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ElinorGray\Public First Dropbox\Policy and Research Team\Polling\Client Tables\AWS UK\Business\Final Data\Cloud User\"/>
    </mc:Choice>
  </mc:AlternateContent>
  <xr:revisionPtr revIDLastSave="0" documentId="13_ncr:1_{1D54083A-8DA9-4C97-BC85-23713E1B6E96}" xr6:coauthVersionLast="47" xr6:coauthVersionMax="47" xr10:uidLastSave="{00000000-0000-0000-0000-000000000000}"/>
  <bookViews>
    <workbookView xWindow="-120" yWindow="-120" windowWidth="20730" windowHeight="11160" activeTab="4"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07" sheetId="210" r:id="rId210"/>
    <sheet name="Table 208" sheetId="211" r:id="rId211"/>
    <sheet name="Table 209" sheetId="212" r:id="rId212"/>
    <sheet name="Table 210" sheetId="213" r:id="rId213"/>
    <sheet name="Table 211" sheetId="214" r:id="rId214"/>
    <sheet name="Table 212" sheetId="215" r:id="rId215"/>
    <sheet name="Table 213" sheetId="216" r:id="rId216"/>
    <sheet name="Table 214" sheetId="217" r:id="rId2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17" l="1"/>
  <c r="B30" i="216"/>
  <c r="B16" i="215"/>
  <c r="B23" i="214"/>
  <c r="B23" i="213"/>
  <c r="B23" i="212"/>
  <c r="B23" i="211"/>
  <c r="B23" i="210"/>
  <c r="B23" i="209"/>
  <c r="B24" i="208"/>
  <c r="B21" i="207"/>
  <c r="B21" i="206"/>
  <c r="B15" i="205"/>
  <c r="B16" i="204"/>
  <c r="B21" i="203"/>
  <c r="B21" i="202"/>
  <c r="B19" i="201"/>
  <c r="B22" i="200"/>
  <c r="B17" i="199"/>
  <c r="B20" i="198"/>
  <c r="B15" i="197"/>
  <c r="B22" i="196"/>
  <c r="B22" i="195"/>
  <c r="B19" i="194"/>
  <c r="B19" i="193"/>
  <c r="B19" i="192"/>
  <c r="B19" i="191"/>
  <c r="B19" i="190"/>
  <c r="B19" i="189"/>
  <c r="B19" i="188"/>
  <c r="B19" i="187"/>
  <c r="B19" i="186"/>
  <c r="B19" i="185"/>
  <c r="B19" i="184"/>
  <c r="B19" i="183"/>
  <c r="B19" i="182"/>
  <c r="B20" i="181"/>
  <c r="B20" i="180"/>
  <c r="B21" i="179"/>
  <c r="B21" i="178"/>
  <c r="B15" i="177"/>
  <c r="B15" i="176"/>
  <c r="B15" i="175"/>
  <c r="B15" i="174"/>
  <c r="B15" i="173"/>
  <c r="B15" i="172"/>
  <c r="B16" i="171"/>
  <c r="B21" i="170"/>
  <c r="B21" i="169"/>
  <c r="B21" i="168"/>
  <c r="B21" i="167"/>
  <c r="B22" i="166"/>
  <c r="B20" i="165"/>
  <c r="B20" i="164"/>
  <c r="B20" i="163"/>
  <c r="B20" i="162"/>
  <c r="B20" i="161"/>
  <c r="B21" i="160"/>
  <c r="B16" i="159"/>
  <c r="B16" i="158"/>
  <c r="B16" i="157"/>
  <c r="B16" i="156"/>
  <c r="B16" i="155"/>
  <c r="B16" i="154"/>
  <c r="B16" i="153"/>
  <c r="B17" i="152"/>
  <c r="B16" i="151"/>
  <c r="B16" i="150"/>
  <c r="B16" i="149"/>
  <c r="B16" i="148"/>
  <c r="B16" i="147"/>
  <c r="B16" i="146"/>
  <c r="B16" i="145"/>
  <c r="B17" i="144"/>
  <c r="B16" i="143"/>
  <c r="B16" i="142"/>
  <c r="B16" i="141"/>
  <c r="B16" i="140"/>
  <c r="B16" i="139"/>
  <c r="B17" i="138"/>
  <c r="B18" i="137"/>
  <c r="B17" i="136"/>
  <c r="B21" i="135"/>
  <c r="B21" i="134"/>
  <c r="B21" i="133"/>
  <c r="B21" i="132"/>
  <c r="B21" i="131"/>
  <c r="B21" i="130"/>
  <c r="B22" i="129"/>
  <c r="B21" i="128"/>
  <c r="B21" i="127"/>
  <c r="B21" i="126"/>
  <c r="B21" i="125"/>
  <c r="B21" i="124"/>
  <c r="B21" i="123"/>
  <c r="B22" i="122"/>
  <c r="B19" i="121"/>
  <c r="B19" i="120"/>
  <c r="B18" i="119"/>
  <c r="B18" i="118"/>
  <c r="B18" i="117"/>
  <c r="B18" i="116"/>
  <c r="B19" i="115"/>
  <c r="B15" i="114"/>
  <c r="B15" i="113"/>
  <c r="B15" i="112"/>
  <c r="B15" i="111"/>
  <c r="B15" i="110"/>
  <c r="B15" i="109"/>
  <c r="B15" i="108"/>
  <c r="B15" i="107"/>
  <c r="B15" i="106"/>
  <c r="B15" i="105"/>
  <c r="B15" i="104"/>
  <c r="B15" i="103"/>
  <c r="B15" i="102"/>
  <c r="B16" i="101"/>
  <c r="B19" i="100"/>
  <c r="B19" i="99"/>
  <c r="B19" i="98"/>
  <c r="B19" i="97"/>
  <c r="B19" i="96"/>
  <c r="B19" i="95"/>
  <c r="B19" i="94"/>
  <c r="B20" i="93"/>
  <c r="B19" i="92"/>
  <c r="B19" i="91"/>
  <c r="B19" i="90"/>
  <c r="B19" i="89"/>
  <c r="B19" i="88"/>
  <c r="B19" i="87"/>
  <c r="B19" i="86"/>
  <c r="B20" i="85"/>
  <c r="B15" i="84"/>
  <c r="B15" i="83"/>
  <c r="B15" i="82"/>
  <c r="B19" i="81"/>
  <c r="B22" i="80"/>
  <c r="B18" i="79"/>
  <c r="B19" i="78"/>
  <c r="B26" i="77"/>
  <c r="B15" i="76"/>
  <c r="B15" i="75"/>
  <c r="B15" i="74"/>
  <c r="B15" i="73"/>
  <c r="B15" i="72"/>
  <c r="B15" i="71"/>
  <c r="B15" i="70"/>
  <c r="B15" i="69"/>
  <c r="B16" i="68"/>
  <c r="B19" i="67"/>
  <c r="B26" i="66"/>
  <c r="B21" i="65"/>
  <c r="B24" i="64"/>
  <c r="B20" i="63"/>
  <c r="B20" i="62"/>
  <c r="B22" i="61"/>
  <c r="B22" i="60"/>
  <c r="B24" i="59"/>
  <c r="B20" i="58"/>
  <c r="B15" i="57"/>
  <c r="B16" i="56"/>
  <c r="B16" i="55"/>
  <c r="B16" i="54"/>
  <c r="B16" i="53"/>
  <c r="B16" i="52"/>
  <c r="B16" i="51"/>
  <c r="B16" i="50"/>
  <c r="B17" i="49"/>
  <c r="B16" i="48"/>
  <c r="B16" i="47"/>
  <c r="B16" i="46"/>
  <c r="B16" i="45"/>
  <c r="B16" i="44"/>
  <c r="B16" i="43"/>
  <c r="B16" i="42"/>
  <c r="B17" i="41"/>
  <c r="B15" i="40"/>
  <c r="B15" i="39"/>
  <c r="B15" i="38"/>
  <c r="B15" i="37"/>
  <c r="B15" i="36"/>
  <c r="B15" i="35"/>
  <c r="B16" i="34"/>
  <c r="B15" i="33"/>
  <c r="B15" i="32"/>
  <c r="B15" i="31"/>
  <c r="B15" i="30"/>
  <c r="B15" i="29"/>
  <c r="B16" i="28"/>
  <c r="B20" i="27"/>
  <c r="B20" i="26"/>
  <c r="B20" i="25"/>
  <c r="B20" i="24"/>
  <c r="B20" i="23"/>
  <c r="B20" i="22"/>
  <c r="B21" i="21"/>
  <c r="B20" i="20"/>
  <c r="B17" i="19"/>
  <c r="B17" i="18"/>
  <c r="B17" i="17"/>
  <c r="B17" i="16"/>
  <c r="B17" i="15"/>
  <c r="B17" i="14"/>
  <c r="B17" i="13"/>
  <c r="B17" i="12"/>
  <c r="B18" i="11"/>
  <c r="B16" i="10"/>
  <c r="B16" i="9"/>
  <c r="B16" i="8"/>
  <c r="B16" i="7"/>
  <c r="B16" i="6"/>
  <c r="B16" i="5"/>
  <c r="B17" i="4"/>
  <c r="E222" i="2"/>
  <c r="D222" i="2"/>
  <c r="E221" i="2"/>
  <c r="D221" i="2"/>
  <c r="E220" i="2"/>
  <c r="D220" i="2"/>
  <c r="E219" i="2"/>
  <c r="D219" i="2"/>
  <c r="E218" i="2"/>
  <c r="D218" i="2"/>
  <c r="E217" i="2"/>
  <c r="D217" i="2"/>
  <c r="E216" i="2"/>
  <c r="D216" i="2"/>
  <c r="E215" i="2"/>
  <c r="D215" i="2"/>
  <c r="E214" i="2"/>
  <c r="D214"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D186" i="2"/>
  <c r="E185" i="2"/>
  <c r="D185" i="2"/>
  <c r="E184" i="2"/>
  <c r="D184" i="2"/>
  <c r="E183" i="2"/>
  <c r="D183" i="2"/>
  <c r="E182" i="2"/>
  <c r="D182" i="2"/>
  <c r="E181" i="2"/>
  <c r="D181" i="2"/>
  <c r="E180" i="2"/>
  <c r="D180" i="2"/>
  <c r="E179" i="2"/>
  <c r="D179" i="2"/>
  <c r="E178" i="2"/>
  <c r="D178" i="2"/>
  <c r="E177" i="2"/>
  <c r="D177" i="2"/>
  <c r="D176" i="2"/>
  <c r="E175" i="2"/>
  <c r="D175" i="2"/>
  <c r="E174" i="2"/>
  <c r="D174" i="2"/>
  <c r="E173" i="2"/>
  <c r="D173" i="2"/>
  <c r="E172" i="2"/>
  <c r="D172" i="2"/>
  <c r="D171" i="2"/>
  <c r="E170" i="2"/>
  <c r="D170" i="2"/>
  <c r="E169" i="2"/>
  <c r="D169" i="2"/>
  <c r="E168" i="2"/>
  <c r="D168" i="2"/>
  <c r="E167" i="2"/>
  <c r="D167" i="2"/>
  <c r="E166" i="2"/>
  <c r="D166" i="2"/>
  <c r="D165" i="2"/>
  <c r="E164" i="2"/>
  <c r="D164" i="2"/>
  <c r="E163" i="2"/>
  <c r="D163" i="2"/>
  <c r="E162" i="2"/>
  <c r="D162" i="2"/>
  <c r="E161" i="2"/>
  <c r="D161" i="2"/>
  <c r="E160" i="2"/>
  <c r="D160" i="2"/>
  <c r="E159" i="2"/>
  <c r="D159" i="2"/>
  <c r="E158" i="2"/>
  <c r="D158" i="2"/>
  <c r="D157" i="2"/>
  <c r="E156" i="2"/>
  <c r="D156" i="2"/>
  <c r="E155" i="2"/>
  <c r="D155" i="2"/>
  <c r="E154" i="2"/>
  <c r="D154" i="2"/>
  <c r="E153" i="2"/>
  <c r="D153" i="2"/>
  <c r="E152" i="2"/>
  <c r="D152" i="2"/>
  <c r="E151" i="2"/>
  <c r="D151" i="2"/>
  <c r="E150" i="2"/>
  <c r="D150" i="2"/>
  <c r="D149" i="2"/>
  <c r="E148" i="2"/>
  <c r="D148" i="2"/>
  <c r="E147" i="2"/>
  <c r="D147" i="2"/>
  <c r="E146" i="2"/>
  <c r="D146" i="2"/>
  <c r="E145" i="2"/>
  <c r="D145" i="2"/>
  <c r="E144" i="2"/>
  <c r="D144" i="2"/>
  <c r="D143" i="2"/>
  <c r="E142" i="2"/>
  <c r="D142" i="2"/>
  <c r="E141" i="2"/>
  <c r="D141" i="2"/>
  <c r="E140" i="2"/>
  <c r="D140" i="2"/>
  <c r="E139" i="2"/>
  <c r="D139" i="2"/>
  <c r="E138" i="2"/>
  <c r="D138" i="2"/>
  <c r="E137" i="2"/>
  <c r="D137" i="2"/>
  <c r="E136" i="2"/>
  <c r="D136" i="2"/>
  <c r="E135" i="2"/>
  <c r="D135" i="2"/>
  <c r="D134" i="2"/>
  <c r="E133" i="2"/>
  <c r="D133" i="2"/>
  <c r="E132" i="2"/>
  <c r="D132" i="2"/>
  <c r="E131" i="2"/>
  <c r="D131" i="2"/>
  <c r="E130" i="2"/>
  <c r="D130" i="2"/>
  <c r="E129" i="2"/>
  <c r="D129" i="2"/>
  <c r="E128" i="2"/>
  <c r="D128" i="2"/>
  <c r="D127" i="2"/>
  <c r="E126" i="2"/>
  <c r="D126" i="2"/>
  <c r="E125" i="2"/>
  <c r="D125" i="2"/>
  <c r="E124" i="2"/>
  <c r="D124" i="2"/>
  <c r="E123" i="2"/>
  <c r="D123" i="2"/>
  <c r="E122" i="2"/>
  <c r="D122" i="2"/>
  <c r="E121" i="2"/>
  <c r="D121"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D106" i="2"/>
  <c r="E105" i="2"/>
  <c r="D105" i="2"/>
  <c r="E104" i="2"/>
  <c r="D104" i="2"/>
  <c r="E103" i="2"/>
  <c r="D103" i="2"/>
  <c r="E102" i="2"/>
  <c r="D102" i="2"/>
  <c r="E101" i="2"/>
  <c r="D101" i="2"/>
  <c r="E100" i="2"/>
  <c r="D100" i="2"/>
  <c r="E99" i="2"/>
  <c r="D99" i="2"/>
  <c r="D98" i="2"/>
  <c r="E97" i="2"/>
  <c r="D97" i="2"/>
  <c r="E96" i="2"/>
  <c r="D96" i="2"/>
  <c r="E95" i="2"/>
  <c r="D95" i="2"/>
  <c r="E94" i="2"/>
  <c r="D94" i="2"/>
  <c r="E93" i="2"/>
  <c r="D93" i="2"/>
  <c r="E92" i="2"/>
  <c r="D92" i="2"/>
  <c r="E91" i="2"/>
  <c r="D91"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D54" i="2"/>
  <c r="E53" i="2"/>
  <c r="D53" i="2"/>
  <c r="E52" i="2"/>
  <c r="D52" i="2"/>
  <c r="E51" i="2"/>
  <c r="D51" i="2"/>
  <c r="E50" i="2"/>
  <c r="D50" i="2"/>
  <c r="E49" i="2"/>
  <c r="D49" i="2"/>
  <c r="E48" i="2"/>
  <c r="D48" i="2"/>
  <c r="E47" i="2"/>
  <c r="D47" i="2"/>
  <c r="D46" i="2"/>
  <c r="E45" i="2"/>
  <c r="D45" i="2"/>
  <c r="E44" i="2"/>
  <c r="D44" i="2"/>
  <c r="E43" i="2"/>
  <c r="D43" i="2"/>
  <c r="E42" i="2"/>
  <c r="D42" i="2"/>
  <c r="E41" i="2"/>
  <c r="D41" i="2"/>
  <c r="E40" i="2"/>
  <c r="D40" i="2"/>
  <c r="D39" i="2"/>
  <c r="E38" i="2"/>
  <c r="D38" i="2"/>
  <c r="E37" i="2"/>
  <c r="D37" i="2"/>
  <c r="E36" i="2"/>
  <c r="D36" i="2"/>
  <c r="E35" i="2"/>
  <c r="D35" i="2"/>
  <c r="E34" i="2"/>
  <c r="D34" i="2"/>
  <c r="D33" i="2"/>
  <c r="E32" i="2"/>
  <c r="D32" i="2"/>
  <c r="E31" i="2"/>
  <c r="D31" i="2"/>
  <c r="E30" i="2"/>
  <c r="D30" i="2"/>
  <c r="E29" i="2"/>
  <c r="D29" i="2"/>
  <c r="E28" i="2"/>
  <c r="D28" i="2"/>
  <c r="E27" i="2"/>
  <c r="D27" i="2"/>
  <c r="D26" i="2"/>
  <c r="E25" i="2"/>
  <c r="D25" i="2"/>
  <c r="E24" i="2"/>
  <c r="D24" i="2"/>
  <c r="E23" i="2"/>
  <c r="D23" i="2"/>
  <c r="E22" i="2"/>
  <c r="D22" i="2"/>
  <c r="E21" i="2"/>
  <c r="D21" i="2"/>
  <c r="E20" i="2"/>
  <c r="D20" i="2"/>
  <c r="E19" i="2"/>
  <c r="D19" i="2"/>
  <c r="E18" i="2"/>
  <c r="D18" i="2"/>
  <c r="E17" i="2"/>
  <c r="D17"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<sst xmlns="http://schemas.openxmlformats.org/spreadsheetml/2006/main" count="15487" uniqueCount="668">
  <si>
    <t>Public First Poll for AWS Cloud Users</t>
  </si>
  <si>
    <t>Fieldwork:</t>
  </si>
  <si>
    <t>8th Mar - 13th Apr 2024</t>
  </si>
  <si>
    <t xml:space="preserve">Interview Method: </t>
  </si>
  <si>
    <t>Online Survey</t>
  </si>
  <si>
    <t>Population represented:</t>
  </si>
  <si>
    <t>Cloud Using Businesses</t>
  </si>
  <si>
    <t>Sample size:</t>
  </si>
  <si>
    <t>Methodology:</t>
  </si>
  <si>
    <t>Data is unweighted</t>
  </si>
  <si>
    <t>Public First is a member of the BPC and abides by its rules. For more information please contact the Public First polling team:</t>
  </si>
  <si>
    <t>Table of Contents</t>
  </si>
  <si>
    <t>Individual Tables</t>
  </si>
  <si>
    <t>Full Result Row</t>
  </si>
  <si>
    <t>Question Base</t>
  </si>
  <si>
    <t/>
  </si>
  <si>
    <t>Total</t>
  </si>
  <si>
    <t>Under 10</t>
  </si>
  <si>
    <t>10 to 49</t>
  </si>
  <si>
    <t>50 to 249</t>
  </si>
  <si>
    <t>250 or more</t>
  </si>
  <si>
    <t>Unweighted</t>
  </si>
  <si>
    <t>Under 250</t>
  </si>
  <si>
    <t>Over 250</t>
  </si>
  <si>
    <t>Less than 5 years</t>
  </si>
  <si>
    <t>5-10 years</t>
  </si>
  <si>
    <t>10-20 years</t>
  </si>
  <si>
    <t>20+ years</t>
  </si>
  <si>
    <t>Under £500,000</t>
  </si>
  <si>
    <t>£500,001 to £1 million</t>
  </si>
  <si>
    <t>£1 million to £2 million</t>
  </si>
  <si>
    <t>£2 million to £5 million</t>
  </si>
  <si>
    <t>£5 million to £10 million</t>
  </si>
  <si>
    <t>£10 million to £20 million</t>
  </si>
  <si>
    <t>£20 million to £50 million</t>
  </si>
  <si>
    <t>Over £50 million</t>
  </si>
  <si>
    <t>Arts, Accomodation, Other Service Activities</t>
  </si>
  <si>
    <t>Construction, Manufacturing, Mining, Utilities</t>
  </si>
  <si>
    <t>Financial, Insurance, Real Estate</t>
  </si>
  <si>
    <t>Information &amp; communication</t>
  </si>
  <si>
    <t>Professional, scientific &amp; technical activities</t>
  </si>
  <si>
    <t>Public administration, Health, Education</t>
  </si>
  <si>
    <t>Transport, Storage, Logistics</t>
  </si>
  <si>
    <t>Wholesale and Retail, Agriculture</t>
  </si>
  <si>
    <t>Declined by 11% or more</t>
  </si>
  <si>
    <t>Declined by less than 10%</t>
  </si>
  <si>
    <t>Stayed the same</t>
  </si>
  <si>
    <t>Grown by less than 10%</t>
  </si>
  <si>
    <t>Grown by more than 10%</t>
  </si>
  <si>
    <t>Dynata</t>
  </si>
  <si>
    <t>Cint</t>
  </si>
  <si>
    <t>Scotland</t>
  </si>
  <si>
    <t>London</t>
  </si>
  <si>
    <t>Northern Ireland</t>
  </si>
  <si>
    <t>Wales</t>
  </si>
  <si>
    <t>South East</t>
  </si>
  <si>
    <t>Yorkshire and the Humber</t>
  </si>
  <si>
    <t>West Midlands</t>
  </si>
  <si>
    <t>North East</t>
  </si>
  <si>
    <t>North West</t>
  </si>
  <si>
    <t>South West</t>
  </si>
  <si>
    <t>East Midlands</t>
  </si>
  <si>
    <t>East of England</t>
  </si>
  <si>
    <t>Amazon Web Services (AWS)</t>
  </si>
  <si>
    <t>Employee Number</t>
  </si>
  <si>
    <t>Employee Split</t>
  </si>
  <si>
    <t>Company Age</t>
  </si>
  <si>
    <t>Annual Revenue</t>
  </si>
  <si>
    <t>Sector</t>
  </si>
  <si>
    <t>Revenue Growth</t>
  </si>
  <si>
    <t>Source</t>
  </si>
  <si>
    <t>Region</t>
  </si>
  <si>
    <t>AWS User</t>
  </si>
  <si>
    <t xml:space="preserve"> Setting long-term goals</t>
  </si>
  <si>
    <t xml:space="preserve"> Setting short-term performance benchmarks</t>
  </si>
  <si>
    <t xml:space="preserve"> Rewarding high performers with bonuses or higher salary</t>
  </si>
  <si>
    <t xml:space="preserve"> Offering training for underperformers</t>
  </si>
  <si>
    <t xml:space="preserve"> Have a structured process for collecting performance data</t>
  </si>
  <si>
    <t xml:space="preserve"> Have a structured process for analysing performance data</t>
  </si>
  <si>
    <t>Yes, this is an important part of our business</t>
  </si>
  <si>
    <t>We sometimes do this, but it is not an important part of our business</t>
  </si>
  <si>
    <t>We don’t do this</t>
  </si>
  <si>
    <t>Don’t know</t>
  </si>
  <si>
    <t>Grid Summary: Which, if any, of the following management practices does your business use?</t>
  </si>
  <si>
    <t>Fieldwork:  8th Mar - 13th Apr 2024</t>
  </si>
  <si>
    <t>Data unweighted</t>
  </si>
  <si>
    <t>BASE: All Respondents</t>
  </si>
  <si>
    <t>Which, if any, of the following management practices does your business use?: Setting long-term goals</t>
  </si>
  <si>
    <t>Which, if any, of the following management practices does your business use?: Setting short-term performance benchmarks</t>
  </si>
  <si>
    <t>Which, if any, of the following management practices does your business use?: Rewarding high performers with bonuses or higher salary</t>
  </si>
  <si>
    <t>Which, if any, of the following management practices does your business use?: Offering training for underperformers</t>
  </si>
  <si>
    <t>Which, if any, of the following management practices does your business use?: Have a structured process for collecting performance data</t>
  </si>
  <si>
    <t>Which, if any, of the following management practices does your business use?: Have a structured process for analysing performance data</t>
  </si>
  <si>
    <t xml:space="preserve"> Confident</t>
  </si>
  <si>
    <t xml:space="preserve"> Stretched</t>
  </si>
  <si>
    <t xml:space="preserve"> Time-poor</t>
  </si>
  <si>
    <t xml:space="preserve"> Optimistic</t>
  </si>
  <si>
    <t xml:space="preserve"> Stressed</t>
  </si>
  <si>
    <t xml:space="preserve"> Ambitious</t>
  </si>
  <si>
    <t xml:space="preserve"> Worried</t>
  </si>
  <si>
    <t xml:space="preserve"> Motivated</t>
  </si>
  <si>
    <t>1 = Does not describe me at all</t>
  </si>
  <si>
    <t>2</t>
  </si>
  <si>
    <t>3</t>
  </si>
  <si>
    <t>4</t>
  </si>
  <si>
    <t>5 = Very good description</t>
  </si>
  <si>
    <t>Grid Summary: When thinking about your experience as a business senior decision maker, which of the following phrases are a good description for how you feel?</t>
  </si>
  <si>
    <t>When thinking about your experience as a business senior decision maker, which of the following phrases are a good description for how you feel?: Confident</t>
  </si>
  <si>
    <t>When thinking about your experience as a business senior decision maker, which of the following phrases are a good description for how you feel?: Stretched</t>
  </si>
  <si>
    <t>When thinking about your experience as a business senior decision maker, which of the following phrases are a good description for how you feel?: Time-poor</t>
  </si>
  <si>
    <t>When thinking about your experience as a business senior decision maker, which of the following phrases are a good description for how you feel?: Optimistic</t>
  </si>
  <si>
    <t>When thinking about your experience as a business senior decision maker, which of the following phrases are a good description for how you feel?: Stressed</t>
  </si>
  <si>
    <t>When thinking about your experience as a business senior decision maker, which of the following phrases are a good description for how you feel?: Ambitious</t>
  </si>
  <si>
    <t>When thinking about your experience as a business senior decision maker, which of the following phrases are a good description for how you feel?: Worried</t>
  </si>
  <si>
    <t>When thinking about your experience as a business senior decision maker, which of the following phrases are a good description for how you feel?: Motivated</t>
  </si>
  <si>
    <t>In the last week</t>
  </si>
  <si>
    <t>In the last month</t>
  </si>
  <si>
    <t>In the last six months</t>
  </si>
  <si>
    <t>In the last year</t>
  </si>
  <si>
    <t>In the last 1-2 years</t>
  </si>
  <si>
    <t>In the last 2-5 years</t>
  </si>
  <si>
    <t>Over 5 years ago</t>
  </si>
  <si>
    <t xml:space="preserve"> When was the last time your company launched a significant new product or service?</t>
  </si>
  <si>
    <t xml:space="preserve"> Following best practice in management</t>
  </si>
  <si>
    <t xml:space="preserve"> Adopting new technology</t>
  </si>
  <si>
    <t xml:space="preserve"> Planning for the future</t>
  </si>
  <si>
    <t xml:space="preserve"> Innovating</t>
  </si>
  <si>
    <t xml:space="preserve"> Offering flexible working</t>
  </si>
  <si>
    <t xml:space="preserve"> Maintaining digital security</t>
  </si>
  <si>
    <t>1 = Among the worst in our sector</t>
  </si>
  <si>
    <t>4 = Around average for our sector</t>
  </si>
  <si>
    <t>5</t>
  </si>
  <si>
    <t>6</t>
  </si>
  <si>
    <t>7 = Among the best in our sector</t>
  </si>
  <si>
    <t>Don't know</t>
  </si>
  <si>
    <t>Grid Summary: Compared to other businesses in your sector, in the following areas how well would you say your business performs?</t>
  </si>
  <si>
    <t>Compared to other businesses in your sector, in the following areas how well would you say your business performs?: Following best practice in management</t>
  </si>
  <si>
    <t>Compared to other businesses in your sector, in the following areas how well would you say your business performs?: Adopting new technology</t>
  </si>
  <si>
    <t>Compared to other businesses in your sector, in the following areas how well would you say your business performs?: Planning for the future</t>
  </si>
  <si>
    <t>Compared to other businesses in your sector, in the following areas how well would you say your business performs?: Innovating</t>
  </si>
  <si>
    <t>Compared to other businesses in your sector, in the following areas how well would you say your business performs?: Offering flexible working</t>
  </si>
  <si>
    <t>Compared to other businesses in your sector, in the following areas how well would you say your business performs?: Maintaining digital security</t>
  </si>
  <si>
    <t xml:space="preserve"> More than 50% of your employees use computers with access to the internet for business purposes</t>
  </si>
  <si>
    <t xml:space="preserve"> Your business employs ICT specialists (someone who specializes in the planning, implementation, management, and maintenance of information technology systems)</t>
  </si>
  <si>
    <t xml:space="preserve"> Your business employs programmers or data scientists</t>
  </si>
  <si>
    <t xml:space="preserve"> Your business has a website</t>
  </si>
  <si>
    <t xml:space="preserve"> Your business communicates with customers through social media</t>
  </si>
  <si>
    <t>True for my business</t>
  </si>
  <si>
    <t>Not true for my business</t>
  </si>
  <si>
    <t>Don’t Know</t>
  </si>
  <si>
    <t>Grid Summary: Which, if any, of the following are true for your business?</t>
  </si>
  <si>
    <t>BASE: Question randomly assigned to respondents</t>
  </si>
  <si>
    <t>Which, if any, of the following are true for your business?: More than 50% of your employees use computers with access to the internet for business purposes</t>
  </si>
  <si>
    <t>Which, if any, of the following are true for your business?: Your business employs ICT specialists (someone who specializes in the planning, implementation, management, and maintenance of information technology systems)</t>
  </si>
  <si>
    <t>Which, if any, of the following are true for your business?: Your business employs programmers or data scientists</t>
  </si>
  <si>
    <t>Which, if any, of the following are true for your business?: Your business has a website</t>
  </si>
  <si>
    <t>Which, if any, of the following are true for your business?: Your business communicates with customers through social media</t>
  </si>
  <si>
    <t xml:space="preserve"> Your business accepts digital payments</t>
  </si>
  <si>
    <t xml:space="preserve"> Your business uses Internet of Things devices, smart sensors, or wearable devices</t>
  </si>
  <si>
    <t xml:space="preserve"> Your business uses industrial or service robots</t>
  </si>
  <si>
    <t xml:space="preserve"> Sales from e-commerce make up at least 10% of your total turnover</t>
  </si>
  <si>
    <t xml:space="preserve"> Your business makes use of big data analysis</t>
  </si>
  <si>
    <t xml:space="preserve"> Your business’s digital services and tools enable your workers to work remotely</t>
  </si>
  <si>
    <t>Which, if any, of the following are true for your business?: Your business accepts digital payments</t>
  </si>
  <si>
    <t>Which, if any, of the following are true for your business?: Your business uses Internet of Things devices, smart sensors, or wearable devices</t>
  </si>
  <si>
    <t>Which, if any, of the following are true for your business?: Your business uses industrial or service robots</t>
  </si>
  <si>
    <t>Which, if any, of the following are true for your business?: Sales from e-commerce make up at least 10% of your total turnover</t>
  </si>
  <si>
    <t>Which, if any, of the following are true for your business?: Your business makes use of big data analysis</t>
  </si>
  <si>
    <t>Which, if any, of the following are true for your business?: Your business’s digital services and tools enable your workers to work remotely</t>
  </si>
  <si>
    <t xml:space="preserve"> Email</t>
  </si>
  <si>
    <t xml:space="preserve"> Sales</t>
  </si>
  <si>
    <t xml:space="preserve"> Office suite (Word processing, spreadsheets etc)</t>
  </si>
  <si>
    <t xml:space="preserve"> Web hosting</t>
  </si>
  <si>
    <t xml:space="preserve"> Instant messaging or employee collaboration</t>
  </si>
  <si>
    <t xml:space="preserve"> Tracking inventory</t>
  </si>
  <si>
    <t xml:space="preserve"> Customer support / CRM</t>
  </si>
  <si>
    <t>We use online apps or cloud services for this</t>
  </si>
  <si>
    <t>We use software that is not online for this</t>
  </si>
  <si>
    <t>We do not do this</t>
  </si>
  <si>
    <t>Grid Summary: Does your company use online apps or cloud services for any of the following functions?</t>
  </si>
  <si>
    <t>Does your company use online apps or cloud services for any of the following functions?: Email</t>
  </si>
  <si>
    <t>Does your company use online apps or cloud services for any of the following functions?: Sales</t>
  </si>
  <si>
    <t>Does your company use online apps or cloud services for any of the following functions?: Office suite (Word processing, spreadsheets etc)</t>
  </si>
  <si>
    <t>Does your company use online apps or cloud services for any of the following functions?: Web hosting</t>
  </si>
  <si>
    <t>Does your company use online apps or cloud services for any of the following functions?: Instant messaging or employee collaboration</t>
  </si>
  <si>
    <t>Does your company use online apps or cloud services for any of the following functions?: Tracking inventory</t>
  </si>
  <si>
    <t>Does your company use online apps or cloud services for any of the following functions?: Customer support / CRM</t>
  </si>
  <si>
    <t xml:space="preserve"> Time tracking</t>
  </si>
  <si>
    <t xml:space="preserve"> Managing expenses</t>
  </si>
  <si>
    <t xml:space="preserve"> Invoicing</t>
  </si>
  <si>
    <t xml:space="preserve"> Data dashboards or analytics</t>
  </si>
  <si>
    <t xml:space="preserve"> Accounting</t>
  </si>
  <si>
    <t xml:space="preserve"> Project management</t>
  </si>
  <si>
    <t xml:space="preserve"> Enterprise Resource Planning (ERP)</t>
  </si>
  <si>
    <t>Does your company use online apps or cloud services for any of the following functions?: Time tracking</t>
  </si>
  <si>
    <t>Does your company use online apps or cloud services for any of the following functions?: Managing expenses</t>
  </si>
  <si>
    <t>Does your company use online apps or cloud services for any of the following functions?: Invoicing</t>
  </si>
  <si>
    <t>Does your company use online apps or cloud services for any of the following functions?: Data dashboards or analytics</t>
  </si>
  <si>
    <t>Does your company use online apps or cloud services for any of the following functions?: Accounting</t>
  </si>
  <si>
    <t>Does your company use online apps or cloud services for any of the following functions?: Project management</t>
  </si>
  <si>
    <t>Does your company use online apps or cloud services for any of the following functions?: Enterprise Resource Planning (ERP)</t>
  </si>
  <si>
    <t>Yes</t>
  </si>
  <si>
    <t>No</t>
  </si>
  <si>
    <t xml:space="preserve"> Does your company own its own servers or other IT infrastructure?</t>
  </si>
  <si>
    <t>None</t>
  </si>
  <si>
    <t>1</t>
  </si>
  <si>
    <t>2-4</t>
  </si>
  <si>
    <t>5-9</t>
  </si>
  <si>
    <t>10-50</t>
  </si>
  <si>
    <t>50-99</t>
  </si>
  <si>
    <t>Over 100</t>
  </si>
  <si>
    <t xml:space="preserve"> How many dedicated IT staff does your company employ?</t>
  </si>
  <si>
    <t>Under £1,000</t>
  </si>
  <si>
    <t>£1,001 to £5,000</t>
  </si>
  <si>
    <t>£5,001 to £10,000</t>
  </si>
  <si>
    <t>£10,001 to £25,000</t>
  </si>
  <si>
    <t>£25,001 to £50,000</t>
  </si>
  <si>
    <t>£50,001 to £75,000</t>
  </si>
  <si>
    <t>£75,001 to £100,000</t>
  </si>
  <si>
    <t>£100,001 to £1,000,000</t>
  </si>
  <si>
    <t>£1,000,001 to £10,000,000</t>
  </si>
  <si>
    <t>Over £10,000,000</t>
  </si>
  <si>
    <t>Not applicable</t>
  </si>
  <si>
    <t xml:space="preserve"> How much does your company spend on traditional IT infrastructure (on-premises hardware and software managed internally by an IT department, including physical servers, storage devices, networking equipment, and other hardware) in the average year?</t>
  </si>
  <si>
    <t>0% - We do not spend on research and development</t>
  </si>
  <si>
    <t>Less than 1%</t>
  </si>
  <si>
    <t>1-2%</t>
  </si>
  <si>
    <t>2-4%</t>
  </si>
  <si>
    <t>4-7%</t>
  </si>
  <si>
    <t>7-10%</t>
  </si>
  <si>
    <t>10-15%</t>
  </si>
  <si>
    <t>15-20%</t>
  </si>
  <si>
    <t>Over 20%</t>
  </si>
  <si>
    <t xml:space="preserve"> What percentage of your business's annual revenue is currently spent on research and development?</t>
  </si>
  <si>
    <t xml:space="preserve"> What percentage of your business's annual revenue is currently spent on IT infrastructure?</t>
  </si>
  <si>
    <t>Microsoft Azure</t>
  </si>
  <si>
    <t>Google Cloud Platform</t>
  </si>
  <si>
    <t>IBM Cloud</t>
  </si>
  <si>
    <t>Oracle Cloud</t>
  </si>
  <si>
    <t>N/A - It does not use any provider</t>
  </si>
  <si>
    <t>Other (Please specify)</t>
  </si>
  <si>
    <t>Does your company use any of the following cloud providers?Please select all that apply.</t>
  </si>
  <si>
    <t>BASE: Question displayed when the  Question "Which, if any, of the following best describes how you use cloud services?Please select all that apply" is one of the following answers ("As a replacement or a complement for your own on-site servers or IT infrastructure, or as underlying computing infrastructure for your own applications or services. This is commonly known as Infrastructure as a Service (IaaS) or Platform as a Service (PaaS). Examples of IaaS and PaaS services include Amazon Web Services or Microsoft Azure.")</t>
  </si>
  <si>
    <t>0-10%</t>
  </si>
  <si>
    <t>10-20%</t>
  </si>
  <si>
    <t>20-40%</t>
  </si>
  <si>
    <t>40-60%</t>
  </si>
  <si>
    <t>60-80%</t>
  </si>
  <si>
    <t>80-99%</t>
  </si>
  <si>
    <t>All of it</t>
  </si>
  <si>
    <t xml:space="preserve"> What proportion of your cloud spend goes on Amazon Web Services?</t>
  </si>
  <si>
    <t>BASE: Question displayed when the  Question "Does your company use any of the following cloud providers?Please select all that apply." is one of the following answers ("Amazon Web Services (AWS)")</t>
  </si>
  <si>
    <t xml:space="preserve"> How much does your company spend on cloud providers in the average year?</t>
  </si>
  <si>
    <t>BASE: Question displayed when the  Question "Does your company use any of the following cloud providers?Please select all that apply." is one of the following answers ("Amazon Web Services (AWS)","Microsoft Azure","Google Cloud Platform","Oracle Cloud","IBM Cloud","Other (Please specify)")</t>
  </si>
  <si>
    <t>Significantly increased (over 50% growth)</t>
  </si>
  <si>
    <t>Moderately increased (25-50% growth)</t>
  </si>
  <si>
    <t>Slightly increased  (0-25% growth)</t>
  </si>
  <si>
    <t>Stayed around the same</t>
  </si>
  <si>
    <t>Slightly decreased (0-25% reduction)</t>
  </si>
  <si>
    <t>Moderately decreased (25-50% reduction)</t>
  </si>
  <si>
    <t>Significantly decreased (over 50% reduction)</t>
  </si>
  <si>
    <t xml:space="preserve"> And how has this spend changed compared to five years ago?</t>
  </si>
  <si>
    <t>It increases costs</t>
  </si>
  <si>
    <t>Nothing</t>
  </si>
  <si>
    <t>£0 to £500</t>
  </si>
  <si>
    <t>£501 to £1,000</t>
  </si>
  <si>
    <t>£100,001 to £500,000</t>
  </si>
  <si>
    <t>Over £500,000</t>
  </si>
  <si>
    <t xml:space="preserve"> In an average year, roughly speaking, how much do you estimate your business saves by using a cloud service for your IT infrastructure, as compared to more traditional on-site servers?</t>
  </si>
  <si>
    <t>Very confident</t>
  </si>
  <si>
    <t>Somewhat confident</t>
  </si>
  <si>
    <t>Not very confident</t>
  </si>
  <si>
    <t>Not at all confident</t>
  </si>
  <si>
    <t>Total Confident:</t>
  </si>
  <si>
    <t>Net:</t>
  </si>
  <si>
    <t xml:space="preserve"> How confident are you in your estimate of the cost savings from cloud infrastructure services for your business?</t>
  </si>
  <si>
    <t xml:space="preserve"> Research and Development</t>
  </si>
  <si>
    <t xml:space="preserve"> Other IT systems</t>
  </si>
  <si>
    <t xml:space="preserve"> Automation</t>
  </si>
  <si>
    <t xml:space="preserve"> Employee training and development</t>
  </si>
  <si>
    <t xml:space="preserve"> Marketing and sales</t>
  </si>
  <si>
    <t xml:space="preserve"> Business expansion</t>
  </si>
  <si>
    <t xml:space="preserve"> Infrastructure and facilities</t>
  </si>
  <si>
    <t xml:space="preserve"> Sustainability projects</t>
  </si>
  <si>
    <t>We have increased our investment in this area as a consequence of cloud infrastructure cost savings</t>
  </si>
  <si>
    <t>We have not changed the levels of investment in this area as a consequence of cloud infrastructure cost savings</t>
  </si>
  <si>
    <t>Grid Summary: As far as you are aware, has your business reinvested any of the cost savings from cloud infrastructure services in any of the following ways?</t>
  </si>
  <si>
    <t>BASE: Question displayed when the  Question "In an average year, roughly speaking, how much do you estimate your business saves by using a cloud service for your IT infrastructure, as compared to more traditional on-site servers?" is one of the following answers ("Â£0 to Â£500","Â£501 to Â£1,000","Â£1,001 to Â£5,000","Â£5,001 to Â£10,000","Â£10,001 to Â£25,000","Â£25,001 to Â£50,000","Â£50,001 to Â£75,000","Â£75,001 to Â£100,000","Â£100,001 to Â£500,000","Over Â£500,000")</t>
  </si>
  <si>
    <t>As far as you are aware, has your business reinvested any of the cost savings from cloud infrastructure services in any of the following ways?: Research and Development</t>
  </si>
  <si>
    <t>As far as you are aware, has your business reinvested any of the cost savings from cloud infrastructure services in any of the following ways?: Other IT systems</t>
  </si>
  <si>
    <t>As far as you are aware, has your business reinvested any of the cost savings from cloud infrastructure services in any of the following ways?: Automation</t>
  </si>
  <si>
    <t>As far as you are aware, has your business reinvested any of the cost savings from cloud infrastructure services in any of the following ways?: Employee training and development</t>
  </si>
  <si>
    <t>As far as you are aware, has your business reinvested any of the cost savings from cloud infrastructure services in any of the following ways?: Marketing and sales</t>
  </si>
  <si>
    <t>As far as you are aware, has your business reinvested any of the cost savings from cloud infrastructure services in any of the following ways?: Business expansion</t>
  </si>
  <si>
    <t>As far as you are aware, has your business reinvested any of the cost savings from cloud infrastructure services in any of the following ways?: Infrastructure and facilities</t>
  </si>
  <si>
    <t>As far as you are aware, has your business reinvested any of the cost savings from cloud infrastructure services in any of the following ways?: Sustainability projects</t>
  </si>
  <si>
    <t>100% of our revenue - our business model would not be possible without cloud</t>
  </si>
  <si>
    <t>£10,001 to £30,000</t>
  </si>
  <si>
    <t>£30,001 to £50,000</t>
  </si>
  <si>
    <t xml:space="preserve"> Excluding the cost savings, how much extra revenue a year do you estimate your business is able to generate from using cloud infrastructure services?</t>
  </si>
  <si>
    <t xml:space="preserve"> How confident are you in your estimate of the revenue increases from cloud infrastructure for your business?</t>
  </si>
  <si>
    <t>1-2 years ago</t>
  </si>
  <si>
    <t>2-3 years ago</t>
  </si>
  <si>
    <t>3-5 years ago</t>
  </si>
  <si>
    <t xml:space="preserve"> When did your company first start using cloud infrastructure services? </t>
  </si>
  <si>
    <t>Would be very difficult or impossible to develop without cloud computing</t>
  </si>
  <si>
    <t>Would increase significantly (over +50%)</t>
  </si>
  <si>
    <t>Would increase somewhat (+10-50%)</t>
  </si>
  <si>
    <t>Would increase a little (+1-10%)</t>
  </si>
  <si>
    <t>Would stay around the same</t>
  </si>
  <si>
    <t>Would decrease a little (-1-10%)</t>
  </si>
  <si>
    <t>Would decrease somewhat (-10%-50%)</t>
  </si>
  <si>
    <t>Would decrease significantly (over -50%)</t>
  </si>
  <si>
    <t>Not applicable - We do not develop and deploy new software projects</t>
  </si>
  <si>
    <t xml:space="preserve"> If you could not use cloud computing infrastructure services at all, what impact do you think this would have on the total time it takes you to develop and deploy new software projects?If this is not something your business does, please select the ‘Not applicable’ option</t>
  </si>
  <si>
    <t>Very important</t>
  </si>
  <si>
    <t>Somewhat important</t>
  </si>
  <si>
    <t>Not that important</t>
  </si>
  <si>
    <t>Not at all important</t>
  </si>
  <si>
    <t>Total Important:</t>
  </si>
  <si>
    <t xml:space="preserve"> How important or unimportant is energy efficiency to your company when deciding what IT to invest in?</t>
  </si>
  <si>
    <t>A company using its own on-premises servers for centralised computing tasks</t>
  </si>
  <si>
    <t>A company using cloud computing for centralised computing tasks</t>
  </si>
  <si>
    <t xml:space="preserve"> As far as you are aware, which of the following on average tends to be more energy efficient as a way for a company to do its centralised computing tasks?</t>
  </si>
  <si>
    <t xml:space="preserve"> As far as you are aware, which of the following on average tends to lead to lower carbon emissions as a way for a company to do its centralised computing tasks?</t>
  </si>
  <si>
    <t>The cloud is more energy efficient than traditional computing</t>
  </si>
  <si>
    <t>Traditional computing is more energy efficient than the cloud</t>
  </si>
  <si>
    <t xml:space="preserve"> As far as you are aware, which of the following is more energy efficient?</t>
  </si>
  <si>
    <t xml:space="preserve"> Attracting new talent to the company</t>
  </si>
  <si>
    <t xml:space="preserve"> Energy efficiency</t>
  </si>
  <si>
    <t xml:space="preserve"> Reduced energy consumption and sustainability</t>
  </si>
  <si>
    <t xml:space="preserve"> Automatic software updates</t>
  </si>
  <si>
    <t xml:space="preserve"> Ability to adopt new technologies</t>
  </si>
  <si>
    <t xml:space="preserve"> Enabling improved employee collaboration</t>
  </si>
  <si>
    <t xml:space="preserve"> Automatic back-ups</t>
  </si>
  <si>
    <t>Not very important</t>
  </si>
  <si>
    <t>Grid Summary: How important were the following benefits of cloud computing to your company when you were deciding whether to invest in cloud services?</t>
  </si>
  <si>
    <t>How important were the following benefits of cloud computing to your company when you were deciding whether to invest in cloud services?: Automatic software updates</t>
  </si>
  <si>
    <t>How important were the following benefits of cloud computing to your company when you were deciding whether to invest in cloud services?: Automatic back-ups</t>
  </si>
  <si>
    <t>How important were the following benefits of cloud computing to your company when you were deciding whether to invest in cloud services?: Reduced energy consumption and sustainability</t>
  </si>
  <si>
    <t>How important were the following benefits of cloud computing to your company when you were deciding whether to invest in cloud services?: Energy efficiency</t>
  </si>
  <si>
    <t>How important were the following benefits of cloud computing to your company when you were deciding whether to invest in cloud services?: Enabling improved employee collaboration</t>
  </si>
  <si>
    <t>How important were the following benefits of cloud computing to your company when you were deciding whether to invest in cloud services?: Attracting new talent to the company</t>
  </si>
  <si>
    <t>How important were the following benefits of cloud computing to your company when you were deciding whether to invest in cloud services?: Ability to adopt new technologies</t>
  </si>
  <si>
    <t xml:space="preserve"> Reduced need for dedicated IT staff</t>
  </si>
  <si>
    <t xml:space="preserve"> Increased flexible capacity (being able to exit the cloud is no longer the preferred infrastructure)</t>
  </si>
  <si>
    <t xml:space="preserve"> Lower costs</t>
  </si>
  <si>
    <t xml:space="preserve"> Increased productivity</t>
  </si>
  <si>
    <t xml:space="preserve"> Increased scalability</t>
  </si>
  <si>
    <t xml:space="preserve"> Higher security</t>
  </si>
  <si>
    <t xml:space="preserve"> Increased reliability</t>
  </si>
  <si>
    <t>How important were the following benefits of cloud computing to your company when you were deciding whether to invest in cloud services?: Increased scalability</t>
  </si>
  <si>
    <t>How important were the following benefits of cloud computing to your company when you were deciding whether to invest in cloud services?: Increased flexible capacity (being able to exit the cloud is no longer the preferred infrastructure)</t>
  </si>
  <si>
    <t>How important were the following benefits of cloud computing to your company when you were deciding whether to invest in cloud services?: Lower costs</t>
  </si>
  <si>
    <t>How important were the following benefits of cloud computing to your company when you were deciding whether to invest in cloud services?: Reduced need for dedicated IT staff</t>
  </si>
  <si>
    <t>How important were the following benefits of cloud computing to your company when you were deciding whether to invest in cloud services?: Increased reliability</t>
  </si>
  <si>
    <t>How important were the following benefits of cloud computing to your company when you were deciding whether to invest in cloud services?: Higher security</t>
  </si>
  <si>
    <t>How important were the following benefits of cloud computing to your company when you were deciding whether to invest in cloud services?: Increased productivity</t>
  </si>
  <si>
    <t xml:space="preserve"> Ease of being able to exit the cloud, if is no longer the preferred infrastructure </t>
  </si>
  <si>
    <t>We have seen this benefit</t>
  </si>
  <si>
    <t>We have not seen this benefit</t>
  </si>
  <si>
    <t>Grid Summary: Which of the following benefits, if any, have you seen since your business invested in cloud infrastructure?</t>
  </si>
  <si>
    <t xml:space="preserve">Which of the following benefits, if any, have you seen since your business invested in cloud infrastructure?: Ease of being able to exit the cloud, if is no longer the preferred infrastructure </t>
  </si>
  <si>
    <t>Which of the following benefits, if any, have you seen since your business invested in cloud infrastructure?: Lower costs</t>
  </si>
  <si>
    <t>Which of the following benefits, if any, have you seen since your business invested in cloud infrastructure?: Reduced need for dedicated IT staff</t>
  </si>
  <si>
    <t>Which of the following benefits, if any, have you seen since your business invested in cloud infrastructure?: Increased reliability</t>
  </si>
  <si>
    <t>Which of the following benefits, if any, have you seen since your business invested in cloud infrastructure?: Higher security</t>
  </si>
  <si>
    <t>Which of the following benefits, if any, have you seen since your business invested in cloud infrastructure?: Increased productivity</t>
  </si>
  <si>
    <t>Which of the following benefits, if any, have you seen since your business invested in cloud infrastructure?: Automatic software updates</t>
  </si>
  <si>
    <t>Which of the following benefits, if any, have you seen since your business invested in cloud infrastructure?: Automatic back-ups</t>
  </si>
  <si>
    <t>Which of the following benefits, if any, have you seen since your business invested in cloud infrastructure?: Reduced energy consumption and sustainability</t>
  </si>
  <si>
    <t>Which of the following benefits, if any, have you seen since your business invested in cloud infrastructure?: Energy efficiency</t>
  </si>
  <si>
    <t>Which of the following benefits, if any, have you seen since your business invested in cloud infrastructure?: Enabling improved employee collaboration</t>
  </si>
  <si>
    <t>Which of the following benefits, if any, have you seen since your business invested in cloud infrastructure?: Attracting new talent to the company</t>
  </si>
  <si>
    <t>Which of the following benefits, if any, have you seen since your business invested in cloud infrastructure?: Ability to adopt new technologies</t>
  </si>
  <si>
    <t xml:space="preserve"> Building online application</t>
  </si>
  <si>
    <t xml:space="preserve"> Hosting online applications</t>
  </si>
  <si>
    <t xml:space="preserve"> Data storage</t>
  </si>
  <si>
    <t xml:space="preserve"> Storing data securely</t>
  </si>
  <si>
    <t>Very easy without cloud services</t>
  </si>
  <si>
    <t>Somewhat easy without cloud services</t>
  </si>
  <si>
    <t>Neither easy nor difficult without cloud services</t>
  </si>
  <si>
    <t>Somewhat difficult without cloud services</t>
  </si>
  <si>
    <t>Very difficult without cloud services</t>
  </si>
  <si>
    <t>Grid Summary: To the best of your knowledge, how easy or difficult would the following be without the existence of cloud services?</t>
  </si>
  <si>
    <t>To the best of your knowledge, how easy or difficult would the following be without the existence of cloud services?: Building online application</t>
  </si>
  <si>
    <t>To the best of your knowledge, how easy or difficult would the following be without the existence of cloud services?: Hosting online applications</t>
  </si>
  <si>
    <t>To the best of your knowledge, how easy or difficult would the following be without the existence of cloud services?: Data storage</t>
  </si>
  <si>
    <t>To the best of your knowledge, how easy or difficult would the following be without the existence of cloud services?: Storing data securely</t>
  </si>
  <si>
    <t>It would have been significantly easier</t>
  </si>
  <si>
    <t>It would have been moderately easier</t>
  </si>
  <si>
    <t>It would have made no difference</t>
  </si>
  <si>
    <t>It would have been moderately more difficult</t>
  </si>
  <si>
    <t>It would have been significantly more difficult</t>
  </si>
  <si>
    <t>It would have been impossible</t>
  </si>
  <si>
    <t xml:space="preserve"> In your opinion, how easy or difficult would it have been to keep your business running without the use of online tools during the Covid-19 pandemic?</t>
  </si>
  <si>
    <t xml:space="preserve"> In your opinion, how easy or difficult would it have been to keep your business running without the use of cloud computing during the Covid-19 pandemic?</t>
  </si>
  <si>
    <t xml:space="preserve"> I am confident that my company’s data is secure in the cloud</t>
  </si>
  <si>
    <t xml:space="preserve"> The use of cloud platforms has made it easier for our business to compete with larger companies</t>
  </si>
  <si>
    <t xml:space="preserve"> The use of cloud platforms has made it easier for our business to be flexible and to scale up or down our computing needs</t>
  </si>
  <si>
    <t xml:space="preserve"> The use of cloud platforms has made it easier for our business to conduct new research and/or develop new products</t>
  </si>
  <si>
    <t xml:space="preserve"> The use of cloud platforms makes it easier for our business to bring new products to market</t>
  </si>
  <si>
    <t xml:space="preserve"> Our business or operating model would not be possible without cloud platforms</t>
  </si>
  <si>
    <t>Strongly agree</t>
  </si>
  <si>
    <t>Somewhat agree</t>
  </si>
  <si>
    <t>Neither agree nor disagree</t>
  </si>
  <si>
    <t>Somewhat disagree</t>
  </si>
  <si>
    <t>Strongly disagree</t>
  </si>
  <si>
    <t>Total Agree:</t>
  </si>
  <si>
    <t>Total Disagree:</t>
  </si>
  <si>
    <t>Grid Summary: To what extent do you agree or disagree with the following?</t>
  </si>
  <si>
    <t>To what extent do you agree or disagree with the following?: Our business or operating model would not be possible without cloud platforms</t>
  </si>
  <si>
    <t>To what extent do you agree or disagree with the following?: The use of cloud platforms has made it easier for our business to be flexible and to scale up or down our computing needs</t>
  </si>
  <si>
    <t>To what extent do you agree or disagree with the following?: The use of cloud platforms makes it easier for our business to bring new products to market</t>
  </si>
  <si>
    <t>To what extent do you agree or disagree with the following?: The use of cloud platforms has made it easier for our business to compete with larger companies</t>
  </si>
  <si>
    <t>To what extent do you agree or disagree with the following?: I am confident that my company’s data is secure in the cloud</t>
  </si>
  <si>
    <t>To what extent do you agree or disagree with the following?: The use of cloud platforms has made it easier for our business to conduct new research and/or develop new products</t>
  </si>
  <si>
    <t xml:space="preserve"> The use of cloud platforms has made it easier to adjust our IT to meet our processing and storage needs</t>
  </si>
  <si>
    <t xml:space="preserve"> Cloud tools have made it easier for my business to be energy efficient.</t>
  </si>
  <si>
    <t xml:space="preserve"> The use of cloud platforms is increasingly important to stay competitive in our market </t>
  </si>
  <si>
    <t xml:space="preserve"> Cloud tools have enabled my business to grow rapidly.</t>
  </si>
  <si>
    <t xml:space="preserve"> The use of cloud platforms makes it easier to adopt AI</t>
  </si>
  <si>
    <t xml:space="preserve"> The use of cloud platforms has made it possible for our us to take our business global</t>
  </si>
  <si>
    <t>To what extent do you agree or disagree with the following?: Cloud tools have enabled my business to grow rapidly.</t>
  </si>
  <si>
    <t>To what extent do you agree or disagree with the following?: The use of cloud platforms has made it possible for our us to take our business global</t>
  </si>
  <si>
    <t xml:space="preserve">To what extent do you agree or disagree with the following?: The use of cloud platforms is increasingly important to stay competitive in our market </t>
  </si>
  <si>
    <t>To what extent do you agree or disagree with the following?: The use of cloud platforms has made it easier to adjust our IT to meet our processing and storage needs</t>
  </si>
  <si>
    <t>To what extent do you agree or disagree with the following?: The use of cloud platforms makes it easier to adopt AI</t>
  </si>
  <si>
    <t>To what extent do you agree or disagree with the following?: Cloud tools have made it easier for my business to be energy efficient.</t>
  </si>
  <si>
    <t>Very relevant</t>
  </si>
  <si>
    <t>Somewhat relevant</t>
  </si>
  <si>
    <t>Not that relevant</t>
  </si>
  <si>
    <t>Not at all relevant</t>
  </si>
  <si>
    <t xml:space="preserve"> How relevant, if at all, do you think recent and upcoming developments in Artificial Intelligence (AI) are likely to be for your business in the next few years?</t>
  </si>
  <si>
    <t>Very positive</t>
  </si>
  <si>
    <t>Somewhat positive</t>
  </si>
  <si>
    <t>Neither positive or negative</t>
  </si>
  <si>
    <t>Somewhat negative</t>
  </si>
  <si>
    <t>Very negative</t>
  </si>
  <si>
    <t xml:space="preserve"> Overall, do you expect AI to have a positive or negative impact on your business?</t>
  </si>
  <si>
    <t xml:space="preserve"> AI features built into existing applications (eg Microsoft Office, Google Workspace, payroll and sales software)</t>
  </si>
  <si>
    <t xml:space="preserve"> Dedicated AI tools (eg ChatGPT, Midjourney, Google Gemini)</t>
  </si>
  <si>
    <t xml:space="preserve"> AI models from another company accessed through an API (eg OpenAI GPT4, Google Gemini, Anthropic Claude)</t>
  </si>
  <si>
    <t xml:space="preserve"> Your own custom trained model or AI tools</t>
  </si>
  <si>
    <t xml:space="preserve"> AI driven robotics or machinery</t>
  </si>
  <si>
    <t>We use this extensively</t>
  </si>
  <si>
    <t>We have experimented with this</t>
  </si>
  <si>
    <t>We have not done this</t>
  </si>
  <si>
    <t>Grid Summary: Which, if any, of the following types of AI tools are currently used in your business?</t>
  </si>
  <si>
    <t>Which, if any, of the following types of AI tools are currently used in your business?: AI features built into existing applications (eg Microsoft Office, Google Workspace, payroll and sales software)</t>
  </si>
  <si>
    <t>Which, if any, of the following types of AI tools are currently used in your business?: Dedicated AI tools (eg ChatGPT, Midjourney, Google Gemini)</t>
  </si>
  <si>
    <t>Which, if any, of the following types of AI tools are currently used in your business?: AI models from another company accessed through an API (eg OpenAI GPT4, Google Gemini, Anthropic Claude)</t>
  </si>
  <si>
    <t>Which, if any, of the following types of AI tools are currently used in your business?: Your own custom trained model or AI tools</t>
  </si>
  <si>
    <t>Which, if any, of the following types of AI tools are currently used in your business?: AI driven robotics or machinery</t>
  </si>
  <si>
    <t xml:space="preserve"> Generate text or written content</t>
  </si>
  <si>
    <t xml:space="preserve"> Generate images, graphics, audio or video</t>
  </si>
  <si>
    <t xml:space="preserve"> Help you build other internal tools for your staff</t>
  </si>
  <si>
    <t xml:space="preserve"> Analyse your existing internal data</t>
  </si>
  <si>
    <t xml:space="preserve"> Better link up your existing internal data</t>
  </si>
  <si>
    <t xml:space="preserve"> Automate or triage customer support (e.g. through chat bots)</t>
  </si>
  <si>
    <t xml:space="preserve"> Come up with new ideas</t>
  </si>
  <si>
    <t>We have used AI in this way</t>
  </si>
  <si>
    <t>We have not used AI in this way, but I expect we will in the future</t>
  </si>
  <si>
    <t>We have not used AI in this way, and I expect we never will</t>
  </si>
  <si>
    <t>Grid Summary: Has your business used artificial intelligence to do any of the following?</t>
  </si>
  <si>
    <t>Has your business used artificial intelligence to do any of the following?: Generate text or written content</t>
  </si>
  <si>
    <t>Has your business used artificial intelligence to do any of the following?: Generate images, graphics, audio or video</t>
  </si>
  <si>
    <t>Has your business used artificial intelligence to do any of the following?: Help you build other internal tools for your staff</t>
  </si>
  <si>
    <t>Has your business used artificial intelligence to do any of the following?: Analyse your existing internal data</t>
  </si>
  <si>
    <t>Has your business used artificial intelligence to do any of the following?: Better link up your existing internal data</t>
  </si>
  <si>
    <t>Has your business used artificial intelligence to do any of the following?: Automate or triage customer support (e.g. through chat bots)</t>
  </si>
  <si>
    <t>Has your business used artificial intelligence to do any of the following?: Come up with new ideas</t>
  </si>
  <si>
    <t xml:space="preserve"> Automate existing processes or systems</t>
  </si>
  <si>
    <t xml:space="preserve"> Develop new products and services</t>
  </si>
  <si>
    <t xml:space="preserve"> Enhance security or fraud detection</t>
  </si>
  <si>
    <t xml:space="preserve"> Personalise customer experience</t>
  </si>
  <si>
    <t xml:space="preserve"> Optimise your supply chain or logistics</t>
  </si>
  <si>
    <t xml:space="preserve"> Monitor and manage infrastructure or operations</t>
  </si>
  <si>
    <t xml:space="preserve"> Help train your workforce</t>
  </si>
  <si>
    <t>Has your business used artificial intelligence to do any of the following?: Automate existing processes or systems</t>
  </si>
  <si>
    <t>Has your business used artificial intelligence to do any of the following?: Develop new products and services</t>
  </si>
  <si>
    <t>Has your business used artificial intelligence to do any of the following?: Enhance security or fraud detection</t>
  </si>
  <si>
    <t>Has your business used artificial intelligence to do any of the following?: Personalise customer experience</t>
  </si>
  <si>
    <t>Has your business used artificial intelligence to do any of the following?: Optimise your supply chain or logistics</t>
  </si>
  <si>
    <t>Has your business used artificial intelligence to do any of the following?: Monitor and manage infrastructure or operations</t>
  </si>
  <si>
    <t>Has your business used artificial intelligence to do any of the following?: Help train your workforce</t>
  </si>
  <si>
    <t xml:space="preserve"> Not getting locked into a specific AI ecosystem</t>
  </si>
  <si>
    <t xml:space="preserve"> Having confidence in AI safety and/or the ethics of AI</t>
  </si>
  <si>
    <t xml:space="preserve"> Keeping control of your company’s proprietary data</t>
  </si>
  <si>
    <t xml:space="preserve"> Having choice over what AI models you use</t>
  </si>
  <si>
    <t xml:space="preserve"> Having confidence in the reliability of AI models you use</t>
  </si>
  <si>
    <t>Neither important or unimportant</t>
  </si>
  <si>
    <t>Somewhat unimportant</t>
  </si>
  <si>
    <t>Grid Summary: As your company explores AI, how important or unimportant do you think the following will be to your company?</t>
  </si>
  <si>
    <t>BASE: Question displayed when the  Question "How relevant, if at all, do you think recent and upcoming developments in Artificial Intelligence (AI) are likely to be for your business in the next few years?" is one of the following answers ("Very relevant","Somewhat relevant")</t>
  </si>
  <si>
    <t>As your company explores AI, how important or unimportant do you think the following will be to your company?: Keeping control of your company’s proprietary data</t>
  </si>
  <si>
    <t>As your company explores AI, how important or unimportant do you think the following will be to your company?: Having choice over what AI models you use</t>
  </si>
  <si>
    <t>As your company explores AI, how important or unimportant do you think the following will be to your company?: Having confidence in the reliability of AI models you use</t>
  </si>
  <si>
    <t>As your company explores AI, how important or unimportant do you think the following will be to your company?: Having confidence in AI safety and/or the ethics of AI</t>
  </si>
  <si>
    <t>As your company explores AI, how important or unimportant do you think the following will be to your company?: Not getting locked into a specific AI ecosystem</t>
  </si>
  <si>
    <t xml:space="preserve"> It is easier to unlock technologies such as AI with the cloud</t>
  </si>
  <si>
    <t xml:space="preserve"> Cloud computing enables my company to take full advantage of AI</t>
  </si>
  <si>
    <t xml:space="preserve"> AI could significantly transform how my company works</t>
  </si>
  <si>
    <t xml:space="preserve"> AI will have no impact on my business</t>
  </si>
  <si>
    <t>To what extent do you agree or disagree with the following?: AI could significantly transform how my company works</t>
  </si>
  <si>
    <t>To what extent do you agree or disagree with the following?: Cloud computing enables my company to take full advantage of AI</t>
  </si>
  <si>
    <t>To what extent do you agree or disagree with the following?: AI will have no impact on my business</t>
  </si>
  <si>
    <t>To what extent do you agree or disagree with the following?: It is easier to unlock technologies such as AI with the cloud</t>
  </si>
  <si>
    <t xml:space="preserve"> Develop your own proprietary software</t>
  </si>
  <si>
    <t xml:space="preserve"> Have your own proprietary database</t>
  </si>
  <si>
    <t xml:space="preserve"> Provide Virtual Desktops for your employees</t>
  </si>
  <si>
    <t xml:space="preserve"> Deliver digital content without using an existing social media or content sharing platform (eg YouTube, X/Twitter, Instagram)</t>
  </si>
  <si>
    <t xml:space="preserve"> Require use of High Performance Computing (HPC) for engineering, scientific or manufacturing tasks</t>
  </si>
  <si>
    <t xml:space="preserve"> Collate data from real world sensors / Internet of Things (IoT) applications</t>
  </si>
  <si>
    <t>Grid Summary: Does your business do any of the following?</t>
  </si>
  <si>
    <t>Does your business do any of the following?: Develop your own proprietary software</t>
  </si>
  <si>
    <t>Does your business do any of the following?: Have your own proprietary database</t>
  </si>
  <si>
    <t>Does your business do any of the following?: Provide Virtual Desktops for your employees</t>
  </si>
  <si>
    <t>Does your business do any of the following?: Deliver digital content without using an existing social media or content sharing platform (eg YouTube, X/Twitter, Instagram)</t>
  </si>
  <si>
    <t>Does your business do any of the following?: Require use of High Performance Computing (HPC) for engineering, scientific or manufacturing tasks</t>
  </si>
  <si>
    <t>Does your business do any of the following?: Collate data from real world sensors / Internet of Things (IoT) applications</t>
  </si>
  <si>
    <t>Very likely</t>
  </si>
  <si>
    <t>Somewhat likely</t>
  </si>
  <si>
    <t>Neither likely or unlikely</t>
  </si>
  <si>
    <t>Somewhat unlikely</t>
  </si>
  <si>
    <t>Very unlikely</t>
  </si>
  <si>
    <t>Total Likely:</t>
  </si>
  <si>
    <t>Total Unlikely:</t>
  </si>
  <si>
    <t>0</t>
  </si>
  <si>
    <t>*</t>
  </si>
  <si>
    <t xml:space="preserve"> How likely do you think it is that your company will start using cloud services in the next year?</t>
  </si>
  <si>
    <t>BASE: Question displayed when the  Question "Which, if any, of the following best describes how you use cloud services?Please select all that apply" is not one of the following answers ("As a replacement or a complement for your own on-site servers or IT infrastructure, or as underlying computing infrastructure for your own applications or services. This is commonly known as Infrastructure as a Service (IaaS) or Platform as a Service (PaaS). Examples of IaaS and PaaS services include Amazon Web Services or Microsoft Azure.") OR #31 Question "Do you know if your company directly buys any services from a cloud provider? (eg. Amazon Web Services, Microsoft Azure, Google Cloud)" is one of the following answers ("No - I think we probably donâ€™t","No - we definitely donâ€™t")</t>
  </si>
  <si>
    <t xml:space="preserve"> And how likely do you think it is that your company will start using cloud services in the next five years?</t>
  </si>
  <si>
    <t>Not at all likely</t>
  </si>
  <si>
    <t xml:space="preserve"> If your business was to start using cloud computing, how likely or unlikely do you think it is that it would have a positive impact on your business?</t>
  </si>
  <si>
    <t>BASE: Question displayed when the  Question "Which, if any, of the following best describes how you use cloud services?Please select all that apply" is not one of the following answers ("As a replacement or a complement for your own on-site servers or IT infrastructure, or as underlying computing infrastructure for your own applications or services. This is commonly known as Infrastructure as a Service (IaaS) or Platform as a Service (PaaS). Examples of IaaS and PaaS services include Amazon Web Services or Microsoft Azure.","N/A - We don't use any cloud services") OR #31 Question "Do you know if your company directly buys any services from a cloud provider? (eg. Amazon Web Services, Microsoft Azure, Google Cloud)" is one of the following answers ("No - I think we probably donâ€™t","No - we definitely donâ€™t")</t>
  </si>
  <si>
    <t xml:space="preserve"> Don’t really understand what it is</t>
  </si>
  <si>
    <t xml:space="preserve"> Tax treatment of cloud services</t>
  </si>
  <si>
    <t xml:space="preserve"> Don’t understand how my business would use it</t>
  </si>
  <si>
    <t xml:space="preserve"> Don’t perceive any benefits</t>
  </si>
  <si>
    <t xml:space="preserve"> Traditional servers are more suited to my business’ need</t>
  </si>
  <si>
    <t xml:space="preserve"> Prefer to support local suppliers</t>
  </si>
  <si>
    <t xml:space="preserve"> Lack of need</t>
  </si>
  <si>
    <t xml:space="preserve"> Poor broadband speeds</t>
  </si>
  <si>
    <t xml:space="preserve"> Don’t think cloud is secure enough</t>
  </si>
  <si>
    <t xml:space="preserve"> Shortage of digitally trained staff</t>
  </si>
  <si>
    <t xml:space="preserve"> Difficulty of integrating with legacy systems</t>
  </si>
  <si>
    <t xml:space="preserve"> Expense</t>
  </si>
  <si>
    <t xml:space="preserve"> Complexity / difficulty in making transition</t>
  </si>
  <si>
    <t>Grid Summary: Which of the following are the most important barriers to your company investing in cloud services?</t>
  </si>
  <si>
    <t>Which of the following are the most important barriers to your company investing in cloud services?: Don’t really understand what it is</t>
  </si>
  <si>
    <t>Which of the following are the most important barriers to your company investing in cloud services?: Don’t perceive any benefits</t>
  </si>
  <si>
    <t>Which of the following are the most important barriers to your company investing in cloud services?: Don’t understand how my business would use it</t>
  </si>
  <si>
    <t>Which of the following are the most important barriers to your company investing in cloud services?: Expense</t>
  </si>
  <si>
    <t>Which of the following are the most important barriers to your company investing in cloud services?: Lack of need</t>
  </si>
  <si>
    <t>Which of the following are the most important barriers to your company investing in cloud services?: Complexity / difficulty in making transition</t>
  </si>
  <si>
    <t>Which of the following are the most important barriers to your company investing in cloud services?: Shortage of digitally trained staff</t>
  </si>
  <si>
    <t>Which of the following are the most important barriers to your company investing in cloud services?: Traditional servers are more suited to my business’ need</t>
  </si>
  <si>
    <t>Which of the following are the most important barriers to your company investing in cloud services?: Difficulty of integrating with legacy systems</t>
  </si>
  <si>
    <t>Which of the following are the most important barriers to your company investing in cloud services?: Tax treatment of cloud services</t>
  </si>
  <si>
    <t>Which of the following are the most important barriers to your company investing in cloud services?: Don’t think cloud is secure enough</t>
  </si>
  <si>
    <t>Which of the following are the most important barriers to your company investing in cloud services?: Prefer to support local suppliers</t>
  </si>
  <si>
    <t>Which of the following are the most important barriers to your company investing in cloud services?: Poor broadband speeds</t>
  </si>
  <si>
    <t>Reduced costs for cloud computing</t>
  </si>
  <si>
    <t>Having more confidence in the security of cloud computing</t>
  </si>
  <si>
    <t>Having more support in transitioning away from my current legacy IT systems</t>
  </si>
  <si>
    <t>Better tax incentives for investment in cloud computing</t>
  </si>
  <si>
    <t>Needing cloud computing to make use of other technologies, such as AI</t>
  </si>
  <si>
    <t>Being given more concrete examples of how to use cloud computing in my sector</t>
  </si>
  <si>
    <t>Having more staff with strong digital skills</t>
  </si>
  <si>
    <t>Having a better Internet connection</t>
  </si>
  <si>
    <t>None of the above</t>
  </si>
  <si>
    <t>Which, if any, of the following would be the most likely to encourage your company to invest in cloud computing?Please select up to three.</t>
  </si>
  <si>
    <t>Dont know</t>
  </si>
  <si>
    <t>And which, if any, of the following would be the least likely to encourage your company to invest in cloud computing?Please select up to three.</t>
  </si>
  <si>
    <t xml:space="preserve">BASE: Question displayed when the  Question "Which, if any, of the following would be the most likely to encourage your company to invest in cloud computing?Please select up to three." </t>
  </si>
  <si>
    <t>We use a combination of cloud services from a provider and on-premises servers or IT infrastructure.</t>
  </si>
  <si>
    <t>We have used a provider to replace our on-site servers and/or IT infrastructure</t>
  </si>
  <si>
    <t xml:space="preserve"> Earlier you said that you pay for cloud infrastructure that replaces or complements your own on-site servers or IT infrastructure. Which of the following best describes your businesses cloud infrastructure set-up?  </t>
  </si>
  <si>
    <t>Want to retain flexibility to move back and forth between cloud and on premises</t>
  </si>
  <si>
    <t>Complexity of moving remaining IT systems to cloud</t>
  </si>
  <si>
    <t>Security concerns of moving to cloud</t>
  </si>
  <si>
    <t>Cost of moving remaining IT systems to cloud</t>
  </si>
  <si>
    <t>Need for high performance compute</t>
  </si>
  <si>
    <t>Need for low latency</t>
  </si>
  <si>
    <t>You said that your company use a combination of cloud services from a provider and on-premises servers or IT infrastructure. Which of the following, if any, are important reasons why your business continues to use on-premises servers for some use cases?Please select all that apply</t>
  </si>
  <si>
    <t>BASE: Question displayed when the  Question "Earlier you said that you pay for cloud infrastructure that replaces or complements your own on-site servers or IT infrastructure. Which of the following best describes your businesses cloud infrastructure set-up?Â " is one of the following answers ("We use a combination of cloud services from a provider and on-premises servers or IT infrastructure.")</t>
  </si>
  <si>
    <t>I am confident I know where they are</t>
  </si>
  <si>
    <t>I think I know where they are</t>
  </si>
  <si>
    <t>I am unsure of where they are</t>
  </si>
  <si>
    <t>I have no awareness of where they are</t>
  </si>
  <si>
    <t xml:space="preserve"> How aware, if at all, are you about where the data infrastructure for your primary cloud services are located?</t>
  </si>
  <si>
    <t>UK</t>
  </si>
  <si>
    <t>Rest of Europe</t>
  </si>
  <si>
    <t>North America</t>
  </si>
  <si>
    <t>Ireland</t>
  </si>
  <si>
    <t>Asia</t>
  </si>
  <si>
    <t>Australia, New Zealand, or Oceania</t>
  </si>
  <si>
    <t>South America</t>
  </si>
  <si>
    <t>Middle East</t>
  </si>
  <si>
    <t>Africa</t>
  </si>
  <si>
    <t>Where, if any, of the following locations does your company’s cloud services store data?Please select all that apply.</t>
  </si>
  <si>
    <t>BASE: Question displayed when the  Question "How aware, if at all, are you about where the data infrastructure for your primary cloud services are located?" is one of the following answers ("I am confident I know where they are","I think I know where they are")</t>
  </si>
  <si>
    <t xml:space="preserve"> How important is it for your company to be able to choose where the data infrastructure for your cloud services are located, if at all?</t>
  </si>
  <si>
    <t xml:space="preserve"> To what extent do you agree or disagree with the following?"It is helpful for my business to have workloads both in and outside of the UK to increase resilience."</t>
  </si>
  <si>
    <t>Very satisfied</t>
  </si>
  <si>
    <t>Somewhat satisfied</t>
  </si>
  <si>
    <t>Neither satisfied or unsatisfied</t>
  </si>
  <si>
    <t>Somewhat unsatisfied</t>
  </si>
  <si>
    <t>Very unsatisfied</t>
  </si>
  <si>
    <t>Total Satisfied:</t>
  </si>
  <si>
    <t>Total Unsatisfied:</t>
  </si>
  <si>
    <t xml:space="preserve"> Overall, how satisfied or unsatisfied are you with your current cloud infrastructure provider or providers?</t>
  </si>
  <si>
    <t>Yes, have done this</t>
  </si>
  <si>
    <t>We considered switching, but did not in the end</t>
  </si>
  <si>
    <t>Not considered switching</t>
  </si>
  <si>
    <t xml:space="preserve"> Have you ever switched one of your cloud infrastructure providers?</t>
  </si>
  <si>
    <t>Another cloud provider</t>
  </si>
  <si>
    <t>On-premises cloud infrastructure</t>
  </si>
  <si>
    <t xml:space="preserve"> You said that you have switched cloud infrastructure providers in the past. Which of the following did you switch to?</t>
  </si>
  <si>
    <t>BASE: Question displayed when the  Question "Have you ever switched one of your cloud infrastructure providers?" is one of the following answers ("Yes, have done this")</t>
  </si>
  <si>
    <t xml:space="preserve"> How likely is it do you think that in the next few years that you will change one of your main cloud infrastructure providers to a different company?</t>
  </si>
  <si>
    <t xml:space="preserve"> How likely is it that you will switch to on-premises cloud infrastructure (rather than another cloud provider) in the next few years?</t>
  </si>
  <si>
    <t xml:space="preserve"> Office location</t>
  </si>
  <si>
    <t xml:space="preserve"> Business bank account</t>
  </si>
  <si>
    <t xml:space="preserve"> Work email</t>
  </si>
  <si>
    <t xml:space="preserve"> Work instant chat</t>
  </si>
  <si>
    <t xml:space="preserve"> Office productivity suite (eg word processing, spreadsheets, presentations)</t>
  </si>
  <si>
    <t xml:space="preserve"> Cloud infrastructure provider</t>
  </si>
  <si>
    <t>1 - Very Difficult</t>
  </si>
  <si>
    <t>7</t>
  </si>
  <si>
    <t>8</t>
  </si>
  <si>
    <t>9</t>
  </si>
  <si>
    <t>10 - Very Easy</t>
  </si>
  <si>
    <t>N/A - We don't use this</t>
  </si>
  <si>
    <t>Grid Summary: On a scale from 1-10, how difficult would your business find it to switch your provider for the following types of services?</t>
  </si>
  <si>
    <t>On a scale from 1-10, how difficult would your business find it to switch your provider for the following types of services?: Office location</t>
  </si>
  <si>
    <t>On a scale from 1-10, how difficult would your business find it to switch your provider for the following types of services?: Business bank account</t>
  </si>
  <si>
    <t>On a scale from 1-10, how difficult would your business find it to switch your provider for the following types of services?: Work email</t>
  </si>
  <si>
    <t>On a scale from 1-10, how difficult would your business find it to switch your provider for the following types of services?: Work instant chat</t>
  </si>
  <si>
    <t>On a scale from 1-10, how difficult would your business find it to switch your provider for the following types of services?: Office productivity suite (eg word processing, spreadsheets, presentations)</t>
  </si>
  <si>
    <t>On a scale from 1-10, how difficult would your business find it to switch your provider for the following types of services?: Cloud infrastructure provider</t>
  </si>
  <si>
    <t>Generally it is harder to move from on-premises servers to cloud servers than it is to move between cloud servers</t>
  </si>
  <si>
    <t>Generally it is harder to switch between cloud servers than it is to move to cloud servers from on-premises servers</t>
  </si>
  <si>
    <t>Both of the above are about as hard or easy as one another</t>
  </si>
  <si>
    <t xml:space="preserve"> Which comes closest to your view?</t>
  </si>
  <si>
    <t>Expense</t>
  </si>
  <si>
    <t>Data security concerns</t>
  </si>
  <si>
    <t>Data migration challenges</t>
  </si>
  <si>
    <t>Time spent</t>
  </si>
  <si>
    <t>Disruption to business operations</t>
  </si>
  <si>
    <t>Having to re-train staff on new platforms of tools</t>
  </si>
  <si>
    <t>Compatibility with third-party applications</t>
  </si>
  <si>
    <t>Difficulty of integrating with legacy systems</t>
  </si>
  <si>
    <t>Current cloud environment is customised to our needs</t>
  </si>
  <si>
    <t>Shortage of digitally trained staff</t>
  </si>
  <si>
    <t>Regulatory or compliance requirements</t>
  </si>
  <si>
    <t>Existing vendor relationship and/or deals</t>
  </si>
  <si>
    <t>Internal push-back</t>
  </si>
  <si>
    <t>Vendor lock-in due to proprietary technologies</t>
  </si>
  <si>
    <t>Tax treatment of cloud services</t>
  </si>
  <si>
    <t>N/A - it is not hard to switch cloud services</t>
  </si>
  <si>
    <t>Which of the following factors, if any, may make it hard for your business to switch cloud services?Please select all that apply.</t>
  </si>
  <si>
    <t>Maintaining interoperability with other cloud providers</t>
  </si>
  <si>
    <t>Adding new features to their own platform</t>
  </si>
  <si>
    <t>N/A - it depends on the feature in question</t>
  </si>
  <si>
    <t xml:space="preserve"> If you had to prioritise, which would you prefer your cloud infrastructure provider to focus on maintaining interoperability with other cloud providers, or adding new features to their own platform?</t>
  </si>
  <si>
    <t>Full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</si>
</sst>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s>
  <fills count="2">
    <fill>
      <patternFill patternType="none"/>
    </fill>
    <fill>
      <patternFill patternType="gray125"/>
    </fill>
  </fills>
  <borders count="4">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s>
  <cellStyleXfs count="1">
    <xf numFmtId="0" fontId="0" fillId="0" borderId="0"/>
  </cellStyleXfs>
  <cellXfs count="30">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7" fillId="0" borderId="1" xfId="0" applyNumberFormat="1" applyFont="1" applyBorder="1" applyAlignment="1">
      <alignment horizontal="center" vertical="center"/>
    </xf>
    <xf numFmtId="0" fontId="8" fillId="0" borderId="2" xfId="0" applyFont="1" applyBorder="1" applyAlignment="1">
      <alignment horizontal="center" vertical="center" wrapText="1"/>
    </xf>
    <xf numFmtId="0" fontId="7" fillId="0" borderId="2"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2" xfId="0" applyFont="1" applyBorder="1"/>
    <xf numFmtId="0" fontId="8" fillId="0" borderId="1" xfId="0" applyFont="1" applyBorder="1" applyAlignment="1">
      <alignment horizontal="center" vertical="center" wrapText="1"/>
    </xf>
    <xf numFmtId="0" fontId="9" fillId="0" borderId="0" xfId="0" applyFont="1" applyAlignment="1">
      <alignment horizontal="center"/>
    </xf>
    <xf numFmtId="0" fontId="8" fillId="0" borderId="2" xfId="0" applyFont="1" applyBorder="1" applyAlignment="1">
      <alignment horizontal="center" vertical="center"/>
    </xf>
    <xf numFmtId="9" fontId="8" fillId="0" borderId="3" xfId="0" applyNumberFormat="1" applyFont="1" applyBorder="1" applyAlignment="1">
      <alignment horizontal="center" vertical="center"/>
    </xf>
    <xf numFmtId="9" fontId="7" fillId="0" borderId="0" xfId="0" applyNumberFormat="1" applyFont="1" applyAlignment="1">
      <alignment horizontal="center" vertical="center"/>
    </xf>
    <xf numFmtId="9" fontId="7" fillId="0" borderId="3"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2" xfId="0" applyFont="1" applyBorder="1" applyAlignment="1">
      <alignment horizontal="center" vertical="center"/>
    </xf>
    <xf numFmtId="0" fontId="10" fillId="0" borderId="0" xfId="0" applyFont="1" applyAlignment="1">
      <alignment vertical="top" wrapText="1"/>
    </xf>
    <xf numFmtId="0" fontId="8" fillId="0" borderId="2"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3.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1.42578125" defaultRowHeight="15" x14ac:dyDescent="0.25"/>
  <sheetData>
    <row r="7" spans="6:12" ht="39.950000000000003" customHeight="1" x14ac:dyDescent="0.25">
      <c r="F7" s="24" t="s">
        <v>0</v>
      </c>
      <c r="G7" s="25"/>
      <c r="H7" s="25"/>
      <c r="I7" s="25"/>
      <c r="J7" s="25"/>
      <c r="K7" s="25"/>
      <c r="L7" s="25"/>
    </row>
    <row r="10" spans="6:12" ht="20.100000000000001" customHeight="1" x14ac:dyDescent="0.3">
      <c r="F10" s="2" t="s">
        <v>1</v>
      </c>
      <c r="K10" s="3" t="s">
        <v>2</v>
      </c>
    </row>
    <row r="11" spans="6:12" ht="20.100000000000001" customHeight="1" x14ac:dyDescent="0.3">
      <c r="F11" s="2" t="s">
        <v>3</v>
      </c>
      <c r="K11" s="3" t="s">
        <v>4</v>
      </c>
    </row>
    <row r="12" spans="6:12" ht="20.100000000000001" customHeight="1" x14ac:dyDescent="0.3">
      <c r="F12" s="2" t="s">
        <v>5</v>
      </c>
      <c r="K12" s="3" t="s">
        <v>6</v>
      </c>
    </row>
    <row r="13" spans="6:12" ht="20.100000000000001" customHeight="1" x14ac:dyDescent="0.3">
      <c r="F13" s="2" t="s">
        <v>7</v>
      </c>
      <c r="K13" s="3">
        <v>982</v>
      </c>
    </row>
    <row r="14" spans="6:12" ht="18.75" x14ac:dyDescent="0.3">
      <c r="F14" s="2"/>
    </row>
    <row r="15" spans="6:12" ht="18.75" x14ac:dyDescent="0.3">
      <c r="F15" s="2"/>
    </row>
    <row r="16" spans="6:12" ht="18.75" x14ac:dyDescent="0.3">
      <c r="F16" s="2" t="s">
        <v>8</v>
      </c>
    </row>
    <row r="17" spans="6:13" ht="50.1" customHeight="1" x14ac:dyDescent="0.25">
      <c r="F17" s="26" t="s">
        <v>9</v>
      </c>
      <c r="G17" s="25"/>
      <c r="H17" s="25"/>
      <c r="I17" s="25"/>
      <c r="J17" s="25"/>
      <c r="K17" s="25"/>
      <c r="L17" s="25"/>
      <c r="M17" s="25"/>
    </row>
    <row r="19" spans="6:13" ht="30" customHeight="1" x14ac:dyDescent="0.25">
      <c r="F19" s="4" t="s">
        <v>10</v>
      </c>
    </row>
    <row r="20" spans="6:13" ht="17.25" x14ac:dyDescent="0.2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92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79</v>
      </c>
      <c r="C8" s="13">
        <v>0.72708757637474497</v>
      </c>
      <c r="D8" s="13">
        <v>0.40259740259740301</v>
      </c>
      <c r="E8" s="13">
        <v>0.60740740740740695</v>
      </c>
      <c r="F8" s="13">
        <v>0.73622047244094502</v>
      </c>
      <c r="G8" s="13">
        <v>0.80232558139534904</v>
      </c>
      <c r="H8" s="13"/>
      <c r="I8" s="13">
        <v>0.643776824034335</v>
      </c>
      <c r="J8" s="13">
        <v>0.80232558139534904</v>
      </c>
      <c r="K8" s="13"/>
      <c r="L8" s="13">
        <v>0.65625</v>
      </c>
      <c r="M8" s="13">
        <v>0.73160173160173203</v>
      </c>
      <c r="N8" s="13">
        <v>0.77257525083612</v>
      </c>
      <c r="O8" s="13">
        <v>0.70897832817337503</v>
      </c>
      <c r="P8" s="13"/>
      <c r="Q8" s="13">
        <v>0.51351351351351304</v>
      </c>
      <c r="R8" s="13">
        <v>0.59459459459459496</v>
      </c>
      <c r="S8" s="13">
        <v>0.71739130434782605</v>
      </c>
      <c r="T8" s="13">
        <v>0.60747663551401898</v>
      </c>
      <c r="U8" s="13">
        <v>0.75806451612903203</v>
      </c>
      <c r="V8" s="13">
        <v>0.82442748091603102</v>
      </c>
      <c r="W8" s="13">
        <v>0.77551020408163296</v>
      </c>
      <c r="X8" s="13">
        <v>0.83333333333333304</v>
      </c>
      <c r="Y8" s="13"/>
      <c r="Z8" s="13">
        <v>0.66906474820143902</v>
      </c>
      <c r="AA8" s="13">
        <v>0.71165644171779097</v>
      </c>
      <c r="AB8" s="13">
        <v>0.76623376623376604</v>
      </c>
      <c r="AC8" s="13">
        <v>0.76536312849162003</v>
      </c>
      <c r="AD8" s="13">
        <v>0.79047619047619</v>
      </c>
      <c r="AE8" s="13">
        <v>0.67889908256880704</v>
      </c>
      <c r="AF8" s="13">
        <v>0.78571428571428603</v>
      </c>
      <c r="AG8" s="13">
        <v>0.659340659340659</v>
      </c>
      <c r="AH8" s="13"/>
      <c r="AI8" s="13">
        <v>0.66666666666666696</v>
      </c>
      <c r="AJ8" s="13">
        <v>0.55670103092783496</v>
      </c>
      <c r="AK8" s="13">
        <v>0.64052287581699296</v>
      </c>
      <c r="AL8" s="13">
        <v>0.76494023904382502</v>
      </c>
      <c r="AM8" s="13">
        <v>0.81609195402298895</v>
      </c>
      <c r="AN8" s="13"/>
      <c r="AO8" s="13">
        <v>0.73244147157190598</v>
      </c>
      <c r="AP8" s="13">
        <v>0.71875</v>
      </c>
      <c r="AQ8" s="13"/>
      <c r="AR8" s="13">
        <v>0.671875</v>
      </c>
      <c r="AS8" s="13">
        <v>0.71678321678321699</v>
      </c>
      <c r="AT8" s="13">
        <v>0.70588235294117696</v>
      </c>
      <c r="AU8" s="13">
        <v>0.83870967741935498</v>
      </c>
      <c r="AV8" s="13">
        <v>0.76470588235294101</v>
      </c>
      <c r="AW8" s="13">
        <v>0.71428571428571397</v>
      </c>
      <c r="AX8" s="13">
        <v>0.702380952380952</v>
      </c>
      <c r="AY8" s="13">
        <v>0.67647058823529405</v>
      </c>
      <c r="AZ8" s="13">
        <v>0.76470588235294101</v>
      </c>
      <c r="BA8" s="13">
        <v>0.74137931034482796</v>
      </c>
      <c r="BB8" s="13">
        <v>0.68421052631578905</v>
      </c>
      <c r="BC8" s="13">
        <v>0.75471698113207597</v>
      </c>
      <c r="BD8" s="13"/>
      <c r="BE8" s="13">
        <v>0.78470254957507102</v>
      </c>
    </row>
    <row r="9" spans="2:57" ht="45" x14ac:dyDescent="0.25">
      <c r="B9" s="14" t="s">
        <v>80</v>
      </c>
      <c r="C9" s="13">
        <v>0.21995926680244399</v>
      </c>
      <c r="D9" s="13">
        <v>0.337662337662338</v>
      </c>
      <c r="E9" s="13">
        <v>0.296296296296296</v>
      </c>
      <c r="F9" s="13">
        <v>0.23622047244094499</v>
      </c>
      <c r="G9" s="13">
        <v>0.17441860465116299</v>
      </c>
      <c r="H9" s="13"/>
      <c r="I9" s="13">
        <v>0.27038626609442101</v>
      </c>
      <c r="J9" s="13">
        <v>0.17441860465116299</v>
      </c>
      <c r="K9" s="13"/>
      <c r="L9" s="13">
        <v>0.2890625</v>
      </c>
      <c r="M9" s="13">
        <v>0.21212121212121199</v>
      </c>
      <c r="N9" s="13">
        <v>0.20066889632106999</v>
      </c>
      <c r="O9" s="13">
        <v>0.21671826625387</v>
      </c>
      <c r="P9" s="13"/>
      <c r="Q9" s="13">
        <v>0.32432432432432401</v>
      </c>
      <c r="R9" s="13">
        <v>0.35135135135135098</v>
      </c>
      <c r="S9" s="13">
        <v>0.19565217391304299</v>
      </c>
      <c r="T9" s="13">
        <v>0.37383177570093501</v>
      </c>
      <c r="U9" s="13">
        <v>0.20161290322580599</v>
      </c>
      <c r="V9" s="13">
        <v>0.15267175572519101</v>
      </c>
      <c r="W9" s="13">
        <v>0.17346938775510201</v>
      </c>
      <c r="X9" s="13">
        <v>0.144736842105263</v>
      </c>
      <c r="Y9" s="13"/>
      <c r="Z9" s="13">
        <v>0.25899280575539602</v>
      </c>
      <c r="AA9" s="13">
        <v>0.214723926380368</v>
      </c>
      <c r="AB9" s="13">
        <v>0.19480519480519501</v>
      </c>
      <c r="AC9" s="13">
        <v>0.20111731843575401</v>
      </c>
      <c r="AD9" s="13">
        <v>0.17142857142857101</v>
      </c>
      <c r="AE9" s="13">
        <v>0.27522935779816499</v>
      </c>
      <c r="AF9" s="13">
        <v>0.16666666666666699</v>
      </c>
      <c r="AG9" s="13">
        <v>0.26373626373626402</v>
      </c>
      <c r="AH9" s="13"/>
      <c r="AI9" s="13">
        <v>0.2</v>
      </c>
      <c r="AJ9" s="13">
        <v>0.30927835051546398</v>
      </c>
      <c r="AK9" s="13">
        <v>0.29411764705882398</v>
      </c>
      <c r="AL9" s="13">
        <v>0.20318725099601601</v>
      </c>
      <c r="AM9" s="13">
        <v>0.14942528735632199</v>
      </c>
      <c r="AN9" s="13"/>
      <c r="AO9" s="13">
        <v>0.20903010033444799</v>
      </c>
      <c r="AP9" s="13">
        <v>0.23697916666666699</v>
      </c>
      <c r="AQ9" s="13"/>
      <c r="AR9" s="13">
        <v>0.3125</v>
      </c>
      <c r="AS9" s="13">
        <v>0.23426573426573399</v>
      </c>
      <c r="AT9" s="13">
        <v>0.29411764705882398</v>
      </c>
      <c r="AU9" s="13">
        <v>0.16129032258064499</v>
      </c>
      <c r="AV9" s="13">
        <v>0.19327731092437</v>
      </c>
      <c r="AW9" s="13">
        <v>0.22077922077922099</v>
      </c>
      <c r="AX9" s="13">
        <v>0.238095238095238</v>
      </c>
      <c r="AY9" s="13">
        <v>0.14705882352941199</v>
      </c>
      <c r="AZ9" s="13">
        <v>0.16666666666666699</v>
      </c>
      <c r="BA9" s="13">
        <v>0.22413793103448301</v>
      </c>
      <c r="BB9" s="13">
        <v>0.24561403508771901</v>
      </c>
      <c r="BC9" s="13">
        <v>0.18867924528301899</v>
      </c>
      <c r="BD9" s="13"/>
      <c r="BE9" s="13">
        <v>0.19263456090651601</v>
      </c>
    </row>
    <row r="10" spans="2:57" x14ac:dyDescent="0.25">
      <c r="B10" s="14" t="s">
        <v>81</v>
      </c>
      <c r="C10" s="13">
        <v>4.7861507128309597E-2</v>
      </c>
      <c r="D10" s="13">
        <v>0.25974025974025999</v>
      </c>
      <c r="E10" s="13">
        <v>8.8888888888888906E-2</v>
      </c>
      <c r="F10" s="13">
        <v>2.3622047244094498E-2</v>
      </c>
      <c r="G10" s="13">
        <v>1.74418604651163E-2</v>
      </c>
      <c r="H10" s="13"/>
      <c r="I10" s="13">
        <v>8.15450643776824E-2</v>
      </c>
      <c r="J10" s="13">
        <v>1.74418604651163E-2</v>
      </c>
      <c r="K10" s="13"/>
      <c r="L10" s="13">
        <v>5.46875E-2</v>
      </c>
      <c r="M10" s="13">
        <v>5.1948051948052E-2</v>
      </c>
      <c r="N10" s="13">
        <v>2.3411371237458199E-2</v>
      </c>
      <c r="O10" s="13">
        <v>6.5015479876161006E-2</v>
      </c>
      <c r="P10" s="13"/>
      <c r="Q10" s="13">
        <v>0.162162162162162</v>
      </c>
      <c r="R10" s="13">
        <v>5.4054054054054099E-2</v>
      </c>
      <c r="S10" s="13">
        <v>7.6086956521739094E-2</v>
      </c>
      <c r="T10" s="13">
        <v>1.86915887850467E-2</v>
      </c>
      <c r="U10" s="13">
        <v>4.0322580645161303E-2</v>
      </c>
      <c r="V10" s="13">
        <v>2.2900763358778602E-2</v>
      </c>
      <c r="W10" s="13">
        <v>4.08163265306122E-2</v>
      </c>
      <c r="X10" s="13">
        <v>1.7543859649122799E-2</v>
      </c>
      <c r="Y10" s="13"/>
      <c r="Z10" s="13">
        <v>5.7553956834532398E-2</v>
      </c>
      <c r="AA10" s="13">
        <v>6.7484662576687102E-2</v>
      </c>
      <c r="AB10" s="13">
        <v>3.2467532467532499E-2</v>
      </c>
      <c r="AC10" s="13">
        <v>3.3519553072625698E-2</v>
      </c>
      <c r="AD10" s="13">
        <v>3.8095238095238099E-2</v>
      </c>
      <c r="AE10" s="13">
        <v>3.6697247706422E-2</v>
      </c>
      <c r="AF10" s="13">
        <v>4.7619047619047603E-2</v>
      </c>
      <c r="AG10" s="13">
        <v>7.69230769230769E-2</v>
      </c>
      <c r="AH10" s="13"/>
      <c r="AI10" s="13">
        <v>0.133333333333333</v>
      </c>
      <c r="AJ10" s="13">
        <v>0.123711340206186</v>
      </c>
      <c r="AK10" s="13">
        <v>6.5359477124182996E-2</v>
      </c>
      <c r="AL10" s="13">
        <v>2.5896414342629501E-2</v>
      </c>
      <c r="AM10" s="13">
        <v>2.8735632183908E-2</v>
      </c>
      <c r="AN10" s="13"/>
      <c r="AO10" s="13">
        <v>5.5183946488294298E-2</v>
      </c>
      <c r="AP10" s="13">
        <v>3.6458333333333301E-2</v>
      </c>
      <c r="AQ10" s="13"/>
      <c r="AR10" s="13">
        <v>1.5625E-2</v>
      </c>
      <c r="AS10" s="13">
        <v>4.1958041958042001E-2</v>
      </c>
      <c r="AT10" s="13">
        <v>0</v>
      </c>
      <c r="AU10" s="13">
        <v>0</v>
      </c>
      <c r="AV10" s="13">
        <v>4.20168067226891E-2</v>
      </c>
      <c r="AW10" s="13">
        <v>6.4935064935064901E-2</v>
      </c>
      <c r="AX10" s="13">
        <v>5.95238095238095E-2</v>
      </c>
      <c r="AY10" s="13">
        <v>0.14705882352941199</v>
      </c>
      <c r="AZ10" s="13">
        <v>4.9019607843137303E-2</v>
      </c>
      <c r="BA10" s="13">
        <v>3.4482758620689703E-2</v>
      </c>
      <c r="BB10" s="13">
        <v>7.0175438596491196E-2</v>
      </c>
      <c r="BC10" s="13">
        <v>5.6603773584905703E-2</v>
      </c>
      <c r="BD10" s="13"/>
      <c r="BE10" s="13">
        <v>1.9830028328611901E-2</v>
      </c>
    </row>
    <row r="11" spans="2:57" x14ac:dyDescent="0.25">
      <c r="B11" s="14" t="s">
        <v>82</v>
      </c>
      <c r="C11" s="19">
        <v>5.0916496945010202E-3</v>
      </c>
      <c r="D11" s="19">
        <v>0</v>
      </c>
      <c r="E11" s="19">
        <v>7.4074074074074103E-3</v>
      </c>
      <c r="F11" s="19">
        <v>3.9370078740157497E-3</v>
      </c>
      <c r="G11" s="19">
        <v>5.8139534883720903E-3</v>
      </c>
      <c r="H11" s="19"/>
      <c r="I11" s="19">
        <v>4.29184549356223E-3</v>
      </c>
      <c r="J11" s="19">
        <v>5.8139534883720903E-3</v>
      </c>
      <c r="K11" s="19"/>
      <c r="L11" s="19">
        <v>0</v>
      </c>
      <c r="M11" s="19">
        <v>4.3290043290043299E-3</v>
      </c>
      <c r="N11" s="19">
        <v>3.3444816053511701E-3</v>
      </c>
      <c r="O11" s="19">
        <v>9.2879256965944304E-3</v>
      </c>
      <c r="P11" s="19"/>
      <c r="Q11" s="19">
        <v>0</v>
      </c>
      <c r="R11" s="19">
        <v>0</v>
      </c>
      <c r="S11" s="19">
        <v>1.0869565217391301E-2</v>
      </c>
      <c r="T11" s="19">
        <v>0</v>
      </c>
      <c r="U11" s="19">
        <v>0</v>
      </c>
      <c r="V11" s="19">
        <v>0</v>
      </c>
      <c r="W11" s="19">
        <v>1.02040816326531E-2</v>
      </c>
      <c r="X11" s="19">
        <v>4.3859649122806998E-3</v>
      </c>
      <c r="Y11" s="19"/>
      <c r="Z11" s="19">
        <v>1.4388489208633099E-2</v>
      </c>
      <c r="AA11" s="19">
        <v>6.13496932515337E-3</v>
      </c>
      <c r="AB11" s="19">
        <v>6.4935064935064896E-3</v>
      </c>
      <c r="AC11" s="19">
        <v>0</v>
      </c>
      <c r="AD11" s="19">
        <v>0</v>
      </c>
      <c r="AE11" s="19">
        <v>9.1743119266055103E-3</v>
      </c>
      <c r="AF11" s="19">
        <v>0</v>
      </c>
      <c r="AG11" s="19">
        <v>0</v>
      </c>
      <c r="AH11" s="19"/>
      <c r="AI11" s="19">
        <v>0</v>
      </c>
      <c r="AJ11" s="19">
        <v>1.03092783505155E-2</v>
      </c>
      <c r="AK11" s="19">
        <v>0</v>
      </c>
      <c r="AL11" s="19">
        <v>5.9760956175298804E-3</v>
      </c>
      <c r="AM11" s="19">
        <v>5.74712643678161E-3</v>
      </c>
      <c r="AN11" s="19"/>
      <c r="AO11" s="19">
        <v>3.3444816053511701E-3</v>
      </c>
      <c r="AP11" s="19">
        <v>7.8125E-3</v>
      </c>
      <c r="AQ11" s="19"/>
      <c r="AR11" s="19">
        <v>0</v>
      </c>
      <c r="AS11" s="19">
        <v>6.9930069930069904E-3</v>
      </c>
      <c r="AT11" s="19">
        <v>0</v>
      </c>
      <c r="AU11" s="19">
        <v>0</v>
      </c>
      <c r="AV11" s="19">
        <v>0</v>
      </c>
      <c r="AW11" s="19">
        <v>0</v>
      </c>
      <c r="AX11" s="19">
        <v>0</v>
      </c>
      <c r="AY11" s="19">
        <v>2.9411764705882401E-2</v>
      </c>
      <c r="AZ11" s="19">
        <v>1.9607843137254902E-2</v>
      </c>
      <c r="BA11" s="19">
        <v>0</v>
      </c>
      <c r="BB11" s="19">
        <v>0</v>
      </c>
      <c r="BC11" s="19">
        <v>0</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0.56680161943319796</v>
      </c>
      <c r="D8" s="13">
        <v>0.35897435897435898</v>
      </c>
      <c r="E8" s="13">
        <v>0.560606060606061</v>
      </c>
      <c r="F8" s="13">
        <v>0.59375</v>
      </c>
      <c r="G8" s="13">
        <v>0.58620689655172398</v>
      </c>
      <c r="H8" s="13"/>
      <c r="I8" s="13">
        <v>0.54506437768240301</v>
      </c>
      <c r="J8" s="13">
        <v>0.58620689655172398</v>
      </c>
      <c r="K8" s="13"/>
      <c r="L8" s="13">
        <v>0.70769230769230795</v>
      </c>
      <c r="M8" s="13">
        <v>0.54716981132075504</v>
      </c>
      <c r="N8" s="13">
        <v>0.58503401360544205</v>
      </c>
      <c r="O8" s="13">
        <v>0.50857142857142901</v>
      </c>
      <c r="P8" s="13"/>
      <c r="Q8" s="13">
        <v>0.472727272727273</v>
      </c>
      <c r="R8" s="13">
        <v>0.60526315789473695</v>
      </c>
      <c r="S8" s="13">
        <v>0.52173913043478304</v>
      </c>
      <c r="T8" s="13">
        <v>0.58620689655172398</v>
      </c>
      <c r="U8" s="13">
        <v>0.47169811320754701</v>
      </c>
      <c r="V8" s="13">
        <v>0.58928571428571397</v>
      </c>
      <c r="W8" s="13">
        <v>0.51923076923076905</v>
      </c>
      <c r="X8" s="13">
        <v>0.64800000000000002</v>
      </c>
      <c r="Y8" s="13"/>
      <c r="Z8" s="13">
        <v>0.57142857142857095</v>
      </c>
      <c r="AA8" s="13">
        <v>0.55128205128205099</v>
      </c>
      <c r="AB8" s="13">
        <v>0.61428571428571399</v>
      </c>
      <c r="AC8" s="13">
        <v>0.69148936170212805</v>
      </c>
      <c r="AD8" s="13">
        <v>0.46551724137931</v>
      </c>
      <c r="AE8" s="13">
        <v>0.47540983606557402</v>
      </c>
      <c r="AF8" s="13">
        <v>0.47826086956521702</v>
      </c>
      <c r="AG8" s="13">
        <v>0.55000000000000004</v>
      </c>
      <c r="AH8" s="13"/>
      <c r="AI8" s="13">
        <v>0.63157894736842102</v>
      </c>
      <c r="AJ8" s="13">
        <v>0.42857142857142899</v>
      </c>
      <c r="AK8" s="13">
        <v>0.44444444444444398</v>
      </c>
      <c r="AL8" s="13">
        <v>0.59541984732824405</v>
      </c>
      <c r="AM8" s="13">
        <v>0.65517241379310298</v>
      </c>
      <c r="AN8" s="13"/>
      <c r="AO8" s="13">
        <v>0.57654723127035801</v>
      </c>
      <c r="AP8" s="13">
        <v>0.55080213903743303</v>
      </c>
      <c r="AQ8" s="13"/>
      <c r="AR8" s="13">
        <v>0.44444444444444398</v>
      </c>
      <c r="AS8" s="13">
        <v>0.59398496240601495</v>
      </c>
      <c r="AT8" s="13">
        <v>0.5</v>
      </c>
      <c r="AU8" s="13">
        <v>0.66666666666666696</v>
      </c>
      <c r="AV8" s="13">
        <v>0.6</v>
      </c>
      <c r="AW8" s="13">
        <v>0.51219512195121997</v>
      </c>
      <c r="AX8" s="13">
        <v>0.52631578947368396</v>
      </c>
      <c r="AY8" s="13">
        <v>0.52941176470588203</v>
      </c>
      <c r="AZ8" s="13">
        <v>0.6</v>
      </c>
      <c r="BA8" s="13">
        <v>0.54838709677419395</v>
      </c>
      <c r="BB8" s="13">
        <v>0.52941176470588203</v>
      </c>
      <c r="BC8" s="13">
        <v>0.60714285714285698</v>
      </c>
      <c r="BD8" s="13"/>
      <c r="BE8" s="13">
        <v>0.60736196319018398</v>
      </c>
    </row>
    <row r="9" spans="2:57" x14ac:dyDescent="0.25">
      <c r="B9" s="14" t="s">
        <v>316</v>
      </c>
      <c r="C9" s="13">
        <v>0.33805668016194301</v>
      </c>
      <c r="D9" s="13">
        <v>0.41025641025641002</v>
      </c>
      <c r="E9" s="13">
        <v>0.31818181818181801</v>
      </c>
      <c r="F9" s="13">
        <v>0.296875</v>
      </c>
      <c r="G9" s="13">
        <v>0.35249042145593901</v>
      </c>
      <c r="H9" s="13"/>
      <c r="I9" s="13">
        <v>0.321888412017167</v>
      </c>
      <c r="J9" s="13">
        <v>0.35249042145593901</v>
      </c>
      <c r="K9" s="13"/>
      <c r="L9" s="13">
        <v>0.230769230769231</v>
      </c>
      <c r="M9" s="13">
        <v>0.36792452830188699</v>
      </c>
      <c r="N9" s="13">
        <v>0.319727891156463</v>
      </c>
      <c r="O9" s="13">
        <v>0.377142857142857</v>
      </c>
      <c r="P9" s="13"/>
      <c r="Q9" s="13">
        <v>0.32727272727272699</v>
      </c>
      <c r="R9" s="13">
        <v>0.26315789473684198</v>
      </c>
      <c r="S9" s="13">
        <v>0.34782608695652201</v>
      </c>
      <c r="T9" s="13">
        <v>0.32758620689655199</v>
      </c>
      <c r="U9" s="13">
        <v>0.50943396226415105</v>
      </c>
      <c r="V9" s="13">
        <v>0.35714285714285698</v>
      </c>
      <c r="W9" s="13">
        <v>0.44230769230769201</v>
      </c>
      <c r="X9" s="13">
        <v>0.25600000000000001</v>
      </c>
      <c r="Y9" s="13"/>
      <c r="Z9" s="13">
        <v>0.32857142857142901</v>
      </c>
      <c r="AA9" s="13">
        <v>0.33333333333333298</v>
      </c>
      <c r="AB9" s="13">
        <v>0.3</v>
      </c>
      <c r="AC9" s="13">
        <v>0.27659574468085102</v>
      </c>
      <c r="AD9" s="13">
        <v>0.431034482758621</v>
      </c>
      <c r="AE9" s="13">
        <v>0.36065573770491799</v>
      </c>
      <c r="AF9" s="13">
        <v>0.39130434782608697</v>
      </c>
      <c r="AG9" s="13">
        <v>0.375</v>
      </c>
      <c r="AH9" s="13"/>
      <c r="AI9" s="13">
        <v>0.21052631578947401</v>
      </c>
      <c r="AJ9" s="13">
        <v>0.44897959183673503</v>
      </c>
      <c r="AK9" s="13">
        <v>0.40277777777777801</v>
      </c>
      <c r="AL9" s="13">
        <v>0.33206106870229002</v>
      </c>
      <c r="AM9" s="13">
        <v>0.28735632183908</v>
      </c>
      <c r="AN9" s="13"/>
      <c r="AO9" s="13">
        <v>0.31596091205211702</v>
      </c>
      <c r="AP9" s="13">
        <v>0.37433155080213898</v>
      </c>
      <c r="AQ9" s="13"/>
      <c r="AR9" s="13">
        <v>0.407407407407407</v>
      </c>
      <c r="AS9" s="13">
        <v>0.33834586466165401</v>
      </c>
      <c r="AT9" s="13">
        <v>0.41666666666666702</v>
      </c>
      <c r="AU9" s="13">
        <v>0.22222222222222199</v>
      </c>
      <c r="AV9" s="13">
        <v>0.33333333333333298</v>
      </c>
      <c r="AW9" s="13">
        <v>0.36585365853658502</v>
      </c>
      <c r="AX9" s="13">
        <v>0.36842105263157898</v>
      </c>
      <c r="AY9" s="13">
        <v>0.41176470588235298</v>
      </c>
      <c r="AZ9" s="13">
        <v>0.32727272727272699</v>
      </c>
      <c r="BA9" s="13">
        <v>0.32258064516128998</v>
      </c>
      <c r="BB9" s="13">
        <v>0.32352941176470601</v>
      </c>
      <c r="BC9" s="13">
        <v>0.25</v>
      </c>
      <c r="BD9" s="13"/>
      <c r="BE9" s="13">
        <v>0.312883435582822</v>
      </c>
    </row>
    <row r="10" spans="2:57" x14ac:dyDescent="0.25">
      <c r="B10" s="14" t="s">
        <v>335</v>
      </c>
      <c r="C10" s="13">
        <v>7.28744939271255E-2</v>
      </c>
      <c r="D10" s="13">
        <v>0.128205128205128</v>
      </c>
      <c r="E10" s="13">
        <v>0.10606060606060599</v>
      </c>
      <c r="F10" s="13">
        <v>9.375E-2</v>
      </c>
      <c r="G10" s="13">
        <v>4.5977011494252901E-2</v>
      </c>
      <c r="H10" s="13"/>
      <c r="I10" s="13">
        <v>0.10300429184549401</v>
      </c>
      <c r="J10" s="13">
        <v>4.5977011494252901E-2</v>
      </c>
      <c r="K10" s="13"/>
      <c r="L10" s="13">
        <v>4.6153846153846198E-2</v>
      </c>
      <c r="M10" s="13">
        <v>7.5471698113207503E-2</v>
      </c>
      <c r="N10" s="13">
        <v>7.4829931972789102E-2</v>
      </c>
      <c r="O10" s="13">
        <v>0.08</v>
      </c>
      <c r="P10" s="13"/>
      <c r="Q10" s="13">
        <v>0.12727272727272701</v>
      </c>
      <c r="R10" s="13">
        <v>0.13157894736842099</v>
      </c>
      <c r="S10" s="13">
        <v>0.108695652173913</v>
      </c>
      <c r="T10" s="13">
        <v>8.6206896551724102E-2</v>
      </c>
      <c r="U10" s="13">
        <v>1.88679245283019E-2</v>
      </c>
      <c r="V10" s="13">
        <v>1.7857142857142901E-2</v>
      </c>
      <c r="W10" s="13">
        <v>1.9230769230769201E-2</v>
      </c>
      <c r="X10" s="13">
        <v>0.08</v>
      </c>
      <c r="Y10" s="13"/>
      <c r="Z10" s="13">
        <v>7.1428571428571397E-2</v>
      </c>
      <c r="AA10" s="13">
        <v>0.115384615384615</v>
      </c>
      <c r="AB10" s="13">
        <v>7.1428571428571397E-2</v>
      </c>
      <c r="AC10" s="13">
        <v>3.1914893617021302E-2</v>
      </c>
      <c r="AD10" s="13">
        <v>0.10344827586206901</v>
      </c>
      <c r="AE10" s="13">
        <v>8.1967213114754106E-2</v>
      </c>
      <c r="AF10" s="13">
        <v>8.6956521739130405E-2</v>
      </c>
      <c r="AG10" s="13">
        <v>2.5000000000000001E-2</v>
      </c>
      <c r="AH10" s="13"/>
      <c r="AI10" s="13">
        <v>5.2631578947368397E-2</v>
      </c>
      <c r="AJ10" s="13">
        <v>0.122448979591837</v>
      </c>
      <c r="AK10" s="13">
        <v>0.125</v>
      </c>
      <c r="AL10" s="13">
        <v>5.7251908396946598E-2</v>
      </c>
      <c r="AM10" s="13">
        <v>5.7471264367816098E-2</v>
      </c>
      <c r="AN10" s="13"/>
      <c r="AO10" s="13">
        <v>7.8175895765472306E-2</v>
      </c>
      <c r="AP10" s="13">
        <v>6.4171122994652399E-2</v>
      </c>
      <c r="AQ10" s="13"/>
      <c r="AR10" s="13">
        <v>7.4074074074074098E-2</v>
      </c>
      <c r="AS10" s="13">
        <v>6.01503759398496E-2</v>
      </c>
      <c r="AT10" s="13">
        <v>8.3333333333333301E-2</v>
      </c>
      <c r="AU10" s="13">
        <v>5.5555555555555601E-2</v>
      </c>
      <c r="AV10" s="13">
        <v>0.05</v>
      </c>
      <c r="AW10" s="13">
        <v>7.3170731707317097E-2</v>
      </c>
      <c r="AX10" s="13">
        <v>0.105263157894737</v>
      </c>
      <c r="AY10" s="13">
        <v>0</v>
      </c>
      <c r="AZ10" s="13">
        <v>5.4545454545454501E-2</v>
      </c>
      <c r="BA10" s="13">
        <v>6.4516129032258104E-2</v>
      </c>
      <c r="BB10" s="13">
        <v>0.14705882352941199</v>
      </c>
      <c r="BC10" s="13">
        <v>0.14285714285714299</v>
      </c>
      <c r="BD10" s="13"/>
      <c r="BE10" s="13">
        <v>7.9754601226993904E-2</v>
      </c>
    </row>
    <row r="11" spans="2:57" x14ac:dyDescent="0.25">
      <c r="B11" s="14" t="s">
        <v>318</v>
      </c>
      <c r="C11" s="13">
        <v>1.0121457489878499E-2</v>
      </c>
      <c r="D11" s="13">
        <v>5.1282051282051301E-2</v>
      </c>
      <c r="E11" s="13">
        <v>1.5151515151515201E-2</v>
      </c>
      <c r="F11" s="13">
        <v>0</v>
      </c>
      <c r="G11" s="13">
        <v>7.6628352490421504E-3</v>
      </c>
      <c r="H11" s="13"/>
      <c r="I11" s="13">
        <v>1.28755364806867E-2</v>
      </c>
      <c r="J11" s="13">
        <v>7.6628352490421504E-3</v>
      </c>
      <c r="K11" s="13"/>
      <c r="L11" s="13">
        <v>0</v>
      </c>
      <c r="M11" s="13">
        <v>0</v>
      </c>
      <c r="N11" s="13">
        <v>6.8027210884353704E-3</v>
      </c>
      <c r="O11" s="13">
        <v>2.2857142857142899E-2</v>
      </c>
      <c r="P11" s="13"/>
      <c r="Q11" s="13">
        <v>3.6363636363636397E-2</v>
      </c>
      <c r="R11" s="13">
        <v>0</v>
      </c>
      <c r="S11" s="13">
        <v>2.1739130434782601E-2</v>
      </c>
      <c r="T11" s="13">
        <v>0</v>
      </c>
      <c r="U11" s="13">
        <v>0</v>
      </c>
      <c r="V11" s="13">
        <v>1.7857142857142901E-2</v>
      </c>
      <c r="W11" s="13">
        <v>0</v>
      </c>
      <c r="X11" s="13">
        <v>8.0000000000000002E-3</v>
      </c>
      <c r="Y11" s="13"/>
      <c r="Z11" s="13">
        <v>0</v>
      </c>
      <c r="AA11" s="13">
        <v>0</v>
      </c>
      <c r="AB11" s="13">
        <v>0</v>
      </c>
      <c r="AC11" s="13">
        <v>0</v>
      </c>
      <c r="AD11" s="13">
        <v>0</v>
      </c>
      <c r="AE11" s="13">
        <v>3.2786885245901599E-2</v>
      </c>
      <c r="AF11" s="13">
        <v>4.3478260869565202E-2</v>
      </c>
      <c r="AG11" s="13">
        <v>0.05</v>
      </c>
      <c r="AH11" s="13"/>
      <c r="AI11" s="13">
        <v>5.2631578947368397E-2</v>
      </c>
      <c r="AJ11" s="13">
        <v>0</v>
      </c>
      <c r="AK11" s="13">
        <v>1.38888888888889E-2</v>
      </c>
      <c r="AL11" s="13">
        <v>1.1450381679389301E-2</v>
      </c>
      <c r="AM11" s="13">
        <v>0</v>
      </c>
      <c r="AN11" s="13"/>
      <c r="AO11" s="13">
        <v>1.30293159609121E-2</v>
      </c>
      <c r="AP11" s="13">
        <v>5.3475935828877002E-3</v>
      </c>
      <c r="AQ11" s="13"/>
      <c r="AR11" s="13">
        <v>7.4074074074074098E-2</v>
      </c>
      <c r="AS11" s="13">
        <v>0</v>
      </c>
      <c r="AT11" s="13">
        <v>0</v>
      </c>
      <c r="AU11" s="13">
        <v>0</v>
      </c>
      <c r="AV11" s="13">
        <v>0</v>
      </c>
      <c r="AW11" s="13">
        <v>2.4390243902439001E-2</v>
      </c>
      <c r="AX11" s="13">
        <v>0</v>
      </c>
      <c r="AY11" s="13">
        <v>0</v>
      </c>
      <c r="AZ11" s="13">
        <v>1.8181818181818198E-2</v>
      </c>
      <c r="BA11" s="13">
        <v>3.2258064516128997E-2</v>
      </c>
      <c r="BB11" s="13">
        <v>0</v>
      </c>
      <c r="BC11" s="13">
        <v>0</v>
      </c>
      <c r="BD11" s="13"/>
      <c r="BE11" s="13">
        <v>0</v>
      </c>
    </row>
    <row r="12" spans="2:57" x14ac:dyDescent="0.25">
      <c r="B12" s="14" t="s">
        <v>82</v>
      </c>
      <c r="C12" s="20">
        <v>1.21457489878543E-2</v>
      </c>
      <c r="D12" s="20">
        <v>5.1282051282051301E-2</v>
      </c>
      <c r="E12" s="20">
        <v>0</v>
      </c>
      <c r="F12" s="20">
        <v>1.5625E-2</v>
      </c>
      <c r="G12" s="20">
        <v>7.6628352490421504E-3</v>
      </c>
      <c r="H12" s="20"/>
      <c r="I12" s="20">
        <v>1.7167381974248899E-2</v>
      </c>
      <c r="J12" s="20">
        <v>7.6628352490421504E-3</v>
      </c>
      <c r="K12" s="20"/>
      <c r="L12" s="20">
        <v>1.5384615384615399E-2</v>
      </c>
      <c r="M12" s="20">
        <v>9.4339622641509396E-3</v>
      </c>
      <c r="N12" s="20">
        <v>1.3605442176870699E-2</v>
      </c>
      <c r="O12" s="20">
        <v>1.1428571428571401E-2</v>
      </c>
      <c r="P12" s="20"/>
      <c r="Q12" s="20">
        <v>3.6363636363636397E-2</v>
      </c>
      <c r="R12" s="20">
        <v>0</v>
      </c>
      <c r="S12" s="20">
        <v>0</v>
      </c>
      <c r="T12" s="20">
        <v>0</v>
      </c>
      <c r="U12" s="20">
        <v>0</v>
      </c>
      <c r="V12" s="20">
        <v>1.7857142857142901E-2</v>
      </c>
      <c r="W12" s="20">
        <v>1.9230769230769201E-2</v>
      </c>
      <c r="X12" s="20">
        <v>8.0000000000000002E-3</v>
      </c>
      <c r="Y12" s="20"/>
      <c r="Z12" s="20">
        <v>2.8571428571428598E-2</v>
      </c>
      <c r="AA12" s="20">
        <v>0</v>
      </c>
      <c r="AB12" s="20">
        <v>1.4285714285714299E-2</v>
      </c>
      <c r="AC12" s="20">
        <v>0</v>
      </c>
      <c r="AD12" s="20">
        <v>0</v>
      </c>
      <c r="AE12" s="20">
        <v>4.91803278688525E-2</v>
      </c>
      <c r="AF12" s="20">
        <v>0</v>
      </c>
      <c r="AG12" s="20">
        <v>0</v>
      </c>
      <c r="AH12" s="20"/>
      <c r="AI12" s="20">
        <v>5.2631578947368397E-2</v>
      </c>
      <c r="AJ12" s="20">
        <v>0</v>
      </c>
      <c r="AK12" s="20">
        <v>1.38888888888889E-2</v>
      </c>
      <c r="AL12" s="20">
        <v>3.81679389312977E-3</v>
      </c>
      <c r="AM12" s="20">
        <v>0</v>
      </c>
      <c r="AN12" s="20"/>
      <c r="AO12" s="20">
        <v>1.62866449511401E-2</v>
      </c>
      <c r="AP12" s="20">
        <v>5.3475935828877002E-3</v>
      </c>
      <c r="AQ12" s="20"/>
      <c r="AR12" s="20">
        <v>0</v>
      </c>
      <c r="AS12" s="20">
        <v>7.5187969924812E-3</v>
      </c>
      <c r="AT12" s="20">
        <v>0</v>
      </c>
      <c r="AU12" s="20">
        <v>5.5555555555555601E-2</v>
      </c>
      <c r="AV12" s="20">
        <v>1.6666666666666701E-2</v>
      </c>
      <c r="AW12" s="20">
        <v>2.4390243902439001E-2</v>
      </c>
      <c r="AX12" s="20">
        <v>0</v>
      </c>
      <c r="AY12" s="20">
        <v>5.8823529411764698E-2</v>
      </c>
      <c r="AZ12" s="20">
        <v>0</v>
      </c>
      <c r="BA12" s="20">
        <v>3.2258064516128997E-2</v>
      </c>
      <c r="BB12" s="20">
        <v>0</v>
      </c>
      <c r="BC12" s="20">
        <v>0</v>
      </c>
      <c r="BD12" s="20"/>
      <c r="BE12" s="20">
        <v>0</v>
      </c>
    </row>
    <row r="13" spans="2:57" x14ac:dyDescent="0.25">
      <c r="B13" s="14" t="s">
        <v>319</v>
      </c>
      <c r="C13" s="20">
        <v>0.90485829959514197</v>
      </c>
      <c r="D13" s="20">
        <v>0.76923076923076905</v>
      </c>
      <c r="E13" s="20">
        <v>0.87878787878787901</v>
      </c>
      <c r="F13" s="20">
        <v>0.890625</v>
      </c>
      <c r="G13" s="20">
        <v>0.93869731800766298</v>
      </c>
      <c r="H13" s="20"/>
      <c r="I13" s="20">
        <v>0.86695278969957101</v>
      </c>
      <c r="J13" s="20">
        <v>0.93869731800766298</v>
      </c>
      <c r="K13" s="20"/>
      <c r="L13" s="20">
        <v>0.93846153846153801</v>
      </c>
      <c r="M13" s="20">
        <v>0.91509433962264097</v>
      </c>
      <c r="N13" s="20">
        <v>0.90476190476190499</v>
      </c>
      <c r="O13" s="20">
        <v>0.88571428571428601</v>
      </c>
      <c r="P13" s="20"/>
      <c r="Q13" s="20">
        <v>0.8</v>
      </c>
      <c r="R13" s="20">
        <v>0.86842105263157898</v>
      </c>
      <c r="S13" s="20">
        <v>0.86956521739130399</v>
      </c>
      <c r="T13" s="20">
        <v>0.91379310344827602</v>
      </c>
      <c r="U13" s="20">
        <v>0.98113207547169801</v>
      </c>
      <c r="V13" s="20">
        <v>0.94642857142857095</v>
      </c>
      <c r="W13" s="20">
        <v>0.96153846153846201</v>
      </c>
      <c r="X13" s="20">
        <v>0.90400000000000003</v>
      </c>
      <c r="Y13" s="20"/>
      <c r="Z13" s="20">
        <v>0.9</v>
      </c>
      <c r="AA13" s="20">
        <v>0.88461538461538503</v>
      </c>
      <c r="AB13" s="20">
        <v>0.91428571428571404</v>
      </c>
      <c r="AC13" s="20">
        <v>0.96808510638297895</v>
      </c>
      <c r="AD13" s="20">
        <v>0.89655172413793105</v>
      </c>
      <c r="AE13" s="20">
        <v>0.83606557377049195</v>
      </c>
      <c r="AF13" s="20">
        <v>0.86956521739130399</v>
      </c>
      <c r="AG13" s="20">
        <v>0.92500000000000004</v>
      </c>
      <c r="AH13" s="20"/>
      <c r="AI13" s="20">
        <v>0.84210526315789502</v>
      </c>
      <c r="AJ13" s="20">
        <v>0.87755102040816302</v>
      </c>
      <c r="AK13" s="20">
        <v>0.84722222222222199</v>
      </c>
      <c r="AL13" s="20">
        <v>0.92748091603053395</v>
      </c>
      <c r="AM13" s="20">
        <v>0.94252873563218398</v>
      </c>
      <c r="AN13" s="20"/>
      <c r="AO13" s="20">
        <v>0.89250814332247597</v>
      </c>
      <c r="AP13" s="20">
        <v>0.925133689839572</v>
      </c>
      <c r="AQ13" s="20"/>
      <c r="AR13" s="20">
        <v>0.85185185185185197</v>
      </c>
      <c r="AS13" s="20">
        <v>0.93233082706766901</v>
      </c>
      <c r="AT13" s="20">
        <v>0.91666666666666696</v>
      </c>
      <c r="AU13" s="20">
        <v>0.88888888888888895</v>
      </c>
      <c r="AV13" s="20">
        <v>0.93333333333333302</v>
      </c>
      <c r="AW13" s="20">
        <v>0.87804878048780499</v>
      </c>
      <c r="AX13" s="20">
        <v>0.89473684210526305</v>
      </c>
      <c r="AY13" s="20">
        <v>0.94117647058823495</v>
      </c>
      <c r="AZ13" s="20">
        <v>0.92727272727272703</v>
      </c>
      <c r="BA13" s="20">
        <v>0.87096774193548399</v>
      </c>
      <c r="BB13" s="20">
        <v>0.85294117647058798</v>
      </c>
      <c r="BC13" s="20">
        <v>0.85714285714285698</v>
      </c>
      <c r="BD13" s="20"/>
      <c r="BE13" s="20">
        <v>0.92024539877300604</v>
      </c>
    </row>
    <row r="14" spans="2:57" x14ac:dyDescent="0.25">
      <c r="B14" s="14" t="s">
        <v>274</v>
      </c>
      <c r="C14" s="21">
        <v>-0.89271255060728705</v>
      </c>
      <c r="D14" s="21">
        <v>-0.71794871794871795</v>
      </c>
      <c r="E14" s="21">
        <v>-0.87878787878787901</v>
      </c>
      <c r="F14" s="21">
        <v>-0.875</v>
      </c>
      <c r="G14" s="21">
        <v>-0.931034482758621</v>
      </c>
      <c r="H14" s="21"/>
      <c r="I14" s="21">
        <v>-0.84978540772532196</v>
      </c>
      <c r="J14" s="21">
        <v>-0.931034482758621</v>
      </c>
      <c r="K14" s="21"/>
      <c r="L14" s="21">
        <v>-0.92307692307692302</v>
      </c>
      <c r="M14" s="21">
        <v>-0.90566037735849003</v>
      </c>
      <c r="N14" s="21">
        <v>-0.891156462585034</v>
      </c>
      <c r="O14" s="21">
        <v>-0.874285714285714</v>
      </c>
      <c r="P14" s="21"/>
      <c r="Q14" s="21">
        <v>-0.763636363636364</v>
      </c>
      <c r="R14" s="21">
        <v>-0.86842105263157898</v>
      </c>
      <c r="S14" s="21">
        <v>-0.86956521739130399</v>
      </c>
      <c r="T14" s="21">
        <v>-0.91379310344827602</v>
      </c>
      <c r="U14" s="21">
        <v>-0.98113207547169801</v>
      </c>
      <c r="V14" s="21">
        <v>-0.92857142857142805</v>
      </c>
      <c r="W14" s="21">
        <v>-0.94230769230769196</v>
      </c>
      <c r="X14" s="21">
        <v>-0.89600000000000002</v>
      </c>
      <c r="Y14" s="21"/>
      <c r="Z14" s="21">
        <v>-0.871428571428571</v>
      </c>
      <c r="AA14" s="21">
        <v>-0.88461538461538503</v>
      </c>
      <c r="AB14" s="21">
        <v>-0.9</v>
      </c>
      <c r="AC14" s="21">
        <v>-0.96808510638297895</v>
      </c>
      <c r="AD14" s="21">
        <v>-0.89655172413793105</v>
      </c>
      <c r="AE14" s="21">
        <v>-0.786885245901639</v>
      </c>
      <c r="AF14" s="21">
        <v>-0.86956521739130399</v>
      </c>
      <c r="AG14" s="21">
        <v>-0.92500000000000004</v>
      </c>
      <c r="AH14" s="21"/>
      <c r="AI14" s="21">
        <v>-0.78947368421052599</v>
      </c>
      <c r="AJ14" s="21">
        <v>-0.87755102040816302</v>
      </c>
      <c r="AK14" s="21">
        <v>-0.83333333333333304</v>
      </c>
      <c r="AL14" s="21">
        <v>-0.92366412213740501</v>
      </c>
      <c r="AM14" s="21">
        <v>-0.94252873563218398</v>
      </c>
      <c r="AN14" s="21"/>
      <c r="AO14" s="21">
        <v>-0.87622149837133501</v>
      </c>
      <c r="AP14" s="21">
        <v>-0.91978609625668395</v>
      </c>
      <c r="AQ14" s="21"/>
      <c r="AR14" s="21">
        <v>-0.85185185185185197</v>
      </c>
      <c r="AS14" s="21">
        <v>-0.92481203007518797</v>
      </c>
      <c r="AT14" s="21">
        <v>-0.91666666666666696</v>
      </c>
      <c r="AU14" s="21">
        <v>-0.83333333333333304</v>
      </c>
      <c r="AV14" s="21">
        <v>-0.91666666666666696</v>
      </c>
      <c r="AW14" s="21">
        <v>-0.85365853658536595</v>
      </c>
      <c r="AX14" s="21">
        <v>-0.89473684210526305</v>
      </c>
      <c r="AY14" s="21">
        <v>-0.88235294117647101</v>
      </c>
      <c r="AZ14" s="21">
        <v>-0.92727272727272703</v>
      </c>
      <c r="BA14" s="21">
        <v>-0.83870967741935498</v>
      </c>
      <c r="BB14" s="21">
        <v>-0.85294117647058798</v>
      </c>
      <c r="BC14" s="21">
        <v>-0.85714285714285698</v>
      </c>
      <c r="BD14" s="21"/>
      <c r="BE14" s="21">
        <v>-0.92024539877300604</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P16"/>
  <sheetViews>
    <sheetView showGridLines="0" topLeftCell="A2" workbookViewId="0">
      <pane xSplit="2" topLeftCell="C1" activePane="topRight" state="frozen"/>
      <selection pane="topRight" activeCell="B16" sqref="B16"/>
    </sheetView>
  </sheetViews>
  <sheetFormatPr defaultColWidth="11.42578125" defaultRowHeight="15" x14ac:dyDescent="0.25"/>
  <cols>
    <col min="2" max="2" width="25.7109375" customWidth="1"/>
    <col min="3" max="16" width="20.7109375" customWidth="1"/>
  </cols>
  <sheetData>
    <row r="2" spans="2:16" ht="39.950000000000003" customHeight="1" x14ac:dyDescent="0.25">
      <c r="D2" s="28" t="s">
        <v>361</v>
      </c>
      <c r="E2" s="25"/>
      <c r="F2" s="25"/>
      <c r="G2" s="25"/>
      <c r="H2" s="25"/>
      <c r="I2" s="25"/>
      <c r="J2" s="25"/>
      <c r="K2" s="25"/>
      <c r="L2" s="25"/>
      <c r="M2" s="25"/>
      <c r="N2" s="25"/>
      <c r="O2" s="25"/>
      <c r="P2" s="25"/>
    </row>
    <row r="6" spans="2:16" ht="50.1" customHeight="1" x14ac:dyDescent="0.25">
      <c r="B6" s="16" t="s">
        <v>15</v>
      </c>
      <c r="C6" s="16" t="s">
        <v>358</v>
      </c>
      <c r="D6" s="16" t="s">
        <v>346</v>
      </c>
      <c r="E6" s="16" t="s">
        <v>344</v>
      </c>
      <c r="F6" s="16" t="s">
        <v>350</v>
      </c>
      <c r="G6" s="16" t="s">
        <v>349</v>
      </c>
      <c r="H6" s="16" t="s">
        <v>347</v>
      </c>
      <c r="I6" s="16" t="s">
        <v>331</v>
      </c>
      <c r="J6" s="16" t="s">
        <v>334</v>
      </c>
      <c r="K6" s="16" t="s">
        <v>330</v>
      </c>
      <c r="L6" s="16" t="s">
        <v>329</v>
      </c>
      <c r="M6" s="16" t="s">
        <v>333</v>
      </c>
      <c r="N6" s="16" t="s">
        <v>328</v>
      </c>
      <c r="O6" s="16" t="s">
        <v>332</v>
      </c>
    </row>
    <row r="7" spans="2:16" x14ac:dyDescent="0.25">
      <c r="B7" s="14" t="s">
        <v>359</v>
      </c>
      <c r="C7" s="13">
        <v>0.621181262729124</v>
      </c>
      <c r="D7" s="13">
        <v>0.74949083503055003</v>
      </c>
      <c r="E7" s="13">
        <v>0.60081466395112004</v>
      </c>
      <c r="F7" s="13">
        <v>0.82892057026476595</v>
      </c>
      <c r="G7" s="13">
        <v>0.79837067209776003</v>
      </c>
      <c r="H7" s="13">
        <v>0.79327902240325898</v>
      </c>
      <c r="I7" s="13">
        <v>0.831975560081466</v>
      </c>
      <c r="J7" s="13">
        <v>0.834012219959267</v>
      </c>
      <c r="K7" s="13">
        <v>0.72403258655804503</v>
      </c>
      <c r="L7" s="13">
        <v>0.73217922606924601</v>
      </c>
      <c r="M7" s="13">
        <v>0.763747454175153</v>
      </c>
      <c r="N7" s="13">
        <v>0.57841140529531598</v>
      </c>
      <c r="O7" s="13">
        <v>0.79124236252545799</v>
      </c>
    </row>
    <row r="8" spans="2:16" ht="30" x14ac:dyDescent="0.25">
      <c r="B8" s="14" t="s">
        <v>360</v>
      </c>
      <c r="C8" s="13">
        <v>0.26782077393075399</v>
      </c>
      <c r="D8" s="13">
        <v>0.20672097759674099</v>
      </c>
      <c r="E8" s="13">
        <v>0.35030549898167002</v>
      </c>
      <c r="F8" s="13">
        <v>0.130346232179226</v>
      </c>
      <c r="G8" s="13">
        <v>0.155804480651731</v>
      </c>
      <c r="H8" s="13">
        <v>0.15987780040733199</v>
      </c>
      <c r="I8" s="13">
        <v>0.131364562118126</v>
      </c>
      <c r="J8" s="13">
        <v>0.12830957230142601</v>
      </c>
      <c r="K8" s="13">
        <v>0.203665987780041</v>
      </c>
      <c r="L8" s="13">
        <v>0.18635437881873701</v>
      </c>
      <c r="M8" s="13">
        <v>0.19857433808554001</v>
      </c>
      <c r="N8" s="13">
        <v>0.34826883910387002</v>
      </c>
      <c r="O8" s="13">
        <v>0.165987780040733</v>
      </c>
    </row>
    <row r="9" spans="2:16" x14ac:dyDescent="0.25">
      <c r="B9" s="14" t="s">
        <v>82</v>
      </c>
      <c r="C9" s="13">
        <v>0.11099796334012201</v>
      </c>
      <c r="D9" s="13">
        <v>4.3788187372708801E-2</v>
      </c>
      <c r="E9" s="13">
        <v>4.8879837067209803E-2</v>
      </c>
      <c r="F9" s="13">
        <v>4.0733197556008099E-2</v>
      </c>
      <c r="G9" s="13">
        <v>4.5824847250509199E-2</v>
      </c>
      <c r="H9" s="13">
        <v>4.6843177189409398E-2</v>
      </c>
      <c r="I9" s="13">
        <v>3.6659877800407303E-2</v>
      </c>
      <c r="J9" s="13">
        <v>3.7678207739307502E-2</v>
      </c>
      <c r="K9" s="13">
        <v>7.2301425661914498E-2</v>
      </c>
      <c r="L9" s="13">
        <v>8.1466395112016296E-2</v>
      </c>
      <c r="M9" s="13">
        <v>3.7678207739307502E-2</v>
      </c>
      <c r="N9" s="13">
        <v>7.3319755600814704E-2</v>
      </c>
      <c r="O9" s="13">
        <v>4.2769857433808602E-2</v>
      </c>
    </row>
    <row r="10" spans="2:16" x14ac:dyDescent="0.25">
      <c r="B10" s="15" t="s">
        <v>242</v>
      </c>
      <c r="C10" s="15"/>
      <c r="D10" s="15"/>
      <c r="E10" s="15"/>
      <c r="F10" s="15"/>
      <c r="G10" s="15"/>
      <c r="H10" s="15"/>
      <c r="I10" s="15"/>
      <c r="J10" s="15"/>
      <c r="K10" s="15"/>
      <c r="L10" s="15"/>
      <c r="M10" s="15"/>
      <c r="N10" s="15"/>
      <c r="O10" s="15"/>
    </row>
    <row r="11" spans="2:16" x14ac:dyDescent="0.25">
      <c r="B11" t="s">
        <v>84</v>
      </c>
    </row>
    <row r="12" spans="2:16" x14ac:dyDescent="0.25">
      <c r="B12" t="s">
        <v>85</v>
      </c>
    </row>
    <row r="16" spans="2:16" x14ac:dyDescent="0.25">
      <c r="B16" s="8" t="str">
        <f>HYPERLINK("#'Contents'!A1", "Return to Contents")</f>
        <v>Return to Contents</v>
      </c>
    </row>
  </sheetData>
  <mergeCells count="1">
    <mergeCell ref="D2:P2"/>
  </mergeCells>
  <pageMargins left="0.7" right="0.7" top="0.75" bottom="0.75" header="0.3" footer="0.3"/>
  <pageSetup paperSize="9" orientation="portrait" horizontalDpi="300" verticalDpi="30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0.621181262729124</v>
      </c>
      <c r="D8" s="13">
        <v>0.53246753246753198</v>
      </c>
      <c r="E8" s="13">
        <v>0.592592592592593</v>
      </c>
      <c r="F8" s="13">
        <v>0.62204724409448797</v>
      </c>
      <c r="G8" s="13">
        <v>0.64147286821705396</v>
      </c>
      <c r="H8" s="13"/>
      <c r="I8" s="13">
        <v>0.59871244635193099</v>
      </c>
      <c r="J8" s="13">
        <v>0.64147286821705396</v>
      </c>
      <c r="K8" s="13"/>
      <c r="L8" s="13">
        <v>0.71875</v>
      </c>
      <c r="M8" s="13">
        <v>0.662337662337662</v>
      </c>
      <c r="N8" s="13">
        <v>0.668896321070234</v>
      </c>
      <c r="O8" s="13">
        <v>0.51083591331269396</v>
      </c>
      <c r="P8" s="13"/>
      <c r="Q8" s="13">
        <v>0.63963963963963999</v>
      </c>
      <c r="R8" s="13">
        <v>0.63513513513513498</v>
      </c>
      <c r="S8" s="13">
        <v>0.60869565217391297</v>
      </c>
      <c r="T8" s="13">
        <v>0.62616822429906505</v>
      </c>
      <c r="U8" s="13">
        <v>0.58064516129032295</v>
      </c>
      <c r="V8" s="13">
        <v>0.67175572519084004</v>
      </c>
      <c r="W8" s="13">
        <v>0.54081632653061196</v>
      </c>
      <c r="X8" s="13">
        <v>0.66666666666666696</v>
      </c>
      <c r="Y8" s="13"/>
      <c r="Z8" s="13">
        <v>0.60431654676258995</v>
      </c>
      <c r="AA8" s="13">
        <v>0.54601226993865004</v>
      </c>
      <c r="AB8" s="13">
        <v>0.61038961038961004</v>
      </c>
      <c r="AC8" s="13">
        <v>0.73184357541899403</v>
      </c>
      <c r="AD8" s="13">
        <v>0.68571428571428605</v>
      </c>
      <c r="AE8" s="13">
        <v>0.54128440366972497</v>
      </c>
      <c r="AF8" s="13">
        <v>0.59523809523809501</v>
      </c>
      <c r="AG8" s="13">
        <v>0.61538461538461497</v>
      </c>
      <c r="AH8" s="13"/>
      <c r="AI8" s="13">
        <v>0.6</v>
      </c>
      <c r="AJ8" s="13">
        <v>0.60824742268041199</v>
      </c>
      <c r="AK8" s="13">
        <v>0.55555555555555602</v>
      </c>
      <c r="AL8" s="13">
        <v>0.61952191235059795</v>
      </c>
      <c r="AM8" s="13">
        <v>0.72413793103448298</v>
      </c>
      <c r="AN8" s="13"/>
      <c r="AO8" s="13">
        <v>0.63210702341137104</v>
      </c>
      <c r="AP8" s="13">
        <v>0.60416666666666696</v>
      </c>
      <c r="AQ8" s="13"/>
      <c r="AR8" s="13">
        <v>0.515625</v>
      </c>
      <c r="AS8" s="13">
        <v>0.67482517482517501</v>
      </c>
      <c r="AT8" s="13">
        <v>0.58823529411764697</v>
      </c>
      <c r="AU8" s="13">
        <v>0.74193548387096797</v>
      </c>
      <c r="AV8" s="13">
        <v>0.53781512605042003</v>
      </c>
      <c r="AW8" s="13">
        <v>0.57142857142857095</v>
      </c>
      <c r="AX8" s="13">
        <v>0.65476190476190499</v>
      </c>
      <c r="AY8" s="13">
        <v>0.67647058823529405</v>
      </c>
      <c r="AZ8" s="13">
        <v>0.64705882352941202</v>
      </c>
      <c r="BA8" s="13">
        <v>0.53448275862068995</v>
      </c>
      <c r="BB8" s="13">
        <v>0.70175438596491202</v>
      </c>
      <c r="BC8" s="13">
        <v>0.52830188679245305</v>
      </c>
      <c r="BD8" s="13"/>
      <c r="BE8" s="13">
        <v>0.70538243626062302</v>
      </c>
    </row>
    <row r="9" spans="2:57" ht="30" x14ac:dyDescent="0.25">
      <c r="B9" s="14" t="s">
        <v>360</v>
      </c>
      <c r="C9" s="13">
        <v>0.26782077393075399</v>
      </c>
      <c r="D9" s="13">
        <v>0.32467532467532501</v>
      </c>
      <c r="E9" s="13">
        <v>0.23703703703703699</v>
      </c>
      <c r="F9" s="13">
        <v>0.255905511811024</v>
      </c>
      <c r="G9" s="13">
        <v>0.27325581395348802</v>
      </c>
      <c r="H9" s="13"/>
      <c r="I9" s="13">
        <v>0.26180257510729599</v>
      </c>
      <c r="J9" s="13">
        <v>0.27325581395348802</v>
      </c>
      <c r="K9" s="13"/>
      <c r="L9" s="13">
        <v>0.1796875</v>
      </c>
      <c r="M9" s="13">
        <v>0.24242424242424199</v>
      </c>
      <c r="N9" s="13">
        <v>0.24414715719063501</v>
      </c>
      <c r="O9" s="13">
        <v>0.34055727554179599</v>
      </c>
      <c r="P9" s="13"/>
      <c r="Q9" s="13">
        <v>0.25225225225225201</v>
      </c>
      <c r="R9" s="13">
        <v>0.25675675675675702</v>
      </c>
      <c r="S9" s="13">
        <v>0.26086956521739102</v>
      </c>
      <c r="T9" s="13">
        <v>0.289719626168224</v>
      </c>
      <c r="U9" s="13">
        <v>0.29032258064516098</v>
      </c>
      <c r="V9" s="13">
        <v>0.229007633587786</v>
      </c>
      <c r="W9" s="13">
        <v>0.32653061224489799</v>
      </c>
      <c r="X9" s="13">
        <v>0.25877192982456099</v>
      </c>
      <c r="Y9" s="13"/>
      <c r="Z9" s="13">
        <v>0.27338129496402902</v>
      </c>
      <c r="AA9" s="13">
        <v>0.35582822085889598</v>
      </c>
      <c r="AB9" s="13">
        <v>0.246753246753247</v>
      </c>
      <c r="AC9" s="13">
        <v>0.20111731843575401</v>
      </c>
      <c r="AD9" s="13">
        <v>0.21904761904761899</v>
      </c>
      <c r="AE9" s="13">
        <v>0.25688073394495398</v>
      </c>
      <c r="AF9" s="13">
        <v>0.35714285714285698</v>
      </c>
      <c r="AG9" s="13">
        <v>0.29670329670329698</v>
      </c>
      <c r="AH9" s="13"/>
      <c r="AI9" s="13">
        <v>0.2</v>
      </c>
      <c r="AJ9" s="13">
        <v>0.298969072164948</v>
      </c>
      <c r="AK9" s="13">
        <v>0.27450980392156898</v>
      </c>
      <c r="AL9" s="13">
        <v>0.27888446215139401</v>
      </c>
      <c r="AM9" s="13">
        <v>0.21839080459770099</v>
      </c>
      <c r="AN9" s="13"/>
      <c r="AO9" s="13">
        <v>0.26254180602006699</v>
      </c>
      <c r="AP9" s="13">
        <v>0.27604166666666702</v>
      </c>
      <c r="AQ9" s="13"/>
      <c r="AR9" s="13">
        <v>0.375</v>
      </c>
      <c r="AS9" s="13">
        <v>0.22727272727272699</v>
      </c>
      <c r="AT9" s="13">
        <v>0.23529411764705899</v>
      </c>
      <c r="AU9" s="13">
        <v>9.6774193548387094E-2</v>
      </c>
      <c r="AV9" s="13">
        <v>0.32773109243697501</v>
      </c>
      <c r="AW9" s="13">
        <v>0.25974025974025999</v>
      </c>
      <c r="AX9" s="13">
        <v>0.28571428571428598</v>
      </c>
      <c r="AY9" s="13">
        <v>0.20588235294117599</v>
      </c>
      <c r="AZ9" s="13">
        <v>0.27450980392156898</v>
      </c>
      <c r="BA9" s="13">
        <v>0.29310344827586199</v>
      </c>
      <c r="BB9" s="13">
        <v>0.28070175438596501</v>
      </c>
      <c r="BC9" s="13">
        <v>0.30188679245283001</v>
      </c>
      <c r="BD9" s="13"/>
      <c r="BE9" s="13">
        <v>0.23512747875354101</v>
      </c>
    </row>
    <row r="10" spans="2:57" x14ac:dyDescent="0.25">
      <c r="B10" s="14" t="s">
        <v>82</v>
      </c>
      <c r="C10" s="19">
        <v>0.11099796334012201</v>
      </c>
      <c r="D10" s="19">
        <v>0.14285714285714299</v>
      </c>
      <c r="E10" s="19">
        <v>0.17037037037037001</v>
      </c>
      <c r="F10" s="19">
        <v>0.122047244094488</v>
      </c>
      <c r="G10" s="19">
        <v>8.5271317829457405E-2</v>
      </c>
      <c r="H10" s="19"/>
      <c r="I10" s="19">
        <v>0.13948497854077299</v>
      </c>
      <c r="J10" s="19">
        <v>8.5271317829457405E-2</v>
      </c>
      <c r="K10" s="19"/>
      <c r="L10" s="19">
        <v>0.1015625</v>
      </c>
      <c r="M10" s="19">
        <v>9.5238095238095205E-2</v>
      </c>
      <c r="N10" s="19">
        <v>8.6956521739130405E-2</v>
      </c>
      <c r="O10" s="19">
        <v>0.148606811145511</v>
      </c>
      <c r="P10" s="19"/>
      <c r="Q10" s="19">
        <v>0.108108108108108</v>
      </c>
      <c r="R10" s="19">
        <v>0.108108108108108</v>
      </c>
      <c r="S10" s="19">
        <v>0.13043478260869601</v>
      </c>
      <c r="T10" s="19">
        <v>8.4112149532710304E-2</v>
      </c>
      <c r="U10" s="19">
        <v>0.12903225806451599</v>
      </c>
      <c r="V10" s="19">
        <v>9.9236641221374003E-2</v>
      </c>
      <c r="W10" s="19">
        <v>0.13265306122449</v>
      </c>
      <c r="X10" s="19">
        <v>7.4561403508771898E-2</v>
      </c>
      <c r="Y10" s="19"/>
      <c r="Z10" s="19">
        <v>0.12230215827338101</v>
      </c>
      <c r="AA10" s="19">
        <v>9.8159509202454004E-2</v>
      </c>
      <c r="AB10" s="19">
        <v>0.14285714285714299</v>
      </c>
      <c r="AC10" s="19">
        <v>6.7039106145251395E-2</v>
      </c>
      <c r="AD10" s="19">
        <v>9.5238095238095205E-2</v>
      </c>
      <c r="AE10" s="19">
        <v>0.201834862385321</v>
      </c>
      <c r="AF10" s="19">
        <v>4.7619047619047603E-2</v>
      </c>
      <c r="AG10" s="19">
        <v>8.7912087912087905E-2</v>
      </c>
      <c r="AH10" s="19"/>
      <c r="AI10" s="19">
        <v>0.2</v>
      </c>
      <c r="AJ10" s="19">
        <v>9.2783505154639206E-2</v>
      </c>
      <c r="AK10" s="19">
        <v>0.16993464052287599</v>
      </c>
      <c r="AL10" s="19">
        <v>0.101593625498008</v>
      </c>
      <c r="AM10" s="19">
        <v>5.7471264367816098E-2</v>
      </c>
      <c r="AN10" s="19"/>
      <c r="AO10" s="19">
        <v>0.105351170568562</v>
      </c>
      <c r="AP10" s="19">
        <v>0.119791666666667</v>
      </c>
      <c r="AQ10" s="19"/>
      <c r="AR10" s="19">
        <v>0.109375</v>
      </c>
      <c r="AS10" s="19">
        <v>9.7902097902097904E-2</v>
      </c>
      <c r="AT10" s="19">
        <v>0.17647058823529399</v>
      </c>
      <c r="AU10" s="19">
        <v>0.16129032258064499</v>
      </c>
      <c r="AV10" s="19">
        <v>0.13445378151260501</v>
      </c>
      <c r="AW10" s="19">
        <v>0.168831168831169</v>
      </c>
      <c r="AX10" s="19">
        <v>5.95238095238095E-2</v>
      </c>
      <c r="AY10" s="19">
        <v>0.11764705882352899</v>
      </c>
      <c r="AZ10" s="19">
        <v>7.8431372549019607E-2</v>
      </c>
      <c r="BA10" s="19">
        <v>0.17241379310344801</v>
      </c>
      <c r="BB10" s="19">
        <v>1.7543859649122799E-2</v>
      </c>
      <c r="BC10" s="19">
        <v>0.169811320754717</v>
      </c>
      <c r="BD10" s="19"/>
      <c r="BE10" s="19">
        <v>5.9490084985835703E-2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0.74949083503055003</v>
      </c>
      <c r="D8" s="13">
        <v>0.59740259740259705</v>
      </c>
      <c r="E8" s="13">
        <v>0.68148148148148102</v>
      </c>
      <c r="F8" s="13">
        <v>0.75984251968503902</v>
      </c>
      <c r="G8" s="13">
        <v>0.78488372093023295</v>
      </c>
      <c r="H8" s="13"/>
      <c r="I8" s="13">
        <v>0.71030042918454905</v>
      </c>
      <c r="J8" s="13">
        <v>0.78488372093023295</v>
      </c>
      <c r="K8" s="13"/>
      <c r="L8" s="13">
        <v>0.765625</v>
      </c>
      <c r="M8" s="13">
        <v>0.77489177489177496</v>
      </c>
      <c r="N8" s="13">
        <v>0.74581939799331098</v>
      </c>
      <c r="O8" s="13">
        <v>0.72755417956656299</v>
      </c>
      <c r="P8" s="13"/>
      <c r="Q8" s="13">
        <v>0.69369369369369405</v>
      </c>
      <c r="R8" s="13">
        <v>0.75675675675675702</v>
      </c>
      <c r="S8" s="13">
        <v>0.70652173913043503</v>
      </c>
      <c r="T8" s="13">
        <v>0.73831775700934599</v>
      </c>
      <c r="U8" s="13">
        <v>0.66935483870967705</v>
      </c>
      <c r="V8" s="13">
        <v>0.83206106870229002</v>
      </c>
      <c r="W8" s="13">
        <v>0.76530612244898</v>
      </c>
      <c r="X8" s="13">
        <v>0.80263157894736803</v>
      </c>
      <c r="Y8" s="13"/>
      <c r="Z8" s="13">
        <v>0.70503597122302197</v>
      </c>
      <c r="AA8" s="13">
        <v>0.70552147239263796</v>
      </c>
      <c r="AB8" s="13">
        <v>0.76623376623376604</v>
      </c>
      <c r="AC8" s="13">
        <v>0.79329608938547502</v>
      </c>
      <c r="AD8" s="13">
        <v>0.8</v>
      </c>
      <c r="AE8" s="13">
        <v>0.70642201834862395</v>
      </c>
      <c r="AF8" s="13">
        <v>0.78571428571428603</v>
      </c>
      <c r="AG8" s="13">
        <v>0.75824175824175799</v>
      </c>
      <c r="AH8" s="13"/>
      <c r="AI8" s="13">
        <v>0.77777777777777801</v>
      </c>
      <c r="AJ8" s="13">
        <v>0.61855670103092797</v>
      </c>
      <c r="AK8" s="13">
        <v>0.71895424836601296</v>
      </c>
      <c r="AL8" s="13">
        <v>0.76892430278884505</v>
      </c>
      <c r="AM8" s="13">
        <v>0.80459770114942497</v>
      </c>
      <c r="AN8" s="13"/>
      <c r="AO8" s="13">
        <v>0.74414715719063496</v>
      </c>
      <c r="AP8" s="13">
        <v>0.7578125</v>
      </c>
      <c r="AQ8" s="13"/>
      <c r="AR8" s="13">
        <v>0.734375</v>
      </c>
      <c r="AS8" s="13">
        <v>0.72377622377622397</v>
      </c>
      <c r="AT8" s="13">
        <v>0.70588235294117696</v>
      </c>
      <c r="AU8" s="13">
        <v>0.77419354838709697</v>
      </c>
      <c r="AV8" s="13">
        <v>0.80672268907563005</v>
      </c>
      <c r="AW8" s="13">
        <v>0.68831168831168799</v>
      </c>
      <c r="AX8" s="13">
        <v>0.72619047619047605</v>
      </c>
      <c r="AY8" s="13">
        <v>0.70588235294117696</v>
      </c>
      <c r="AZ8" s="13">
        <v>0.83333333333333304</v>
      </c>
      <c r="BA8" s="13">
        <v>0.72413793103448298</v>
      </c>
      <c r="BB8" s="13">
        <v>0.82456140350877205</v>
      </c>
      <c r="BC8" s="13">
        <v>0.71698113207547198</v>
      </c>
      <c r="BD8" s="13"/>
      <c r="BE8" s="13">
        <v>0.81869688385269102</v>
      </c>
    </row>
    <row r="9" spans="2:57" ht="30" x14ac:dyDescent="0.25">
      <c r="B9" s="14" t="s">
        <v>360</v>
      </c>
      <c r="C9" s="13">
        <v>0.20672097759674099</v>
      </c>
      <c r="D9" s="13">
        <v>0.31168831168831201</v>
      </c>
      <c r="E9" s="13">
        <v>0.266666666666667</v>
      </c>
      <c r="F9" s="13">
        <v>0.196850393700787</v>
      </c>
      <c r="G9" s="13">
        <v>0.18023255813953501</v>
      </c>
      <c r="H9" s="13"/>
      <c r="I9" s="13">
        <v>0.23605150214592299</v>
      </c>
      <c r="J9" s="13">
        <v>0.18023255813953501</v>
      </c>
      <c r="K9" s="13"/>
      <c r="L9" s="13">
        <v>0.1796875</v>
      </c>
      <c r="M9" s="13">
        <v>0.19480519480519501</v>
      </c>
      <c r="N9" s="13">
        <v>0.220735785953177</v>
      </c>
      <c r="O9" s="13">
        <v>0.21362229102167199</v>
      </c>
      <c r="P9" s="13"/>
      <c r="Q9" s="13">
        <v>0.25225225225225201</v>
      </c>
      <c r="R9" s="13">
        <v>0.21621621621621601</v>
      </c>
      <c r="S9" s="13">
        <v>0.25</v>
      </c>
      <c r="T9" s="13">
        <v>0.233644859813084</v>
      </c>
      <c r="U9" s="13">
        <v>0.29032258064516098</v>
      </c>
      <c r="V9" s="13">
        <v>0.15267175572519101</v>
      </c>
      <c r="W9" s="13">
        <v>0.183673469387755</v>
      </c>
      <c r="X9" s="13">
        <v>0.14912280701754399</v>
      </c>
      <c r="Y9" s="13"/>
      <c r="Z9" s="13">
        <v>0.23741007194244601</v>
      </c>
      <c r="AA9" s="13">
        <v>0.25766871165644201</v>
      </c>
      <c r="AB9" s="13">
        <v>0.17532467532467499</v>
      </c>
      <c r="AC9" s="13">
        <v>0.18994413407821201</v>
      </c>
      <c r="AD9" s="13">
        <v>0.19047619047618999</v>
      </c>
      <c r="AE9" s="13">
        <v>0.18348623853210999</v>
      </c>
      <c r="AF9" s="13">
        <v>0.19047619047618999</v>
      </c>
      <c r="AG9" s="13">
        <v>0.20879120879120899</v>
      </c>
      <c r="AH9" s="13"/>
      <c r="AI9" s="13">
        <v>0.17777777777777801</v>
      </c>
      <c r="AJ9" s="13">
        <v>0.34020618556700999</v>
      </c>
      <c r="AK9" s="13">
        <v>0.18300653594771199</v>
      </c>
      <c r="AL9" s="13">
        <v>0.20119521912350599</v>
      </c>
      <c r="AM9" s="13">
        <v>0.17816091954023</v>
      </c>
      <c r="AN9" s="13"/>
      <c r="AO9" s="13">
        <v>0.20903010033444799</v>
      </c>
      <c r="AP9" s="13">
        <v>0.203125</v>
      </c>
      <c r="AQ9" s="13"/>
      <c r="AR9" s="13">
        <v>0.234375</v>
      </c>
      <c r="AS9" s="13">
        <v>0.23776223776223801</v>
      </c>
      <c r="AT9" s="13">
        <v>0.17647058823529399</v>
      </c>
      <c r="AU9" s="13">
        <v>0.19354838709677399</v>
      </c>
      <c r="AV9" s="13">
        <v>0.11764705882352899</v>
      </c>
      <c r="AW9" s="13">
        <v>0.25974025974025999</v>
      </c>
      <c r="AX9" s="13">
        <v>0.25</v>
      </c>
      <c r="AY9" s="13">
        <v>0.23529411764705899</v>
      </c>
      <c r="AZ9" s="13">
        <v>0.15686274509803899</v>
      </c>
      <c r="BA9" s="13">
        <v>0.18965517241379301</v>
      </c>
      <c r="BB9" s="13">
        <v>0.175438596491228</v>
      </c>
      <c r="BC9" s="13">
        <v>0.20754716981132099</v>
      </c>
      <c r="BD9" s="13"/>
      <c r="BE9" s="13">
        <v>0.15014164305948999</v>
      </c>
    </row>
    <row r="10" spans="2:57" x14ac:dyDescent="0.25">
      <c r="B10" s="14" t="s">
        <v>82</v>
      </c>
      <c r="C10" s="19">
        <v>4.3788187372708801E-2</v>
      </c>
      <c r="D10" s="19">
        <v>9.0909090909090898E-2</v>
      </c>
      <c r="E10" s="19">
        <v>5.1851851851851899E-2</v>
      </c>
      <c r="F10" s="19">
        <v>4.33070866141732E-2</v>
      </c>
      <c r="G10" s="19">
        <v>3.4883720930232599E-2</v>
      </c>
      <c r="H10" s="19"/>
      <c r="I10" s="19">
        <v>5.3648068669527899E-2</v>
      </c>
      <c r="J10" s="19">
        <v>3.4883720930232599E-2</v>
      </c>
      <c r="K10" s="19"/>
      <c r="L10" s="19">
        <v>5.46875E-2</v>
      </c>
      <c r="M10" s="19">
        <v>3.03030303030303E-2</v>
      </c>
      <c r="N10" s="19">
        <v>3.3444816053511697E-2</v>
      </c>
      <c r="O10" s="19">
        <v>5.8823529411764698E-2</v>
      </c>
      <c r="P10" s="19"/>
      <c r="Q10" s="19">
        <v>5.4054054054054099E-2</v>
      </c>
      <c r="R10" s="19">
        <v>2.7027027027027001E-2</v>
      </c>
      <c r="S10" s="19">
        <v>4.3478260869565202E-2</v>
      </c>
      <c r="T10" s="19">
        <v>2.80373831775701E-2</v>
      </c>
      <c r="U10" s="19">
        <v>4.0322580645161303E-2</v>
      </c>
      <c r="V10" s="19">
        <v>1.5267175572519101E-2</v>
      </c>
      <c r="W10" s="19">
        <v>5.10204081632653E-2</v>
      </c>
      <c r="X10" s="19">
        <v>4.8245614035087703E-2</v>
      </c>
      <c r="Y10" s="19"/>
      <c r="Z10" s="19">
        <v>5.7553956834532398E-2</v>
      </c>
      <c r="AA10" s="19">
        <v>3.6809815950920199E-2</v>
      </c>
      <c r="AB10" s="19">
        <v>5.8441558441558399E-2</v>
      </c>
      <c r="AC10" s="19">
        <v>1.67597765363128E-2</v>
      </c>
      <c r="AD10" s="19">
        <v>9.5238095238095195E-3</v>
      </c>
      <c r="AE10" s="19">
        <v>0.11009174311926601</v>
      </c>
      <c r="AF10" s="19">
        <v>2.3809523809523801E-2</v>
      </c>
      <c r="AG10" s="19">
        <v>3.2967032967033003E-2</v>
      </c>
      <c r="AH10" s="19"/>
      <c r="AI10" s="19">
        <v>4.4444444444444398E-2</v>
      </c>
      <c r="AJ10" s="19">
        <v>4.1237113402061903E-2</v>
      </c>
      <c r="AK10" s="19">
        <v>9.8039215686274495E-2</v>
      </c>
      <c r="AL10" s="19">
        <v>2.98804780876494E-2</v>
      </c>
      <c r="AM10" s="19">
        <v>1.72413793103448E-2</v>
      </c>
      <c r="AN10" s="19"/>
      <c r="AO10" s="19">
        <v>4.6822742474916398E-2</v>
      </c>
      <c r="AP10" s="19">
        <v>3.90625E-2</v>
      </c>
      <c r="AQ10" s="19"/>
      <c r="AR10" s="19">
        <v>3.125E-2</v>
      </c>
      <c r="AS10" s="19">
        <v>3.8461538461538498E-2</v>
      </c>
      <c r="AT10" s="19">
        <v>0.11764705882352899</v>
      </c>
      <c r="AU10" s="19">
        <v>3.2258064516128997E-2</v>
      </c>
      <c r="AV10" s="19">
        <v>7.5630252100840303E-2</v>
      </c>
      <c r="AW10" s="19">
        <v>5.1948051948052E-2</v>
      </c>
      <c r="AX10" s="19">
        <v>2.3809523809523801E-2</v>
      </c>
      <c r="AY10" s="19">
        <v>5.8823529411764698E-2</v>
      </c>
      <c r="AZ10" s="19">
        <v>9.8039215686274508E-3</v>
      </c>
      <c r="BA10" s="19">
        <v>8.6206896551724102E-2</v>
      </c>
      <c r="BB10" s="19">
        <v>0</v>
      </c>
      <c r="BC10" s="19">
        <v>7.5471698113207503E-2</v>
      </c>
      <c r="BD10" s="19"/>
      <c r="BE10" s="19">
        <v>3.1161473087818699E-2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0.60081466395112004</v>
      </c>
      <c r="D8" s="13">
        <v>0.493506493506494</v>
      </c>
      <c r="E8" s="13">
        <v>0.57037037037036997</v>
      </c>
      <c r="F8" s="13">
        <v>0.61417322834645705</v>
      </c>
      <c r="G8" s="13">
        <v>0.61821705426356599</v>
      </c>
      <c r="H8" s="13"/>
      <c r="I8" s="13">
        <v>0.58154506437768205</v>
      </c>
      <c r="J8" s="13">
        <v>0.61821705426356599</v>
      </c>
      <c r="K8" s="13"/>
      <c r="L8" s="13">
        <v>0.6875</v>
      </c>
      <c r="M8" s="13">
        <v>0.64935064935064901</v>
      </c>
      <c r="N8" s="13">
        <v>0.61872909698996703</v>
      </c>
      <c r="O8" s="13">
        <v>0.51393188854489202</v>
      </c>
      <c r="P8" s="13"/>
      <c r="Q8" s="13">
        <v>0.51351351351351304</v>
      </c>
      <c r="R8" s="13">
        <v>0.66216216216216195</v>
      </c>
      <c r="S8" s="13">
        <v>0.63043478260869601</v>
      </c>
      <c r="T8" s="13">
        <v>0.63551401869158897</v>
      </c>
      <c r="U8" s="13">
        <v>0.58870967741935498</v>
      </c>
      <c r="V8" s="13">
        <v>0.62595419847328204</v>
      </c>
      <c r="W8" s="13">
        <v>0.55102040816326503</v>
      </c>
      <c r="X8" s="13">
        <v>0.62280701754386003</v>
      </c>
      <c r="Y8" s="13"/>
      <c r="Z8" s="13">
        <v>0.55395683453237399</v>
      </c>
      <c r="AA8" s="13">
        <v>0.59509202453987697</v>
      </c>
      <c r="AB8" s="13">
        <v>0.62337662337662303</v>
      </c>
      <c r="AC8" s="13">
        <v>0.67597765363128504</v>
      </c>
      <c r="AD8" s="13">
        <v>0.63809523809523805</v>
      </c>
      <c r="AE8" s="13">
        <v>0.57798165137614699</v>
      </c>
      <c r="AF8" s="13">
        <v>0.52380952380952395</v>
      </c>
      <c r="AG8" s="13">
        <v>0.51648351648351698</v>
      </c>
      <c r="AH8" s="13"/>
      <c r="AI8" s="13">
        <v>0.64444444444444404</v>
      </c>
      <c r="AJ8" s="13">
        <v>0.50515463917525805</v>
      </c>
      <c r="AK8" s="13">
        <v>0.58823529411764697</v>
      </c>
      <c r="AL8" s="13">
        <v>0.62151394422310802</v>
      </c>
      <c r="AM8" s="13">
        <v>0.59770114942528696</v>
      </c>
      <c r="AN8" s="13"/>
      <c r="AO8" s="13">
        <v>0.57692307692307698</v>
      </c>
      <c r="AP8" s="13">
        <v>0.63802083333333304</v>
      </c>
      <c r="AQ8" s="13"/>
      <c r="AR8" s="13">
        <v>0.671875</v>
      </c>
      <c r="AS8" s="13">
        <v>0.608391608391608</v>
      </c>
      <c r="AT8" s="13">
        <v>0.58823529411764697</v>
      </c>
      <c r="AU8" s="13">
        <v>0.61290322580645196</v>
      </c>
      <c r="AV8" s="13">
        <v>0.58823529411764697</v>
      </c>
      <c r="AW8" s="13">
        <v>0.53246753246753198</v>
      </c>
      <c r="AX8" s="13">
        <v>0.64285714285714302</v>
      </c>
      <c r="AY8" s="13">
        <v>0.58823529411764697</v>
      </c>
      <c r="AZ8" s="13">
        <v>0.58823529411764697</v>
      </c>
      <c r="BA8" s="13">
        <v>0.5</v>
      </c>
      <c r="BB8" s="13">
        <v>0.61403508771929804</v>
      </c>
      <c r="BC8" s="13">
        <v>0.660377358490566</v>
      </c>
      <c r="BD8" s="13"/>
      <c r="BE8" s="13">
        <v>0.67138810198300303</v>
      </c>
    </row>
    <row r="9" spans="2:57" ht="30" x14ac:dyDescent="0.25">
      <c r="B9" s="14" t="s">
        <v>360</v>
      </c>
      <c r="C9" s="13">
        <v>0.35030549898167002</v>
      </c>
      <c r="D9" s="13">
        <v>0.42857142857142899</v>
      </c>
      <c r="E9" s="13">
        <v>0.35555555555555601</v>
      </c>
      <c r="F9" s="13">
        <v>0.32677165354330701</v>
      </c>
      <c r="G9" s="13">
        <v>0.34883720930232598</v>
      </c>
      <c r="H9" s="13"/>
      <c r="I9" s="13">
        <v>0.35193133047210301</v>
      </c>
      <c r="J9" s="13">
        <v>0.34883720930232598</v>
      </c>
      <c r="K9" s="13"/>
      <c r="L9" s="13">
        <v>0.28125</v>
      </c>
      <c r="M9" s="13">
        <v>0.31601731601731597</v>
      </c>
      <c r="N9" s="13">
        <v>0.324414715719064</v>
      </c>
      <c r="O9" s="13">
        <v>0.42724458204334398</v>
      </c>
      <c r="P9" s="13"/>
      <c r="Q9" s="13">
        <v>0.41441441441441401</v>
      </c>
      <c r="R9" s="13">
        <v>0.28378378378378399</v>
      </c>
      <c r="S9" s="13">
        <v>0.315217391304348</v>
      </c>
      <c r="T9" s="13">
        <v>0.30841121495327101</v>
      </c>
      <c r="U9" s="13">
        <v>0.36290322580645201</v>
      </c>
      <c r="V9" s="13">
        <v>0.35877862595419802</v>
      </c>
      <c r="W9" s="13">
        <v>0.40816326530612201</v>
      </c>
      <c r="X9" s="13">
        <v>0.33333333333333298</v>
      </c>
      <c r="Y9" s="13"/>
      <c r="Z9" s="13">
        <v>0.38129496402877699</v>
      </c>
      <c r="AA9" s="13">
        <v>0.35582822085889598</v>
      </c>
      <c r="AB9" s="13">
        <v>0.28571428571428598</v>
      </c>
      <c r="AC9" s="13">
        <v>0.30726256983240202</v>
      </c>
      <c r="AD9" s="13">
        <v>0.35238095238095202</v>
      </c>
      <c r="AE9" s="13">
        <v>0.37614678899082599</v>
      </c>
      <c r="AF9" s="13">
        <v>0.452380952380952</v>
      </c>
      <c r="AG9" s="13">
        <v>0.40659340659340698</v>
      </c>
      <c r="AH9" s="13"/>
      <c r="AI9" s="13">
        <v>0.24444444444444399</v>
      </c>
      <c r="AJ9" s="13">
        <v>0.43298969072165</v>
      </c>
      <c r="AK9" s="13">
        <v>0.35294117647058798</v>
      </c>
      <c r="AL9" s="13">
        <v>0.33067729083665298</v>
      </c>
      <c r="AM9" s="13">
        <v>0.390804597701149</v>
      </c>
      <c r="AN9" s="13"/>
      <c r="AO9" s="13">
        <v>0.37123745819398002</v>
      </c>
      <c r="AP9" s="13">
        <v>0.31770833333333298</v>
      </c>
      <c r="AQ9" s="13"/>
      <c r="AR9" s="13">
        <v>0.3125</v>
      </c>
      <c r="AS9" s="13">
        <v>0.33566433566433601</v>
      </c>
      <c r="AT9" s="13">
        <v>0.35294117647058798</v>
      </c>
      <c r="AU9" s="13">
        <v>0.38709677419354799</v>
      </c>
      <c r="AV9" s="13">
        <v>0.38655462184874001</v>
      </c>
      <c r="AW9" s="13">
        <v>0.37662337662337703</v>
      </c>
      <c r="AX9" s="13">
        <v>0.30952380952380998</v>
      </c>
      <c r="AY9" s="13">
        <v>0.35294117647058798</v>
      </c>
      <c r="AZ9" s="13">
        <v>0.38235294117647101</v>
      </c>
      <c r="BA9" s="13">
        <v>0.41379310344827602</v>
      </c>
      <c r="BB9" s="13">
        <v>0.36842105263157898</v>
      </c>
      <c r="BC9" s="13">
        <v>0.245283018867925</v>
      </c>
      <c r="BD9" s="13"/>
      <c r="BE9" s="13">
        <v>0.297450424929178</v>
      </c>
    </row>
    <row r="10" spans="2:57" x14ac:dyDescent="0.25">
      <c r="B10" s="14" t="s">
        <v>82</v>
      </c>
      <c r="C10" s="19">
        <v>4.8879837067209803E-2</v>
      </c>
      <c r="D10" s="19">
        <v>7.7922077922077906E-2</v>
      </c>
      <c r="E10" s="19">
        <v>7.4074074074074098E-2</v>
      </c>
      <c r="F10" s="19">
        <v>5.9055118110236199E-2</v>
      </c>
      <c r="G10" s="19">
        <v>3.2945736434108502E-2</v>
      </c>
      <c r="H10" s="19"/>
      <c r="I10" s="19">
        <v>6.6523605150214604E-2</v>
      </c>
      <c r="J10" s="19">
        <v>3.2945736434108502E-2</v>
      </c>
      <c r="K10" s="19"/>
      <c r="L10" s="19">
        <v>3.125E-2</v>
      </c>
      <c r="M10" s="19">
        <v>3.4632034632034597E-2</v>
      </c>
      <c r="N10" s="19">
        <v>5.6856187290969903E-2</v>
      </c>
      <c r="O10" s="19">
        <v>5.8823529411764698E-2</v>
      </c>
      <c r="P10" s="19"/>
      <c r="Q10" s="19">
        <v>7.2072072072072099E-2</v>
      </c>
      <c r="R10" s="19">
        <v>5.4054054054054099E-2</v>
      </c>
      <c r="S10" s="19">
        <v>5.4347826086956499E-2</v>
      </c>
      <c r="T10" s="19">
        <v>5.60747663551402E-2</v>
      </c>
      <c r="U10" s="19">
        <v>4.8387096774193498E-2</v>
      </c>
      <c r="V10" s="19">
        <v>1.5267175572519101E-2</v>
      </c>
      <c r="W10" s="19">
        <v>4.08163265306122E-2</v>
      </c>
      <c r="X10" s="19">
        <v>4.3859649122807001E-2</v>
      </c>
      <c r="Y10" s="19"/>
      <c r="Z10" s="19">
        <v>6.4748201438848907E-2</v>
      </c>
      <c r="AA10" s="19">
        <v>4.9079754601227002E-2</v>
      </c>
      <c r="AB10" s="19">
        <v>9.0909090909090898E-2</v>
      </c>
      <c r="AC10" s="19">
        <v>1.67597765363128E-2</v>
      </c>
      <c r="AD10" s="19">
        <v>9.5238095238095195E-3</v>
      </c>
      <c r="AE10" s="19">
        <v>4.5871559633027498E-2</v>
      </c>
      <c r="AF10" s="19">
        <v>2.3809523809523801E-2</v>
      </c>
      <c r="AG10" s="19">
        <v>7.69230769230769E-2</v>
      </c>
      <c r="AH10" s="19"/>
      <c r="AI10" s="19">
        <v>0.11111111111111099</v>
      </c>
      <c r="AJ10" s="19">
        <v>6.18556701030928E-2</v>
      </c>
      <c r="AK10" s="19">
        <v>5.8823529411764698E-2</v>
      </c>
      <c r="AL10" s="19">
        <v>4.7808764940239001E-2</v>
      </c>
      <c r="AM10" s="19">
        <v>1.1494252873563199E-2</v>
      </c>
      <c r="AN10" s="19"/>
      <c r="AO10" s="19">
        <v>5.1839464882943102E-2</v>
      </c>
      <c r="AP10" s="19">
        <v>4.4270833333333301E-2</v>
      </c>
      <c r="AQ10" s="19"/>
      <c r="AR10" s="19">
        <v>1.5625E-2</v>
      </c>
      <c r="AS10" s="19">
        <v>5.5944055944055902E-2</v>
      </c>
      <c r="AT10" s="19">
        <v>5.8823529411764698E-2</v>
      </c>
      <c r="AU10" s="19">
        <v>0</v>
      </c>
      <c r="AV10" s="19">
        <v>2.5210084033613401E-2</v>
      </c>
      <c r="AW10" s="19">
        <v>9.0909090909090898E-2</v>
      </c>
      <c r="AX10" s="19">
        <v>4.7619047619047603E-2</v>
      </c>
      <c r="AY10" s="19">
        <v>5.8823529411764698E-2</v>
      </c>
      <c r="AZ10" s="19">
        <v>2.9411764705882401E-2</v>
      </c>
      <c r="BA10" s="19">
        <v>8.6206896551724102E-2</v>
      </c>
      <c r="BB10" s="19">
        <v>1.7543859649122799E-2</v>
      </c>
      <c r="BC10" s="19">
        <v>9.4339622641509399E-2</v>
      </c>
      <c r="BD10" s="19"/>
      <c r="BE10" s="19">
        <v>3.1161473087818699E-2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0.82892057026476595</v>
      </c>
      <c r="D8" s="13">
        <v>0.72727272727272696</v>
      </c>
      <c r="E8" s="13">
        <v>0.80740740740740702</v>
      </c>
      <c r="F8" s="13">
        <v>0.80314960629921295</v>
      </c>
      <c r="G8" s="13">
        <v>0.862403100775194</v>
      </c>
      <c r="H8" s="13"/>
      <c r="I8" s="13">
        <v>0.79184549356223199</v>
      </c>
      <c r="J8" s="13">
        <v>0.862403100775194</v>
      </c>
      <c r="K8" s="13"/>
      <c r="L8" s="13">
        <v>0.8515625</v>
      </c>
      <c r="M8" s="13">
        <v>0.84415584415584399</v>
      </c>
      <c r="N8" s="13">
        <v>0.82943143812708997</v>
      </c>
      <c r="O8" s="13">
        <v>0.80804953560371495</v>
      </c>
      <c r="P8" s="13"/>
      <c r="Q8" s="13">
        <v>0.76576576576576605</v>
      </c>
      <c r="R8" s="13">
        <v>0.82432432432432401</v>
      </c>
      <c r="S8" s="13">
        <v>0.79347826086956497</v>
      </c>
      <c r="T8" s="13">
        <v>0.83177570093457898</v>
      </c>
      <c r="U8" s="13">
        <v>0.87096774193548399</v>
      </c>
      <c r="V8" s="13">
        <v>0.84732824427480902</v>
      </c>
      <c r="W8" s="13">
        <v>0.82653061224489799</v>
      </c>
      <c r="X8" s="13">
        <v>0.85087719298245601</v>
      </c>
      <c r="Y8" s="13"/>
      <c r="Z8" s="13">
        <v>0.84172661870503596</v>
      </c>
      <c r="AA8" s="13">
        <v>0.81595092024539895</v>
      </c>
      <c r="AB8" s="13">
        <v>0.79220779220779203</v>
      </c>
      <c r="AC8" s="13">
        <v>0.90502793296089401</v>
      </c>
      <c r="AD8" s="13">
        <v>0.78095238095238095</v>
      </c>
      <c r="AE8" s="13">
        <v>0.81651376146789001</v>
      </c>
      <c r="AF8" s="13">
        <v>0.78571428571428603</v>
      </c>
      <c r="AG8" s="13">
        <v>0.83516483516483497</v>
      </c>
      <c r="AH8" s="13"/>
      <c r="AI8" s="13">
        <v>0.75555555555555598</v>
      </c>
      <c r="AJ8" s="13">
        <v>0.78350515463917503</v>
      </c>
      <c r="AK8" s="13">
        <v>0.77124183006535996</v>
      </c>
      <c r="AL8" s="13">
        <v>0.840637450199203</v>
      </c>
      <c r="AM8" s="13">
        <v>0.90229885057471304</v>
      </c>
      <c r="AN8" s="13"/>
      <c r="AO8" s="13">
        <v>0.82274247491638797</v>
      </c>
      <c r="AP8" s="13">
        <v>0.83854166666666696</v>
      </c>
      <c r="AQ8" s="13"/>
      <c r="AR8" s="13">
        <v>0.8125</v>
      </c>
      <c r="AS8" s="13">
        <v>0.81818181818181801</v>
      </c>
      <c r="AT8" s="13">
        <v>0.70588235294117696</v>
      </c>
      <c r="AU8" s="13">
        <v>0.90322580645161299</v>
      </c>
      <c r="AV8" s="13">
        <v>0.81512605042016795</v>
      </c>
      <c r="AW8" s="13">
        <v>0.831168831168831</v>
      </c>
      <c r="AX8" s="13">
        <v>0.80952380952380998</v>
      </c>
      <c r="AY8" s="13">
        <v>0.85294117647058798</v>
      </c>
      <c r="AZ8" s="13">
        <v>0.88235294117647101</v>
      </c>
      <c r="BA8" s="13">
        <v>0.89655172413793105</v>
      </c>
      <c r="BB8" s="13">
        <v>0.84210526315789502</v>
      </c>
      <c r="BC8" s="13">
        <v>0.75471698113207597</v>
      </c>
      <c r="BD8" s="13"/>
      <c r="BE8" s="13">
        <v>0.87535410764872501</v>
      </c>
    </row>
    <row r="9" spans="2:57" ht="30" x14ac:dyDescent="0.25">
      <c r="B9" s="14" t="s">
        <v>360</v>
      </c>
      <c r="C9" s="13">
        <v>0.130346232179226</v>
      </c>
      <c r="D9" s="13">
        <v>0.22077922077922099</v>
      </c>
      <c r="E9" s="13">
        <v>0.140740740740741</v>
      </c>
      <c r="F9" s="13">
        <v>0.15354330708661401</v>
      </c>
      <c r="G9" s="13">
        <v>0.10271317829457401</v>
      </c>
      <c r="H9" s="13"/>
      <c r="I9" s="13">
        <v>0.160944206008584</v>
      </c>
      <c r="J9" s="13">
        <v>0.10271317829457401</v>
      </c>
      <c r="K9" s="13"/>
      <c r="L9" s="13">
        <v>0.109375</v>
      </c>
      <c r="M9" s="13">
        <v>0.12554112554112601</v>
      </c>
      <c r="N9" s="13">
        <v>0.13043478260869601</v>
      </c>
      <c r="O9" s="13">
        <v>0.142414860681115</v>
      </c>
      <c r="P9" s="13"/>
      <c r="Q9" s="13">
        <v>0.19819819819819801</v>
      </c>
      <c r="R9" s="13">
        <v>0.108108108108108</v>
      </c>
      <c r="S9" s="13">
        <v>0.173913043478261</v>
      </c>
      <c r="T9" s="13">
        <v>0.13084112149532701</v>
      </c>
      <c r="U9" s="13">
        <v>0.120967741935484</v>
      </c>
      <c r="V9" s="13">
        <v>0.122137404580153</v>
      </c>
      <c r="W9" s="13">
        <v>0.122448979591837</v>
      </c>
      <c r="X9" s="13">
        <v>0.105263157894737</v>
      </c>
      <c r="Y9" s="13"/>
      <c r="Z9" s="13">
        <v>0.12230215827338101</v>
      </c>
      <c r="AA9" s="13">
        <v>0.13496932515337401</v>
      </c>
      <c r="AB9" s="13">
        <v>0.12987012987013</v>
      </c>
      <c r="AC9" s="13">
        <v>8.3798882681564199E-2</v>
      </c>
      <c r="AD9" s="13">
        <v>0.161904761904762</v>
      </c>
      <c r="AE9" s="13">
        <v>0.13761467889908299</v>
      </c>
      <c r="AF9" s="13">
        <v>0.214285714285714</v>
      </c>
      <c r="AG9" s="13">
        <v>0.14285714285714299</v>
      </c>
      <c r="AH9" s="13"/>
      <c r="AI9" s="13">
        <v>0.17777777777777801</v>
      </c>
      <c r="AJ9" s="13">
        <v>0.185567010309278</v>
      </c>
      <c r="AK9" s="13">
        <v>0.16339869281045799</v>
      </c>
      <c r="AL9" s="13">
        <v>0.119521912350598</v>
      </c>
      <c r="AM9" s="13">
        <v>8.6206896551724102E-2</v>
      </c>
      <c r="AN9" s="13"/>
      <c r="AO9" s="13">
        <v>0.13210702341137101</v>
      </c>
      <c r="AP9" s="13">
        <v>0.12760416666666699</v>
      </c>
      <c r="AQ9" s="13"/>
      <c r="AR9" s="13">
        <v>0.125</v>
      </c>
      <c r="AS9" s="13">
        <v>0.143356643356643</v>
      </c>
      <c r="AT9" s="13">
        <v>0.23529411764705899</v>
      </c>
      <c r="AU9" s="13">
        <v>9.6774193548387094E-2</v>
      </c>
      <c r="AV9" s="13">
        <v>0.14285714285714299</v>
      </c>
      <c r="AW9" s="13">
        <v>0.103896103896104</v>
      </c>
      <c r="AX9" s="13">
        <v>0.15476190476190499</v>
      </c>
      <c r="AY9" s="13">
        <v>8.8235294117647106E-2</v>
      </c>
      <c r="AZ9" s="13">
        <v>9.8039215686274495E-2</v>
      </c>
      <c r="BA9" s="13">
        <v>6.8965517241379296E-2</v>
      </c>
      <c r="BB9" s="13">
        <v>0.140350877192982</v>
      </c>
      <c r="BC9" s="13">
        <v>0.169811320754717</v>
      </c>
      <c r="BD9" s="13"/>
      <c r="BE9" s="13">
        <v>9.3484419263456103E-2</v>
      </c>
    </row>
    <row r="10" spans="2:57" x14ac:dyDescent="0.25">
      <c r="B10" s="14" t="s">
        <v>82</v>
      </c>
      <c r="C10" s="19">
        <v>4.0733197556008099E-2</v>
      </c>
      <c r="D10" s="19">
        <v>5.1948051948052E-2</v>
      </c>
      <c r="E10" s="19">
        <v>5.1851851851851899E-2</v>
      </c>
      <c r="F10" s="19">
        <v>4.33070866141732E-2</v>
      </c>
      <c r="G10" s="19">
        <v>3.4883720930232599E-2</v>
      </c>
      <c r="H10" s="19"/>
      <c r="I10" s="19">
        <v>4.7210300429184601E-2</v>
      </c>
      <c r="J10" s="19">
        <v>3.4883720930232599E-2</v>
      </c>
      <c r="K10" s="19"/>
      <c r="L10" s="19">
        <v>3.90625E-2</v>
      </c>
      <c r="M10" s="19">
        <v>3.03030303030303E-2</v>
      </c>
      <c r="N10" s="19">
        <v>4.0133779264213999E-2</v>
      </c>
      <c r="O10" s="19">
        <v>4.9535603715170302E-2</v>
      </c>
      <c r="P10" s="19"/>
      <c r="Q10" s="19">
        <v>3.6036036036036001E-2</v>
      </c>
      <c r="R10" s="19">
        <v>6.7567567567567599E-2</v>
      </c>
      <c r="S10" s="19">
        <v>3.2608695652173898E-2</v>
      </c>
      <c r="T10" s="19">
        <v>3.7383177570093497E-2</v>
      </c>
      <c r="U10" s="19">
        <v>8.0645161290322596E-3</v>
      </c>
      <c r="V10" s="19">
        <v>3.0534351145038201E-2</v>
      </c>
      <c r="W10" s="19">
        <v>5.10204081632653E-2</v>
      </c>
      <c r="X10" s="19">
        <v>4.3859649122807001E-2</v>
      </c>
      <c r="Y10" s="19"/>
      <c r="Z10" s="19">
        <v>3.5971223021582698E-2</v>
      </c>
      <c r="AA10" s="19">
        <v>4.9079754601227002E-2</v>
      </c>
      <c r="AB10" s="19">
        <v>7.7922077922077906E-2</v>
      </c>
      <c r="AC10" s="19">
        <v>1.11731843575419E-2</v>
      </c>
      <c r="AD10" s="19">
        <v>5.7142857142857099E-2</v>
      </c>
      <c r="AE10" s="19">
        <v>4.5871559633027498E-2</v>
      </c>
      <c r="AF10" s="19">
        <v>0</v>
      </c>
      <c r="AG10" s="19">
        <v>2.1978021978022001E-2</v>
      </c>
      <c r="AH10" s="19"/>
      <c r="AI10" s="19">
        <v>6.6666666666666693E-2</v>
      </c>
      <c r="AJ10" s="19">
        <v>3.09278350515464E-2</v>
      </c>
      <c r="AK10" s="19">
        <v>6.5359477124182996E-2</v>
      </c>
      <c r="AL10" s="19">
        <v>3.9840637450199202E-2</v>
      </c>
      <c r="AM10" s="19">
        <v>1.1494252873563199E-2</v>
      </c>
      <c r="AN10" s="19"/>
      <c r="AO10" s="19">
        <v>4.51505016722408E-2</v>
      </c>
      <c r="AP10" s="19">
        <v>3.3854166666666699E-2</v>
      </c>
      <c r="AQ10" s="19"/>
      <c r="AR10" s="19">
        <v>6.25E-2</v>
      </c>
      <c r="AS10" s="19">
        <v>3.8461538461538498E-2</v>
      </c>
      <c r="AT10" s="19">
        <v>5.8823529411764698E-2</v>
      </c>
      <c r="AU10" s="19">
        <v>0</v>
      </c>
      <c r="AV10" s="19">
        <v>4.20168067226891E-2</v>
      </c>
      <c r="AW10" s="19">
        <v>6.4935064935064901E-2</v>
      </c>
      <c r="AX10" s="19">
        <v>3.5714285714285698E-2</v>
      </c>
      <c r="AY10" s="19">
        <v>5.8823529411764698E-2</v>
      </c>
      <c r="AZ10" s="19">
        <v>1.9607843137254902E-2</v>
      </c>
      <c r="BA10" s="19">
        <v>3.4482758620689703E-2</v>
      </c>
      <c r="BB10" s="19">
        <v>1.7543859649122799E-2</v>
      </c>
      <c r="BC10" s="19">
        <v>7.5471698113207503E-2</v>
      </c>
      <c r="BD10" s="19"/>
      <c r="BE10" s="19">
        <v>3.1161473087818699E-2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BE15"/>
  <sheetViews>
    <sheetView showGridLines="0" topLeftCell="A6" workbookViewId="0">
      <pane xSplit="2" topLeftCell="C1" activePane="topRight" state="frozen"/>
      <selection pane="topRight" activeCell="B15" sqref="B15"/>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0.79837067209776003</v>
      </c>
      <c r="D8" s="13">
        <v>0.662337662337662</v>
      </c>
      <c r="E8" s="13">
        <v>0.70370370370370405</v>
      </c>
      <c r="F8" s="13">
        <v>0.82283464566929099</v>
      </c>
      <c r="G8" s="13">
        <v>0.831395348837209</v>
      </c>
      <c r="H8" s="13"/>
      <c r="I8" s="13">
        <v>0.76180257510729599</v>
      </c>
      <c r="J8" s="13">
        <v>0.831395348837209</v>
      </c>
      <c r="K8" s="13"/>
      <c r="L8" s="13">
        <v>0.828125</v>
      </c>
      <c r="M8" s="13">
        <v>0.79220779220779203</v>
      </c>
      <c r="N8" s="13">
        <v>0.80936454849498296</v>
      </c>
      <c r="O8" s="13">
        <v>0.78018575851393202</v>
      </c>
      <c r="P8" s="13"/>
      <c r="Q8" s="13">
        <v>0.72972972972973005</v>
      </c>
      <c r="R8" s="13">
        <v>0.81081081081081097</v>
      </c>
      <c r="S8" s="13">
        <v>0.72826086956521696</v>
      </c>
      <c r="T8" s="13">
        <v>0.77570093457943901</v>
      </c>
      <c r="U8" s="13">
        <v>0.81451612903225801</v>
      </c>
      <c r="V8" s="13">
        <v>0.87786259541984701</v>
      </c>
      <c r="W8" s="13">
        <v>0.80612244897959195</v>
      </c>
      <c r="X8" s="13">
        <v>0.81578947368421095</v>
      </c>
      <c r="Y8" s="13"/>
      <c r="Z8" s="13">
        <v>0.83453237410071901</v>
      </c>
      <c r="AA8" s="13">
        <v>0.78527607361963203</v>
      </c>
      <c r="AB8" s="13">
        <v>0.80519480519480502</v>
      </c>
      <c r="AC8" s="13">
        <v>0.84916201117318402</v>
      </c>
      <c r="AD8" s="13">
        <v>0.79047619047619</v>
      </c>
      <c r="AE8" s="13">
        <v>0.75229357798165097</v>
      </c>
      <c r="AF8" s="13">
        <v>0.73809523809523803</v>
      </c>
      <c r="AG8" s="13">
        <v>0.74725274725274704</v>
      </c>
      <c r="AH8" s="13"/>
      <c r="AI8" s="13">
        <v>0.71111111111111103</v>
      </c>
      <c r="AJ8" s="13">
        <v>0.731958762886598</v>
      </c>
      <c r="AK8" s="13">
        <v>0.79084967320261401</v>
      </c>
      <c r="AL8" s="13">
        <v>0.80876494023904399</v>
      </c>
      <c r="AM8" s="13">
        <v>0.85632183908046</v>
      </c>
      <c r="AN8" s="13"/>
      <c r="AO8" s="13">
        <v>0.81605351170568596</v>
      </c>
      <c r="AP8" s="13">
        <v>0.77083333333333304</v>
      </c>
      <c r="AQ8" s="13"/>
      <c r="AR8" s="13">
        <v>0.765625</v>
      </c>
      <c r="AS8" s="13">
        <v>0.80419580419580405</v>
      </c>
      <c r="AT8" s="13">
        <v>0.82352941176470595</v>
      </c>
      <c r="AU8" s="13">
        <v>0.93548387096774199</v>
      </c>
      <c r="AV8" s="13">
        <v>0.81512605042016795</v>
      </c>
      <c r="AW8" s="13">
        <v>0.80519480519480502</v>
      </c>
      <c r="AX8" s="13">
        <v>0.80952380952380998</v>
      </c>
      <c r="AY8" s="13">
        <v>0.82352941176470595</v>
      </c>
      <c r="AZ8" s="13">
        <v>0.84313725490196101</v>
      </c>
      <c r="BA8" s="13">
        <v>0.74137931034482796</v>
      </c>
      <c r="BB8" s="13">
        <v>0.77192982456140302</v>
      </c>
      <c r="BC8" s="13">
        <v>0.64150943396226401</v>
      </c>
      <c r="BD8" s="13"/>
      <c r="BE8" s="13">
        <v>0.84135977337110501</v>
      </c>
    </row>
    <row r="9" spans="2:57" ht="30" x14ac:dyDescent="0.25">
      <c r="B9" s="14" t="s">
        <v>360</v>
      </c>
      <c r="C9" s="13">
        <v>0.155804480651731</v>
      </c>
      <c r="D9" s="13">
        <v>0.27272727272727298</v>
      </c>
      <c r="E9" s="13">
        <v>0.22222222222222199</v>
      </c>
      <c r="F9" s="13">
        <v>0.145669291338583</v>
      </c>
      <c r="G9" s="13">
        <v>0.12596899224806199</v>
      </c>
      <c r="H9" s="13"/>
      <c r="I9" s="13">
        <v>0.18884120171673799</v>
      </c>
      <c r="J9" s="13">
        <v>0.12596899224806199</v>
      </c>
      <c r="K9" s="13"/>
      <c r="L9" s="13">
        <v>0.140625</v>
      </c>
      <c r="M9" s="13">
        <v>0.16450216450216501</v>
      </c>
      <c r="N9" s="13">
        <v>0.157190635451505</v>
      </c>
      <c r="O9" s="13">
        <v>0.15479876160990699</v>
      </c>
      <c r="P9" s="13"/>
      <c r="Q9" s="13">
        <v>0.21621621621621601</v>
      </c>
      <c r="R9" s="13">
        <v>0.121621621621622</v>
      </c>
      <c r="S9" s="13">
        <v>0.22826086956521699</v>
      </c>
      <c r="T9" s="13">
        <v>0.18691588785046701</v>
      </c>
      <c r="U9" s="13">
        <v>0.16935483870967699</v>
      </c>
      <c r="V9" s="13">
        <v>9.9236641221374003E-2</v>
      </c>
      <c r="W9" s="13">
        <v>0.15306122448979601</v>
      </c>
      <c r="X9" s="13">
        <v>0.12280701754386</v>
      </c>
      <c r="Y9" s="13"/>
      <c r="Z9" s="13">
        <v>0.107913669064748</v>
      </c>
      <c r="AA9" s="13">
        <v>0.159509202453988</v>
      </c>
      <c r="AB9" s="13">
        <v>0.14935064935064901</v>
      </c>
      <c r="AC9" s="13">
        <v>0.11731843575419</v>
      </c>
      <c r="AD9" s="13">
        <v>0.161904761904762</v>
      </c>
      <c r="AE9" s="13">
        <v>0.22018348623853201</v>
      </c>
      <c r="AF9" s="13">
        <v>0.238095238095238</v>
      </c>
      <c r="AG9" s="13">
        <v>0.18681318681318701</v>
      </c>
      <c r="AH9" s="13"/>
      <c r="AI9" s="13">
        <v>0.24444444444444399</v>
      </c>
      <c r="AJ9" s="13">
        <v>0.22680412371134001</v>
      </c>
      <c r="AK9" s="13">
        <v>0.13071895424836599</v>
      </c>
      <c r="AL9" s="13">
        <v>0.151394422310757</v>
      </c>
      <c r="AM9" s="13">
        <v>0.126436781609195</v>
      </c>
      <c r="AN9" s="13"/>
      <c r="AO9" s="13">
        <v>0.13712374581939801</v>
      </c>
      <c r="AP9" s="13">
        <v>0.18489583333333301</v>
      </c>
      <c r="AQ9" s="13"/>
      <c r="AR9" s="13">
        <v>0.203125</v>
      </c>
      <c r="AS9" s="13">
        <v>0.14685314685314699</v>
      </c>
      <c r="AT9" s="13">
        <v>5.8823529411764698E-2</v>
      </c>
      <c r="AU9" s="13">
        <v>3.2258064516128997E-2</v>
      </c>
      <c r="AV9" s="13">
        <v>0.14285714285714299</v>
      </c>
      <c r="AW9" s="13">
        <v>0.12987012987013</v>
      </c>
      <c r="AX9" s="13">
        <v>0.16666666666666699</v>
      </c>
      <c r="AY9" s="13">
        <v>0.14705882352941199</v>
      </c>
      <c r="AZ9" s="13">
        <v>0.13725490196078399</v>
      </c>
      <c r="BA9" s="13">
        <v>0.12068965517241401</v>
      </c>
      <c r="BB9" s="13">
        <v>0.22807017543859601</v>
      </c>
      <c r="BC9" s="13">
        <v>0.30188679245283001</v>
      </c>
      <c r="BD9" s="13"/>
      <c r="BE9" s="13">
        <v>0.13881019830028299</v>
      </c>
    </row>
    <row r="10" spans="2:57" x14ac:dyDescent="0.25">
      <c r="B10" s="14" t="s">
        <v>82</v>
      </c>
      <c r="C10" s="19">
        <v>4.5824847250509199E-2</v>
      </c>
      <c r="D10" s="19">
        <v>6.4935064935064901E-2</v>
      </c>
      <c r="E10" s="19">
        <v>7.4074074074074098E-2</v>
      </c>
      <c r="F10" s="19">
        <v>3.1496062992125998E-2</v>
      </c>
      <c r="G10" s="19">
        <v>4.2635658914728702E-2</v>
      </c>
      <c r="H10" s="19"/>
      <c r="I10" s="19">
        <v>4.9356223175965698E-2</v>
      </c>
      <c r="J10" s="19">
        <v>4.2635658914728702E-2</v>
      </c>
      <c r="K10" s="19"/>
      <c r="L10" s="19">
        <v>3.125E-2</v>
      </c>
      <c r="M10" s="19">
        <v>4.3290043290043302E-2</v>
      </c>
      <c r="N10" s="19">
        <v>3.3444816053511697E-2</v>
      </c>
      <c r="O10" s="19">
        <v>6.5015479876161006E-2</v>
      </c>
      <c r="P10" s="19"/>
      <c r="Q10" s="19">
        <v>5.4054054054054099E-2</v>
      </c>
      <c r="R10" s="19">
        <v>6.7567567567567599E-2</v>
      </c>
      <c r="S10" s="19">
        <v>4.3478260869565202E-2</v>
      </c>
      <c r="T10" s="19">
        <v>3.7383177570093497E-2</v>
      </c>
      <c r="U10" s="19">
        <v>1.6129032258064498E-2</v>
      </c>
      <c r="V10" s="19">
        <v>2.2900763358778602E-2</v>
      </c>
      <c r="W10" s="19">
        <v>4.08163265306122E-2</v>
      </c>
      <c r="X10" s="19">
        <v>6.14035087719298E-2</v>
      </c>
      <c r="Y10" s="19"/>
      <c r="Z10" s="19">
        <v>5.7553956834532398E-2</v>
      </c>
      <c r="AA10" s="19">
        <v>5.5214723926380403E-2</v>
      </c>
      <c r="AB10" s="19">
        <v>4.5454545454545497E-2</v>
      </c>
      <c r="AC10" s="19">
        <v>3.3519553072625698E-2</v>
      </c>
      <c r="AD10" s="19">
        <v>4.7619047619047603E-2</v>
      </c>
      <c r="AE10" s="19">
        <v>2.7522935779816501E-2</v>
      </c>
      <c r="AF10" s="19">
        <v>2.3809523809523801E-2</v>
      </c>
      <c r="AG10" s="19">
        <v>6.5934065934065894E-2</v>
      </c>
      <c r="AH10" s="19"/>
      <c r="AI10" s="19">
        <v>4.4444444444444398E-2</v>
      </c>
      <c r="AJ10" s="19">
        <v>4.1237113402061903E-2</v>
      </c>
      <c r="AK10" s="19">
        <v>7.8431372549019607E-2</v>
      </c>
      <c r="AL10" s="19">
        <v>3.9840637450199202E-2</v>
      </c>
      <c r="AM10" s="19">
        <v>1.72413793103448E-2</v>
      </c>
      <c r="AN10" s="19"/>
      <c r="AO10" s="19">
        <v>4.6822742474916398E-2</v>
      </c>
      <c r="AP10" s="19">
        <v>4.4270833333333301E-2</v>
      </c>
      <c r="AQ10" s="19"/>
      <c r="AR10" s="19">
        <v>3.125E-2</v>
      </c>
      <c r="AS10" s="19">
        <v>4.8951048951049E-2</v>
      </c>
      <c r="AT10" s="19">
        <v>0.11764705882352899</v>
      </c>
      <c r="AU10" s="19">
        <v>3.2258064516128997E-2</v>
      </c>
      <c r="AV10" s="19">
        <v>4.20168067226891E-2</v>
      </c>
      <c r="AW10" s="19">
        <v>6.4935064935064901E-2</v>
      </c>
      <c r="AX10" s="19">
        <v>2.3809523809523801E-2</v>
      </c>
      <c r="AY10" s="19">
        <v>2.9411764705882401E-2</v>
      </c>
      <c r="AZ10" s="19">
        <v>1.9607843137254902E-2</v>
      </c>
      <c r="BA10" s="19">
        <v>0.13793103448275901</v>
      </c>
      <c r="BB10" s="19">
        <v>0</v>
      </c>
      <c r="BC10" s="19">
        <v>5.6603773584905703E-2</v>
      </c>
      <c r="BD10" s="19"/>
      <c r="BE10" s="19">
        <v>1.9830028328611901E-2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0.79327902240325898</v>
      </c>
      <c r="D8" s="13">
        <v>0.62337662337662303</v>
      </c>
      <c r="E8" s="13">
        <v>0.73333333333333295</v>
      </c>
      <c r="F8" s="13">
        <v>0.80314960629921295</v>
      </c>
      <c r="G8" s="13">
        <v>0.82945736434108497</v>
      </c>
      <c r="H8" s="13"/>
      <c r="I8" s="13">
        <v>0.75321888412017202</v>
      </c>
      <c r="J8" s="13">
        <v>0.82945736434108497</v>
      </c>
      <c r="K8" s="13"/>
      <c r="L8" s="13">
        <v>0.8359375</v>
      </c>
      <c r="M8" s="13">
        <v>0.82683982683982704</v>
      </c>
      <c r="N8" s="13">
        <v>0.80602006688963201</v>
      </c>
      <c r="O8" s="13">
        <v>0.73993808049535603</v>
      </c>
      <c r="P8" s="13"/>
      <c r="Q8" s="13">
        <v>0.68468468468468502</v>
      </c>
      <c r="R8" s="13">
        <v>0.74324324324324298</v>
      </c>
      <c r="S8" s="13">
        <v>0.79347826086956497</v>
      </c>
      <c r="T8" s="13">
        <v>0.86915887850467299</v>
      </c>
      <c r="U8" s="13">
        <v>0.79032258064516103</v>
      </c>
      <c r="V8" s="13">
        <v>0.83969465648855002</v>
      </c>
      <c r="W8" s="13">
        <v>0.77551020408163296</v>
      </c>
      <c r="X8" s="13">
        <v>0.82456140350877205</v>
      </c>
      <c r="Y8" s="13"/>
      <c r="Z8" s="13">
        <v>0.77697841726618699</v>
      </c>
      <c r="AA8" s="13">
        <v>0.76073619631901801</v>
      </c>
      <c r="AB8" s="13">
        <v>0.77272727272727304</v>
      </c>
      <c r="AC8" s="13">
        <v>0.92178770949720701</v>
      </c>
      <c r="AD8" s="13">
        <v>0.79047619047619</v>
      </c>
      <c r="AE8" s="13">
        <v>0.75229357798165097</v>
      </c>
      <c r="AF8" s="13">
        <v>0.76190476190476197</v>
      </c>
      <c r="AG8" s="13">
        <v>0.72527472527472503</v>
      </c>
      <c r="AH8" s="13"/>
      <c r="AI8" s="13">
        <v>0.75555555555555598</v>
      </c>
      <c r="AJ8" s="13">
        <v>0.74226804123711299</v>
      </c>
      <c r="AK8" s="13">
        <v>0.68627450980392202</v>
      </c>
      <c r="AL8" s="13">
        <v>0.80677290836653404</v>
      </c>
      <c r="AM8" s="13">
        <v>0.89080459770114895</v>
      </c>
      <c r="AN8" s="13"/>
      <c r="AO8" s="13">
        <v>0.78929765886287595</v>
      </c>
      <c r="AP8" s="13">
        <v>0.79947916666666696</v>
      </c>
      <c r="AQ8" s="13"/>
      <c r="AR8" s="13">
        <v>0.796875</v>
      </c>
      <c r="AS8" s="13">
        <v>0.83566433566433596</v>
      </c>
      <c r="AT8" s="13">
        <v>0.64705882352941202</v>
      </c>
      <c r="AU8" s="13">
        <v>0.87096774193548399</v>
      </c>
      <c r="AV8" s="13">
        <v>0.78151260504201703</v>
      </c>
      <c r="AW8" s="13">
        <v>0.77922077922077904</v>
      </c>
      <c r="AX8" s="13">
        <v>0.77380952380952395</v>
      </c>
      <c r="AY8" s="13">
        <v>0.79411764705882304</v>
      </c>
      <c r="AZ8" s="13">
        <v>0.80392156862745101</v>
      </c>
      <c r="BA8" s="13">
        <v>0.84482758620689702</v>
      </c>
      <c r="BB8" s="13">
        <v>0.66666666666666696</v>
      </c>
      <c r="BC8" s="13">
        <v>0.69811320754716999</v>
      </c>
      <c r="BD8" s="13"/>
      <c r="BE8" s="13">
        <v>0.85835694050991496</v>
      </c>
    </row>
    <row r="9" spans="2:57" ht="30" x14ac:dyDescent="0.25">
      <c r="B9" s="14" t="s">
        <v>360</v>
      </c>
      <c r="C9" s="13">
        <v>0.15987780040733199</v>
      </c>
      <c r="D9" s="13">
        <v>0.31168831168831201</v>
      </c>
      <c r="E9" s="13">
        <v>0.17037037037037001</v>
      </c>
      <c r="F9" s="13">
        <v>0.15354330708661401</v>
      </c>
      <c r="G9" s="13">
        <v>0.137596899224806</v>
      </c>
      <c r="H9" s="13"/>
      <c r="I9" s="13">
        <v>0.184549356223176</v>
      </c>
      <c r="J9" s="13">
        <v>0.137596899224806</v>
      </c>
      <c r="K9" s="13"/>
      <c r="L9" s="13">
        <v>0.1328125</v>
      </c>
      <c r="M9" s="13">
        <v>0.12121212121212099</v>
      </c>
      <c r="N9" s="13">
        <v>0.157190635451505</v>
      </c>
      <c r="O9" s="13">
        <v>0.201238390092879</v>
      </c>
      <c r="P9" s="13"/>
      <c r="Q9" s="13">
        <v>0.26126126126126098</v>
      </c>
      <c r="R9" s="13">
        <v>0.18918918918918901</v>
      </c>
      <c r="S9" s="13">
        <v>0.15217391304347799</v>
      </c>
      <c r="T9" s="13">
        <v>0.10280373831775701</v>
      </c>
      <c r="U9" s="13">
        <v>0.18548387096774199</v>
      </c>
      <c r="V9" s="13">
        <v>0.106870229007634</v>
      </c>
      <c r="W9" s="13">
        <v>0.19387755102040799</v>
      </c>
      <c r="X9" s="13">
        <v>0.13596491228070201</v>
      </c>
      <c r="Y9" s="13"/>
      <c r="Z9" s="13">
        <v>0.16546762589928099</v>
      </c>
      <c r="AA9" s="13">
        <v>0.20245398773006101</v>
      </c>
      <c r="AB9" s="13">
        <v>0.162337662337662</v>
      </c>
      <c r="AC9" s="13">
        <v>5.5865921787709501E-2</v>
      </c>
      <c r="AD9" s="13">
        <v>0.15238095238095201</v>
      </c>
      <c r="AE9" s="13">
        <v>0.18348623853210999</v>
      </c>
      <c r="AF9" s="13">
        <v>0.214285714285714</v>
      </c>
      <c r="AG9" s="13">
        <v>0.230769230769231</v>
      </c>
      <c r="AH9" s="13"/>
      <c r="AI9" s="13">
        <v>0.2</v>
      </c>
      <c r="AJ9" s="13">
        <v>0.22680412371134001</v>
      </c>
      <c r="AK9" s="13">
        <v>0.20915032679738599</v>
      </c>
      <c r="AL9" s="13">
        <v>0.151394422310757</v>
      </c>
      <c r="AM9" s="13">
        <v>9.7701149425287404E-2</v>
      </c>
      <c r="AN9" s="13"/>
      <c r="AO9" s="13">
        <v>0.157190635451505</v>
      </c>
      <c r="AP9" s="13">
        <v>0.1640625</v>
      </c>
      <c r="AQ9" s="13"/>
      <c r="AR9" s="13">
        <v>0.1875</v>
      </c>
      <c r="AS9" s="13">
        <v>0.13986013986014001</v>
      </c>
      <c r="AT9" s="13">
        <v>0.11764705882352899</v>
      </c>
      <c r="AU9" s="13">
        <v>9.6774193548387094E-2</v>
      </c>
      <c r="AV9" s="13">
        <v>0.17647058823529399</v>
      </c>
      <c r="AW9" s="13">
        <v>0.12987012987013</v>
      </c>
      <c r="AX9" s="13">
        <v>0.15476190476190499</v>
      </c>
      <c r="AY9" s="13">
        <v>0.17647058823529399</v>
      </c>
      <c r="AZ9" s="13">
        <v>0.16666666666666699</v>
      </c>
      <c r="BA9" s="13">
        <v>8.6206896551724102E-2</v>
      </c>
      <c r="BB9" s="13">
        <v>0.28070175438596501</v>
      </c>
      <c r="BC9" s="13">
        <v>0.22641509433962301</v>
      </c>
      <c r="BD9" s="13"/>
      <c r="BE9" s="13">
        <v>0.118980169971671</v>
      </c>
    </row>
    <row r="10" spans="2:57" x14ac:dyDescent="0.25">
      <c r="B10" s="14" t="s">
        <v>82</v>
      </c>
      <c r="C10" s="19">
        <v>4.6843177189409398E-2</v>
      </c>
      <c r="D10" s="19">
        <v>6.4935064935064901E-2</v>
      </c>
      <c r="E10" s="19">
        <v>9.6296296296296297E-2</v>
      </c>
      <c r="F10" s="19">
        <v>4.33070866141732E-2</v>
      </c>
      <c r="G10" s="19">
        <v>3.2945736434108502E-2</v>
      </c>
      <c r="H10" s="19"/>
      <c r="I10" s="19">
        <v>6.2231759656652397E-2</v>
      </c>
      <c r="J10" s="19">
        <v>3.2945736434108502E-2</v>
      </c>
      <c r="K10" s="19"/>
      <c r="L10" s="19">
        <v>3.125E-2</v>
      </c>
      <c r="M10" s="19">
        <v>5.1948051948052E-2</v>
      </c>
      <c r="N10" s="19">
        <v>3.67892976588629E-2</v>
      </c>
      <c r="O10" s="19">
        <v>5.8823529411764698E-2</v>
      </c>
      <c r="P10" s="19"/>
      <c r="Q10" s="19">
        <v>5.4054054054054099E-2</v>
      </c>
      <c r="R10" s="19">
        <v>6.7567567567567599E-2</v>
      </c>
      <c r="S10" s="19">
        <v>5.4347826086956499E-2</v>
      </c>
      <c r="T10" s="19">
        <v>2.80373831775701E-2</v>
      </c>
      <c r="U10" s="19">
        <v>2.4193548387096801E-2</v>
      </c>
      <c r="V10" s="19">
        <v>5.34351145038168E-2</v>
      </c>
      <c r="W10" s="19">
        <v>3.06122448979592E-2</v>
      </c>
      <c r="X10" s="19">
        <v>3.94736842105263E-2</v>
      </c>
      <c r="Y10" s="19"/>
      <c r="Z10" s="19">
        <v>5.7553956834532398E-2</v>
      </c>
      <c r="AA10" s="19">
        <v>3.6809815950920199E-2</v>
      </c>
      <c r="AB10" s="19">
        <v>6.4935064935064901E-2</v>
      </c>
      <c r="AC10" s="19">
        <v>2.23463687150838E-2</v>
      </c>
      <c r="AD10" s="19">
        <v>5.7142857142857099E-2</v>
      </c>
      <c r="AE10" s="19">
        <v>6.4220183486238494E-2</v>
      </c>
      <c r="AF10" s="19">
        <v>2.3809523809523801E-2</v>
      </c>
      <c r="AG10" s="19">
        <v>4.3956043956044001E-2</v>
      </c>
      <c r="AH10" s="19"/>
      <c r="AI10" s="19">
        <v>4.4444444444444398E-2</v>
      </c>
      <c r="AJ10" s="19">
        <v>3.09278350515464E-2</v>
      </c>
      <c r="AK10" s="19">
        <v>0.10457516339869299</v>
      </c>
      <c r="AL10" s="19">
        <v>4.1832669322709203E-2</v>
      </c>
      <c r="AM10" s="19">
        <v>1.1494252873563199E-2</v>
      </c>
      <c r="AN10" s="19"/>
      <c r="AO10" s="19">
        <v>5.35117056856187E-2</v>
      </c>
      <c r="AP10" s="19">
        <v>3.6458333333333301E-2</v>
      </c>
      <c r="AQ10" s="19"/>
      <c r="AR10" s="19">
        <v>1.5625E-2</v>
      </c>
      <c r="AS10" s="19">
        <v>2.44755244755245E-2</v>
      </c>
      <c r="AT10" s="19">
        <v>0.23529411764705899</v>
      </c>
      <c r="AU10" s="19">
        <v>3.2258064516128997E-2</v>
      </c>
      <c r="AV10" s="19">
        <v>4.20168067226891E-2</v>
      </c>
      <c r="AW10" s="19">
        <v>9.0909090909090898E-2</v>
      </c>
      <c r="AX10" s="19">
        <v>7.1428571428571397E-2</v>
      </c>
      <c r="AY10" s="19">
        <v>2.9411764705882401E-2</v>
      </c>
      <c r="AZ10" s="19">
        <v>2.9411764705882401E-2</v>
      </c>
      <c r="BA10" s="19">
        <v>6.8965517241379296E-2</v>
      </c>
      <c r="BB10" s="19">
        <v>5.2631578947368397E-2</v>
      </c>
      <c r="BC10" s="19">
        <v>7.5471698113207503E-2</v>
      </c>
      <c r="BD10" s="19"/>
      <c r="BE10" s="19">
        <v>2.2662889518413599E-2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0.831975560081466</v>
      </c>
      <c r="D8" s="13">
        <v>0.72727272727272696</v>
      </c>
      <c r="E8" s="13">
        <v>0.77037037037037004</v>
      </c>
      <c r="F8" s="13">
        <v>0.84251968503937003</v>
      </c>
      <c r="G8" s="13">
        <v>0.85852713178294604</v>
      </c>
      <c r="H8" s="13"/>
      <c r="I8" s="13">
        <v>0.80257510729613701</v>
      </c>
      <c r="J8" s="13">
        <v>0.85852713178294604</v>
      </c>
      <c r="K8" s="13"/>
      <c r="L8" s="13">
        <v>0.859375</v>
      </c>
      <c r="M8" s="13">
        <v>0.80519480519480502</v>
      </c>
      <c r="N8" s="13">
        <v>0.86287625418060199</v>
      </c>
      <c r="O8" s="13">
        <v>0.81114551083591302</v>
      </c>
      <c r="P8" s="13"/>
      <c r="Q8" s="13">
        <v>0.74774774774774799</v>
      </c>
      <c r="R8" s="13">
        <v>0.77027027027026995</v>
      </c>
      <c r="S8" s="13">
        <v>0.84782608695652195</v>
      </c>
      <c r="T8" s="13">
        <v>0.82242990654205606</v>
      </c>
      <c r="U8" s="13">
        <v>0.86290322580645196</v>
      </c>
      <c r="V8" s="13">
        <v>0.89312977099236601</v>
      </c>
      <c r="W8" s="13">
        <v>0.82653061224489799</v>
      </c>
      <c r="X8" s="13">
        <v>0.85087719298245601</v>
      </c>
      <c r="Y8" s="13"/>
      <c r="Z8" s="13">
        <v>0.82014388489208601</v>
      </c>
      <c r="AA8" s="13">
        <v>0.85276073619631898</v>
      </c>
      <c r="AB8" s="13">
        <v>0.81818181818181801</v>
      </c>
      <c r="AC8" s="13">
        <v>0.83798882681564202</v>
      </c>
      <c r="AD8" s="13">
        <v>0.86666666666666703</v>
      </c>
      <c r="AE8" s="13">
        <v>0.807339449541284</v>
      </c>
      <c r="AF8" s="13">
        <v>0.83333333333333304</v>
      </c>
      <c r="AG8" s="13">
        <v>0.81318681318681296</v>
      </c>
      <c r="AH8" s="13"/>
      <c r="AI8" s="13">
        <v>0.68888888888888899</v>
      </c>
      <c r="AJ8" s="13">
        <v>0.82474226804123696</v>
      </c>
      <c r="AK8" s="13">
        <v>0.79084967320261401</v>
      </c>
      <c r="AL8" s="13">
        <v>0.856573705179283</v>
      </c>
      <c r="AM8" s="13">
        <v>0.85057471264367801</v>
      </c>
      <c r="AN8" s="13"/>
      <c r="AO8" s="13">
        <v>0.83612040133779297</v>
      </c>
      <c r="AP8" s="13">
        <v>0.82552083333333304</v>
      </c>
      <c r="AQ8" s="13"/>
      <c r="AR8" s="13">
        <v>0.828125</v>
      </c>
      <c r="AS8" s="13">
        <v>0.81468531468531502</v>
      </c>
      <c r="AT8" s="13">
        <v>0.82352941176470595</v>
      </c>
      <c r="AU8" s="13">
        <v>0.87096774193548399</v>
      </c>
      <c r="AV8" s="13">
        <v>0.86554621848739499</v>
      </c>
      <c r="AW8" s="13">
        <v>0.80519480519480502</v>
      </c>
      <c r="AX8" s="13">
        <v>0.82142857142857095</v>
      </c>
      <c r="AY8" s="13">
        <v>0.91176470588235303</v>
      </c>
      <c r="AZ8" s="13">
        <v>0.86274509803921595</v>
      </c>
      <c r="BA8" s="13">
        <v>0.82758620689655205</v>
      </c>
      <c r="BB8" s="13">
        <v>0.82456140350877205</v>
      </c>
      <c r="BC8" s="13">
        <v>0.79245283018867896</v>
      </c>
      <c r="BD8" s="13"/>
      <c r="BE8" s="13">
        <v>0.87252124645892304</v>
      </c>
    </row>
    <row r="9" spans="2:57" ht="30" x14ac:dyDescent="0.25">
      <c r="B9" s="14" t="s">
        <v>360</v>
      </c>
      <c r="C9" s="13">
        <v>0.131364562118126</v>
      </c>
      <c r="D9" s="13">
        <v>0.207792207792208</v>
      </c>
      <c r="E9" s="13">
        <v>0.17777777777777801</v>
      </c>
      <c r="F9" s="13">
        <v>0.118110236220472</v>
      </c>
      <c r="G9" s="13">
        <v>0.114341085271318</v>
      </c>
      <c r="H9" s="13"/>
      <c r="I9" s="13">
        <v>0.15021459227467801</v>
      </c>
      <c r="J9" s="13">
        <v>0.114341085271318</v>
      </c>
      <c r="K9" s="13"/>
      <c r="L9" s="13">
        <v>0.1171875</v>
      </c>
      <c r="M9" s="13">
        <v>0.16450216450216501</v>
      </c>
      <c r="N9" s="13">
        <v>0.103678929765886</v>
      </c>
      <c r="O9" s="13">
        <v>0.13931888544891599</v>
      </c>
      <c r="P9" s="13"/>
      <c r="Q9" s="13">
        <v>0.18918918918918901</v>
      </c>
      <c r="R9" s="13">
        <v>0.162162162162162</v>
      </c>
      <c r="S9" s="13">
        <v>0.108695652173913</v>
      </c>
      <c r="T9" s="13">
        <v>0.15887850467289699</v>
      </c>
      <c r="U9" s="13">
        <v>0.120967741935484</v>
      </c>
      <c r="V9" s="13">
        <v>0.106870229007634</v>
      </c>
      <c r="W9" s="13">
        <v>0.14285714285714299</v>
      </c>
      <c r="X9" s="13">
        <v>0.105263157894737</v>
      </c>
      <c r="Y9" s="13"/>
      <c r="Z9" s="13">
        <v>0.13669064748201401</v>
      </c>
      <c r="AA9" s="13">
        <v>0.122699386503067</v>
      </c>
      <c r="AB9" s="13">
        <v>0.123376623376623</v>
      </c>
      <c r="AC9" s="13">
        <v>0.12849162011173201</v>
      </c>
      <c r="AD9" s="13">
        <v>0.114285714285714</v>
      </c>
      <c r="AE9" s="13">
        <v>0.12844036697247699</v>
      </c>
      <c r="AF9" s="13">
        <v>0.16666666666666699</v>
      </c>
      <c r="AG9" s="13">
        <v>0.164835164835165</v>
      </c>
      <c r="AH9" s="13"/>
      <c r="AI9" s="13">
        <v>0.17777777777777801</v>
      </c>
      <c r="AJ9" s="13">
        <v>0.123711340206186</v>
      </c>
      <c r="AK9" s="13">
        <v>0.14379084967320299</v>
      </c>
      <c r="AL9" s="13">
        <v>0.119521912350598</v>
      </c>
      <c r="AM9" s="13">
        <v>0.14367816091954</v>
      </c>
      <c r="AN9" s="13"/>
      <c r="AO9" s="13">
        <v>0.12709030100334401</v>
      </c>
      <c r="AP9" s="13">
        <v>0.13802083333333301</v>
      </c>
      <c r="AQ9" s="13"/>
      <c r="AR9" s="13">
        <v>0.140625</v>
      </c>
      <c r="AS9" s="13">
        <v>0.15384615384615399</v>
      </c>
      <c r="AT9" s="13">
        <v>5.8823529411764698E-2</v>
      </c>
      <c r="AU9" s="13">
        <v>9.6774193548387094E-2</v>
      </c>
      <c r="AV9" s="13">
        <v>9.2436974789915999E-2</v>
      </c>
      <c r="AW9" s="13">
        <v>0.14285714285714299</v>
      </c>
      <c r="AX9" s="13">
        <v>0.14285714285714299</v>
      </c>
      <c r="AY9" s="13">
        <v>5.8823529411764698E-2</v>
      </c>
      <c r="AZ9" s="13">
        <v>0.10784313725490199</v>
      </c>
      <c r="BA9" s="13">
        <v>0.12068965517241401</v>
      </c>
      <c r="BB9" s="13">
        <v>0.175438596491228</v>
      </c>
      <c r="BC9" s="13">
        <v>0.15094339622641501</v>
      </c>
      <c r="BD9" s="13"/>
      <c r="BE9" s="13">
        <v>0.10481586402266301</v>
      </c>
    </row>
    <row r="10" spans="2:57" x14ac:dyDescent="0.25">
      <c r="B10" s="14" t="s">
        <v>82</v>
      </c>
      <c r="C10" s="19">
        <v>3.6659877800407303E-2</v>
      </c>
      <c r="D10" s="19">
        <v>6.4935064935064901E-2</v>
      </c>
      <c r="E10" s="19">
        <v>5.1851851851851899E-2</v>
      </c>
      <c r="F10" s="19">
        <v>3.9370078740157501E-2</v>
      </c>
      <c r="G10" s="19">
        <v>2.7131782945736399E-2</v>
      </c>
      <c r="H10" s="19"/>
      <c r="I10" s="19">
        <v>4.7210300429184601E-2</v>
      </c>
      <c r="J10" s="19">
        <v>2.7131782945736399E-2</v>
      </c>
      <c r="K10" s="19"/>
      <c r="L10" s="19">
        <v>2.34375E-2</v>
      </c>
      <c r="M10" s="19">
        <v>3.03030303030303E-2</v>
      </c>
      <c r="N10" s="19">
        <v>3.3444816053511697E-2</v>
      </c>
      <c r="O10" s="19">
        <v>4.9535603715170302E-2</v>
      </c>
      <c r="P10" s="19"/>
      <c r="Q10" s="19">
        <v>6.3063063063063099E-2</v>
      </c>
      <c r="R10" s="19">
        <v>6.7567567567567599E-2</v>
      </c>
      <c r="S10" s="19">
        <v>4.3478260869565202E-2</v>
      </c>
      <c r="T10" s="19">
        <v>1.86915887850467E-2</v>
      </c>
      <c r="U10" s="19">
        <v>1.6129032258064498E-2</v>
      </c>
      <c r="V10" s="19">
        <v>0</v>
      </c>
      <c r="W10" s="19">
        <v>3.06122448979592E-2</v>
      </c>
      <c r="X10" s="19">
        <v>4.3859649122807001E-2</v>
      </c>
      <c r="Y10" s="19"/>
      <c r="Z10" s="19">
        <v>4.3165467625899297E-2</v>
      </c>
      <c r="AA10" s="19">
        <v>2.4539877300613501E-2</v>
      </c>
      <c r="AB10" s="19">
        <v>5.8441558441558399E-2</v>
      </c>
      <c r="AC10" s="19">
        <v>3.3519553072625698E-2</v>
      </c>
      <c r="AD10" s="19">
        <v>1.9047619047619001E-2</v>
      </c>
      <c r="AE10" s="19">
        <v>6.4220183486238494E-2</v>
      </c>
      <c r="AF10" s="19">
        <v>0</v>
      </c>
      <c r="AG10" s="19">
        <v>2.1978021978022001E-2</v>
      </c>
      <c r="AH10" s="19"/>
      <c r="AI10" s="19">
        <v>0.133333333333333</v>
      </c>
      <c r="AJ10" s="19">
        <v>5.1546391752577303E-2</v>
      </c>
      <c r="AK10" s="19">
        <v>6.5359477124182996E-2</v>
      </c>
      <c r="AL10" s="19">
        <v>2.3904382470119501E-2</v>
      </c>
      <c r="AM10" s="19">
        <v>5.74712643678161E-3</v>
      </c>
      <c r="AN10" s="19"/>
      <c r="AO10" s="19">
        <v>3.67892976588629E-2</v>
      </c>
      <c r="AP10" s="19">
        <v>3.6458333333333301E-2</v>
      </c>
      <c r="AQ10" s="19"/>
      <c r="AR10" s="19">
        <v>3.125E-2</v>
      </c>
      <c r="AS10" s="19">
        <v>3.1468531468531499E-2</v>
      </c>
      <c r="AT10" s="19">
        <v>0.11764705882352899</v>
      </c>
      <c r="AU10" s="19">
        <v>3.2258064516128997E-2</v>
      </c>
      <c r="AV10" s="19">
        <v>4.20168067226891E-2</v>
      </c>
      <c r="AW10" s="19">
        <v>5.1948051948052E-2</v>
      </c>
      <c r="AX10" s="19">
        <v>3.5714285714285698E-2</v>
      </c>
      <c r="AY10" s="19">
        <v>2.9411764705882401E-2</v>
      </c>
      <c r="AZ10" s="19">
        <v>2.9411764705882401E-2</v>
      </c>
      <c r="BA10" s="19">
        <v>5.1724137931034503E-2</v>
      </c>
      <c r="BB10" s="19">
        <v>0</v>
      </c>
      <c r="BC10" s="19">
        <v>5.6603773584905703E-2</v>
      </c>
      <c r="BD10" s="19"/>
      <c r="BE10" s="19">
        <v>2.2662889518413599E-2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369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0.834012219959267</v>
      </c>
      <c r="D8" s="13">
        <v>0.76623376623376604</v>
      </c>
      <c r="E8" s="13">
        <v>0.85185185185185197</v>
      </c>
      <c r="F8" s="13">
        <v>0.82677165354330695</v>
      </c>
      <c r="G8" s="13">
        <v>0.84302325581395399</v>
      </c>
      <c r="H8" s="13"/>
      <c r="I8" s="13">
        <v>0.82403433476394805</v>
      </c>
      <c r="J8" s="13">
        <v>0.84302325581395399</v>
      </c>
      <c r="K8" s="13"/>
      <c r="L8" s="13">
        <v>0.890625</v>
      </c>
      <c r="M8" s="13">
        <v>0.82683982683982704</v>
      </c>
      <c r="N8" s="13">
        <v>0.81605351170568596</v>
      </c>
      <c r="O8" s="13">
        <v>0.83281733746130004</v>
      </c>
      <c r="P8" s="13"/>
      <c r="Q8" s="13">
        <v>0.81081081081081097</v>
      </c>
      <c r="R8" s="13">
        <v>0.85135135135135098</v>
      </c>
      <c r="S8" s="13">
        <v>0.83695652173913004</v>
      </c>
      <c r="T8" s="13">
        <v>0.79439252336448596</v>
      </c>
      <c r="U8" s="13">
        <v>0.79838709677419395</v>
      </c>
      <c r="V8" s="13">
        <v>0.87786259541984701</v>
      </c>
      <c r="W8" s="13">
        <v>0.80612244897959195</v>
      </c>
      <c r="X8" s="13">
        <v>0.87719298245613997</v>
      </c>
      <c r="Y8" s="13"/>
      <c r="Z8" s="13">
        <v>0.84172661870503596</v>
      </c>
      <c r="AA8" s="13">
        <v>0.86503067484662599</v>
      </c>
      <c r="AB8" s="13">
        <v>0.77922077922077904</v>
      </c>
      <c r="AC8" s="13">
        <v>0.88826815642458101</v>
      </c>
      <c r="AD8" s="13">
        <v>0.86666666666666703</v>
      </c>
      <c r="AE8" s="13">
        <v>0.73394495412843996</v>
      </c>
      <c r="AF8" s="13">
        <v>0.71428571428571397</v>
      </c>
      <c r="AG8" s="13">
        <v>0.89010989010988995</v>
      </c>
      <c r="AH8" s="13"/>
      <c r="AI8" s="13">
        <v>0.68888888888888899</v>
      </c>
      <c r="AJ8" s="13">
        <v>0.81443298969072198</v>
      </c>
      <c r="AK8" s="13">
        <v>0.79084967320261401</v>
      </c>
      <c r="AL8" s="13">
        <v>0.83665338645418297</v>
      </c>
      <c r="AM8" s="13">
        <v>0.91954022988505701</v>
      </c>
      <c r="AN8" s="13"/>
      <c r="AO8" s="13">
        <v>0.84113712374581895</v>
      </c>
      <c r="AP8" s="13">
        <v>0.82291666666666696</v>
      </c>
      <c r="AQ8" s="13"/>
      <c r="AR8" s="13">
        <v>0.8125</v>
      </c>
      <c r="AS8" s="13">
        <v>0.83916083916083895</v>
      </c>
      <c r="AT8" s="13">
        <v>0.82352941176470595</v>
      </c>
      <c r="AU8" s="13">
        <v>0.80645161290322598</v>
      </c>
      <c r="AV8" s="13">
        <v>0.83193277310924396</v>
      </c>
      <c r="AW8" s="13">
        <v>0.85714285714285698</v>
      </c>
      <c r="AX8" s="13">
        <v>0.80952380952380998</v>
      </c>
      <c r="AY8" s="13">
        <v>0.85294117647058798</v>
      </c>
      <c r="AZ8" s="13">
        <v>0.83333333333333304</v>
      </c>
      <c r="BA8" s="13">
        <v>0.86206896551724099</v>
      </c>
      <c r="BB8" s="13">
        <v>0.84210526315789502</v>
      </c>
      <c r="BC8" s="13">
        <v>0.81132075471698095</v>
      </c>
      <c r="BD8" s="13"/>
      <c r="BE8" s="13">
        <v>0.84985835694051004</v>
      </c>
    </row>
    <row r="9" spans="2:57" ht="30" x14ac:dyDescent="0.25">
      <c r="B9" s="14" t="s">
        <v>360</v>
      </c>
      <c r="C9" s="13">
        <v>0.12830957230142601</v>
      </c>
      <c r="D9" s="13">
        <v>0.18181818181818199</v>
      </c>
      <c r="E9" s="13">
        <v>9.6296296296296297E-2</v>
      </c>
      <c r="F9" s="13">
        <v>0.12992125984252001</v>
      </c>
      <c r="G9" s="13">
        <v>0.127906976744186</v>
      </c>
      <c r="H9" s="13"/>
      <c r="I9" s="13">
        <v>0.128755364806867</v>
      </c>
      <c r="J9" s="13">
        <v>0.127906976744186</v>
      </c>
      <c r="K9" s="13"/>
      <c r="L9" s="13">
        <v>9.375E-2</v>
      </c>
      <c r="M9" s="13">
        <v>0.13419913419913401</v>
      </c>
      <c r="N9" s="13">
        <v>0.15050167224080299</v>
      </c>
      <c r="O9" s="13">
        <v>0.11764705882352899</v>
      </c>
      <c r="P9" s="13"/>
      <c r="Q9" s="13">
        <v>0.162162162162162</v>
      </c>
      <c r="R9" s="13">
        <v>9.45945945945946E-2</v>
      </c>
      <c r="S9" s="13">
        <v>0.13043478260869601</v>
      </c>
      <c r="T9" s="13">
        <v>0.168224299065421</v>
      </c>
      <c r="U9" s="13">
        <v>0.16935483870967699</v>
      </c>
      <c r="V9" s="13">
        <v>0.122137404580153</v>
      </c>
      <c r="W9" s="13">
        <v>0.14285714285714299</v>
      </c>
      <c r="X9" s="13">
        <v>8.3333333333333301E-2</v>
      </c>
      <c r="Y9" s="13"/>
      <c r="Z9" s="13">
        <v>0.107913669064748</v>
      </c>
      <c r="AA9" s="13">
        <v>0.11656441717791401</v>
      </c>
      <c r="AB9" s="13">
        <v>0.15584415584415601</v>
      </c>
      <c r="AC9" s="13">
        <v>8.3798882681564199E-2</v>
      </c>
      <c r="AD9" s="13">
        <v>0.114285714285714</v>
      </c>
      <c r="AE9" s="13">
        <v>0.192660550458716</v>
      </c>
      <c r="AF9" s="13">
        <v>0.26190476190476197</v>
      </c>
      <c r="AG9" s="13">
        <v>9.8901098901098897E-2</v>
      </c>
      <c r="AH9" s="13"/>
      <c r="AI9" s="13">
        <v>0.266666666666667</v>
      </c>
      <c r="AJ9" s="13">
        <v>0.14432989690721601</v>
      </c>
      <c r="AK9" s="13">
        <v>0.14379084967320299</v>
      </c>
      <c r="AL9" s="13">
        <v>0.127490039840637</v>
      </c>
      <c r="AM9" s="13">
        <v>7.4712643678160898E-2</v>
      </c>
      <c r="AN9" s="13"/>
      <c r="AO9" s="13">
        <v>0.118729096989967</v>
      </c>
      <c r="AP9" s="13">
        <v>0.14322916666666699</v>
      </c>
      <c r="AQ9" s="13"/>
      <c r="AR9" s="13">
        <v>0.125</v>
      </c>
      <c r="AS9" s="13">
        <v>0.13636363636363599</v>
      </c>
      <c r="AT9" s="13">
        <v>0.11764705882352899</v>
      </c>
      <c r="AU9" s="13">
        <v>0.12903225806451599</v>
      </c>
      <c r="AV9" s="13">
        <v>0.126050420168067</v>
      </c>
      <c r="AW9" s="13">
        <v>9.0909090909090898E-2</v>
      </c>
      <c r="AX9" s="13">
        <v>0.15476190476190499</v>
      </c>
      <c r="AY9" s="13">
        <v>0.11764705882352899</v>
      </c>
      <c r="AZ9" s="13">
        <v>0.12745098039215699</v>
      </c>
      <c r="BA9" s="13">
        <v>6.8965517241379296E-2</v>
      </c>
      <c r="BB9" s="13">
        <v>0.140350877192982</v>
      </c>
      <c r="BC9" s="13">
        <v>0.169811320754717</v>
      </c>
      <c r="BD9" s="13"/>
      <c r="BE9" s="13">
        <v>0.124645892351275</v>
      </c>
    </row>
    <row r="10" spans="2:57" x14ac:dyDescent="0.25">
      <c r="B10" s="14" t="s">
        <v>82</v>
      </c>
      <c r="C10" s="19">
        <v>3.7678207739307502E-2</v>
      </c>
      <c r="D10" s="19">
        <v>5.1948051948052E-2</v>
      </c>
      <c r="E10" s="19">
        <v>5.1851851851851899E-2</v>
      </c>
      <c r="F10" s="19">
        <v>4.33070866141732E-2</v>
      </c>
      <c r="G10" s="19">
        <v>2.9069767441860499E-2</v>
      </c>
      <c r="H10" s="19"/>
      <c r="I10" s="19">
        <v>4.7210300429184601E-2</v>
      </c>
      <c r="J10" s="19">
        <v>2.9069767441860499E-2</v>
      </c>
      <c r="K10" s="19"/>
      <c r="L10" s="19">
        <v>1.5625E-2</v>
      </c>
      <c r="M10" s="19">
        <v>3.8961038961039002E-2</v>
      </c>
      <c r="N10" s="19">
        <v>3.3444816053511697E-2</v>
      </c>
      <c r="O10" s="19">
        <v>4.9535603715170302E-2</v>
      </c>
      <c r="P10" s="19"/>
      <c r="Q10" s="19">
        <v>2.7027027027027001E-2</v>
      </c>
      <c r="R10" s="19">
        <v>5.4054054054054099E-2</v>
      </c>
      <c r="S10" s="19">
        <v>3.2608695652173898E-2</v>
      </c>
      <c r="T10" s="19">
        <v>3.7383177570093497E-2</v>
      </c>
      <c r="U10" s="19">
        <v>3.2258064516128997E-2</v>
      </c>
      <c r="V10" s="19">
        <v>0</v>
      </c>
      <c r="W10" s="19">
        <v>5.10204081632653E-2</v>
      </c>
      <c r="X10" s="19">
        <v>3.94736842105263E-2</v>
      </c>
      <c r="Y10" s="19"/>
      <c r="Z10" s="19">
        <v>5.0359712230215799E-2</v>
      </c>
      <c r="AA10" s="19">
        <v>1.84049079754601E-2</v>
      </c>
      <c r="AB10" s="19">
        <v>6.4935064935064901E-2</v>
      </c>
      <c r="AC10" s="19">
        <v>2.7932960893854698E-2</v>
      </c>
      <c r="AD10" s="19">
        <v>1.9047619047619001E-2</v>
      </c>
      <c r="AE10" s="19">
        <v>7.3394495412843999E-2</v>
      </c>
      <c r="AF10" s="19">
        <v>2.3809523809523801E-2</v>
      </c>
      <c r="AG10" s="19">
        <v>1.0989010989011E-2</v>
      </c>
      <c r="AH10" s="19"/>
      <c r="AI10" s="19">
        <v>4.4444444444444398E-2</v>
      </c>
      <c r="AJ10" s="19">
        <v>4.1237113402061903E-2</v>
      </c>
      <c r="AK10" s="19">
        <v>6.5359477124182996E-2</v>
      </c>
      <c r="AL10" s="19">
        <v>3.58565737051793E-2</v>
      </c>
      <c r="AM10" s="19">
        <v>5.74712643678161E-3</v>
      </c>
      <c r="AN10" s="19"/>
      <c r="AO10" s="19">
        <v>4.0133779264213999E-2</v>
      </c>
      <c r="AP10" s="19">
        <v>3.3854166666666699E-2</v>
      </c>
      <c r="AQ10" s="19"/>
      <c r="AR10" s="19">
        <v>6.25E-2</v>
      </c>
      <c r="AS10" s="19">
        <v>2.44755244755245E-2</v>
      </c>
      <c r="AT10" s="19">
        <v>5.8823529411764698E-2</v>
      </c>
      <c r="AU10" s="19">
        <v>6.4516129032258104E-2</v>
      </c>
      <c r="AV10" s="19">
        <v>4.20168067226891E-2</v>
      </c>
      <c r="AW10" s="19">
        <v>5.1948051948052E-2</v>
      </c>
      <c r="AX10" s="19">
        <v>3.5714285714285698E-2</v>
      </c>
      <c r="AY10" s="19">
        <v>2.9411764705882401E-2</v>
      </c>
      <c r="AZ10" s="19">
        <v>3.9215686274509803E-2</v>
      </c>
      <c r="BA10" s="19">
        <v>6.8965517241379296E-2</v>
      </c>
      <c r="BB10" s="19">
        <v>1.7543859649122799E-2</v>
      </c>
      <c r="BC10" s="19">
        <v>1.88679245283019E-2</v>
      </c>
      <c r="BD10" s="19"/>
      <c r="BE10" s="19">
        <v>2.54957507082153E-2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K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1" width="20.7109375" customWidth="1"/>
  </cols>
  <sheetData>
    <row r="2" spans="2:11" ht="39.950000000000003" customHeight="1" x14ac:dyDescent="0.25">
      <c r="D2" s="28" t="s">
        <v>106</v>
      </c>
      <c r="E2" s="25"/>
      <c r="F2" s="25"/>
      <c r="G2" s="25"/>
      <c r="H2" s="25"/>
      <c r="I2" s="25"/>
      <c r="J2" s="25"/>
      <c r="K2" s="25"/>
    </row>
    <row r="6" spans="2:11" ht="50.1" customHeight="1" x14ac:dyDescent="0.25">
      <c r="B6" s="16" t="s">
        <v>15</v>
      </c>
      <c r="C6" s="16" t="s">
        <v>93</v>
      </c>
      <c r="D6" s="16" t="s">
        <v>94</v>
      </c>
      <c r="E6" s="16" t="s">
        <v>95</v>
      </c>
      <c r="F6" s="16" t="s">
        <v>96</v>
      </c>
      <c r="G6" s="16" t="s">
        <v>97</v>
      </c>
      <c r="H6" s="16" t="s">
        <v>98</v>
      </c>
      <c r="I6" s="16" t="s">
        <v>99</v>
      </c>
      <c r="J6" s="16" t="s">
        <v>100</v>
      </c>
    </row>
    <row r="7" spans="2:11" ht="30" x14ac:dyDescent="0.25">
      <c r="B7" s="14" t="s">
        <v>101</v>
      </c>
      <c r="C7" s="13">
        <v>5.0916496945010202E-3</v>
      </c>
      <c r="D7" s="13">
        <v>0.102851323828921</v>
      </c>
      <c r="E7" s="13">
        <v>0.29633401221995898</v>
      </c>
      <c r="F7" s="13">
        <v>1.0183299389002001E-2</v>
      </c>
      <c r="G7" s="13">
        <v>0.17515274949083501</v>
      </c>
      <c r="H7" s="13">
        <v>6.1099796334012201E-3</v>
      </c>
      <c r="I7" s="13">
        <v>0.20773930753564199</v>
      </c>
      <c r="J7" s="13">
        <v>4.0733197556008099E-3</v>
      </c>
    </row>
    <row r="8" spans="2:11" x14ac:dyDescent="0.25">
      <c r="B8" s="14" t="s">
        <v>102</v>
      </c>
      <c r="C8" s="13">
        <v>3.5641547861507097E-2</v>
      </c>
      <c r="D8" s="13">
        <v>0.20570264765784099</v>
      </c>
      <c r="E8" s="13">
        <v>0.262729124236253</v>
      </c>
      <c r="F8" s="13">
        <v>4.8879837067209803E-2</v>
      </c>
      <c r="G8" s="13">
        <v>0.25254582484725102</v>
      </c>
      <c r="H8" s="13">
        <v>4.2769857433808602E-2</v>
      </c>
      <c r="I8" s="13">
        <v>0.33095723014256601</v>
      </c>
      <c r="J8" s="13">
        <v>2.95315682281059E-2</v>
      </c>
    </row>
    <row r="9" spans="2:11" x14ac:dyDescent="0.25">
      <c r="B9" s="14" t="s">
        <v>103</v>
      </c>
      <c r="C9" s="13">
        <v>0.16395112016293301</v>
      </c>
      <c r="D9" s="13">
        <v>0.30040733197556002</v>
      </c>
      <c r="E9" s="13">
        <v>0.20977596741344201</v>
      </c>
      <c r="F9" s="13">
        <v>0.20672097759674099</v>
      </c>
      <c r="G9" s="13">
        <v>0.28207739307535601</v>
      </c>
      <c r="H9" s="13">
        <v>0.15173116089613001</v>
      </c>
      <c r="I9" s="13">
        <v>0.24134419551934799</v>
      </c>
      <c r="J9" s="13">
        <v>0.14052953156822801</v>
      </c>
    </row>
    <row r="10" spans="2:11" x14ac:dyDescent="0.25">
      <c r="B10" s="14" t="s">
        <v>104</v>
      </c>
      <c r="C10" s="13">
        <v>0.41140529531568198</v>
      </c>
      <c r="D10" s="13">
        <v>0.26578411405295299</v>
      </c>
      <c r="E10" s="13">
        <v>0.132382892057026</v>
      </c>
      <c r="F10" s="13">
        <v>0.378818737270876</v>
      </c>
      <c r="G10" s="13">
        <v>0.20061099796334</v>
      </c>
      <c r="H10" s="13">
        <v>0.39918533604888001</v>
      </c>
      <c r="I10" s="13">
        <v>0.15784114052953199</v>
      </c>
      <c r="J10" s="13">
        <v>0.38492871690427699</v>
      </c>
    </row>
    <row r="11" spans="2:11" x14ac:dyDescent="0.25">
      <c r="B11" s="14" t="s">
        <v>105</v>
      </c>
      <c r="C11" s="13">
        <v>0.38391038696537699</v>
      </c>
      <c r="D11" s="13">
        <v>0.12525458248472501</v>
      </c>
      <c r="E11" s="13">
        <v>9.8778004073319797E-2</v>
      </c>
      <c r="F11" s="13">
        <v>0.355397148676171</v>
      </c>
      <c r="G11" s="13">
        <v>8.9613034623217902E-2</v>
      </c>
      <c r="H11" s="13">
        <v>0.40020366598778001</v>
      </c>
      <c r="I11" s="13">
        <v>6.2118126272912397E-2</v>
      </c>
      <c r="J11" s="13">
        <v>0.44093686354378803</v>
      </c>
    </row>
    <row r="12" spans="2:11" x14ac:dyDescent="0.25">
      <c r="B12" s="15"/>
      <c r="C12" s="15"/>
      <c r="D12" s="15"/>
      <c r="E12" s="15"/>
      <c r="F12" s="15"/>
      <c r="G12" s="15"/>
      <c r="H12" s="15"/>
      <c r="I12" s="15"/>
      <c r="J12" s="15"/>
    </row>
    <row r="13" spans="2:11" x14ac:dyDescent="0.25">
      <c r="B13" t="s">
        <v>84</v>
      </c>
    </row>
    <row r="14" spans="2:11" x14ac:dyDescent="0.25">
      <c r="B14" t="s">
        <v>85</v>
      </c>
    </row>
    <row r="18" spans="2:2" x14ac:dyDescent="0.25">
      <c r="B18"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370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0.72403258655804503</v>
      </c>
      <c r="D8" s="13">
        <v>0.58441558441558406</v>
      </c>
      <c r="E8" s="13">
        <v>0.6</v>
      </c>
      <c r="F8" s="13">
        <v>0.74409448818897606</v>
      </c>
      <c r="G8" s="13">
        <v>0.76744186046511598</v>
      </c>
      <c r="H8" s="13"/>
      <c r="I8" s="13">
        <v>0.67596566523605195</v>
      </c>
      <c r="J8" s="13">
        <v>0.76744186046511598</v>
      </c>
      <c r="K8" s="13"/>
      <c r="L8" s="13">
        <v>0.78125</v>
      </c>
      <c r="M8" s="13">
        <v>0.73160173160173203</v>
      </c>
      <c r="N8" s="13">
        <v>0.74916387959866204</v>
      </c>
      <c r="O8" s="13">
        <v>0.671826625386997</v>
      </c>
      <c r="P8" s="13"/>
      <c r="Q8" s="13">
        <v>0.69369369369369405</v>
      </c>
      <c r="R8" s="13">
        <v>0.72972972972973005</v>
      </c>
      <c r="S8" s="13">
        <v>0.61956521739130399</v>
      </c>
      <c r="T8" s="13">
        <v>0.72897196261682196</v>
      </c>
      <c r="U8" s="13">
        <v>0.68548387096774199</v>
      </c>
      <c r="V8" s="13">
        <v>0.77099236641221403</v>
      </c>
      <c r="W8" s="13">
        <v>0.74489795918367396</v>
      </c>
      <c r="X8" s="13">
        <v>0.77631578947368396</v>
      </c>
      <c r="Y8" s="13"/>
      <c r="Z8" s="13">
        <v>0.71223021582733803</v>
      </c>
      <c r="AA8" s="13">
        <v>0.78527607361963203</v>
      </c>
      <c r="AB8" s="13">
        <v>0.71428571428571397</v>
      </c>
      <c r="AC8" s="13">
        <v>0.79329608938547502</v>
      </c>
      <c r="AD8" s="13">
        <v>0.74285714285714299</v>
      </c>
      <c r="AE8" s="13">
        <v>0.605504587155963</v>
      </c>
      <c r="AF8" s="13">
        <v>0.69047619047619002</v>
      </c>
      <c r="AG8" s="13">
        <v>0.64835164835164805</v>
      </c>
      <c r="AH8" s="13"/>
      <c r="AI8" s="13">
        <v>0.68888888888888899</v>
      </c>
      <c r="AJ8" s="13">
        <v>0.63917525773195905</v>
      </c>
      <c r="AK8" s="13">
        <v>0.60784313725490202</v>
      </c>
      <c r="AL8" s="13">
        <v>0.74701195219123495</v>
      </c>
      <c r="AM8" s="13">
        <v>0.81609195402298895</v>
      </c>
      <c r="AN8" s="13"/>
      <c r="AO8" s="13">
        <v>0.70568561872909696</v>
      </c>
      <c r="AP8" s="13">
        <v>0.75260416666666696</v>
      </c>
      <c r="AQ8" s="13"/>
      <c r="AR8" s="13">
        <v>0.75</v>
      </c>
      <c r="AS8" s="13">
        <v>0.72377622377622397</v>
      </c>
      <c r="AT8" s="13">
        <v>0.70588235294117696</v>
      </c>
      <c r="AU8" s="13">
        <v>0.70967741935483897</v>
      </c>
      <c r="AV8" s="13">
        <v>0.78151260504201703</v>
      </c>
      <c r="AW8" s="13">
        <v>0.68831168831168799</v>
      </c>
      <c r="AX8" s="13">
        <v>0.75</v>
      </c>
      <c r="AY8" s="13">
        <v>0.76470588235294101</v>
      </c>
      <c r="AZ8" s="13">
        <v>0.72549019607843102</v>
      </c>
      <c r="BA8" s="13">
        <v>0.74137931034482796</v>
      </c>
      <c r="BB8" s="13">
        <v>0.68421052631578905</v>
      </c>
      <c r="BC8" s="13">
        <v>0.58490566037735803</v>
      </c>
      <c r="BD8" s="13"/>
      <c r="BE8" s="13">
        <v>0.77620396600566599</v>
      </c>
    </row>
    <row r="9" spans="2:57" ht="30" x14ac:dyDescent="0.25">
      <c r="B9" s="14" t="s">
        <v>360</v>
      </c>
      <c r="C9" s="13">
        <v>0.203665987780041</v>
      </c>
      <c r="D9" s="13">
        <v>0.29870129870129902</v>
      </c>
      <c r="E9" s="13">
        <v>0.31111111111111101</v>
      </c>
      <c r="F9" s="13">
        <v>0.18897637795275599</v>
      </c>
      <c r="G9" s="13">
        <v>0.168604651162791</v>
      </c>
      <c r="H9" s="13"/>
      <c r="I9" s="13">
        <v>0.242489270386266</v>
      </c>
      <c r="J9" s="13">
        <v>0.168604651162791</v>
      </c>
      <c r="K9" s="13"/>
      <c r="L9" s="13">
        <v>0.171875</v>
      </c>
      <c r="M9" s="13">
        <v>0.199134199134199</v>
      </c>
      <c r="N9" s="13">
        <v>0.20735785953177299</v>
      </c>
      <c r="O9" s="13">
        <v>0.21671826625387</v>
      </c>
      <c r="P9" s="13"/>
      <c r="Q9" s="13">
        <v>0.25225225225225201</v>
      </c>
      <c r="R9" s="13">
        <v>0.24324324324324301</v>
      </c>
      <c r="S9" s="13">
        <v>0.282608695652174</v>
      </c>
      <c r="T9" s="13">
        <v>0.177570093457944</v>
      </c>
      <c r="U9" s="13">
        <v>0.25</v>
      </c>
      <c r="V9" s="13">
        <v>0.17557251908396901</v>
      </c>
      <c r="W9" s="13">
        <v>0.15306122448979601</v>
      </c>
      <c r="X9" s="13">
        <v>0.162280701754386</v>
      </c>
      <c r="Y9" s="13"/>
      <c r="Z9" s="13">
        <v>0.22302158273381301</v>
      </c>
      <c r="AA9" s="13">
        <v>0.159509202453988</v>
      </c>
      <c r="AB9" s="13">
        <v>0.201298701298701</v>
      </c>
      <c r="AC9" s="13">
        <v>0.15083798882681601</v>
      </c>
      <c r="AD9" s="13">
        <v>0.17142857142857101</v>
      </c>
      <c r="AE9" s="13">
        <v>0.25688073394495398</v>
      </c>
      <c r="AF9" s="13">
        <v>0.28571428571428598</v>
      </c>
      <c r="AG9" s="13">
        <v>0.29670329670329698</v>
      </c>
      <c r="AH9" s="13"/>
      <c r="AI9" s="13">
        <v>0.28888888888888897</v>
      </c>
      <c r="AJ9" s="13">
        <v>0.32989690721649501</v>
      </c>
      <c r="AK9" s="13">
        <v>0.24836601307189499</v>
      </c>
      <c r="AL9" s="13">
        <v>0.17729083665338599</v>
      </c>
      <c r="AM9" s="13">
        <v>0.15517241379310301</v>
      </c>
      <c r="AN9" s="13"/>
      <c r="AO9" s="13">
        <v>0.20903010033444799</v>
      </c>
      <c r="AP9" s="13">
        <v>0.1953125</v>
      </c>
      <c r="AQ9" s="13"/>
      <c r="AR9" s="13">
        <v>0.21875</v>
      </c>
      <c r="AS9" s="13">
        <v>0.223776223776224</v>
      </c>
      <c r="AT9" s="13">
        <v>0.17647058823529399</v>
      </c>
      <c r="AU9" s="13">
        <v>0.225806451612903</v>
      </c>
      <c r="AV9" s="13">
        <v>0.126050420168067</v>
      </c>
      <c r="AW9" s="13">
        <v>0.18181818181818199</v>
      </c>
      <c r="AX9" s="13">
        <v>0.19047619047618999</v>
      </c>
      <c r="AY9" s="13">
        <v>0.20588235294117599</v>
      </c>
      <c r="AZ9" s="13">
        <v>0.20588235294117599</v>
      </c>
      <c r="BA9" s="13">
        <v>0.13793103448275901</v>
      </c>
      <c r="BB9" s="13">
        <v>0.26315789473684198</v>
      </c>
      <c r="BC9" s="13">
        <v>0.30188679245283001</v>
      </c>
      <c r="BD9" s="13"/>
      <c r="BE9" s="13">
        <v>0.16997167138810201</v>
      </c>
    </row>
    <row r="10" spans="2:57" x14ac:dyDescent="0.25">
      <c r="B10" s="14" t="s">
        <v>82</v>
      </c>
      <c r="C10" s="19">
        <v>7.2301425661914498E-2</v>
      </c>
      <c r="D10" s="19">
        <v>0.11688311688311701</v>
      </c>
      <c r="E10" s="19">
        <v>8.8888888888888906E-2</v>
      </c>
      <c r="F10" s="19">
        <v>6.6929133858267695E-2</v>
      </c>
      <c r="G10" s="19">
        <v>6.3953488372092998E-2</v>
      </c>
      <c r="H10" s="19"/>
      <c r="I10" s="19">
        <v>8.15450643776824E-2</v>
      </c>
      <c r="J10" s="19">
        <v>6.3953488372092998E-2</v>
      </c>
      <c r="K10" s="19"/>
      <c r="L10" s="19">
        <v>4.6875E-2</v>
      </c>
      <c r="M10" s="19">
        <v>6.9264069264069306E-2</v>
      </c>
      <c r="N10" s="19">
        <v>4.3478260869565202E-2</v>
      </c>
      <c r="O10" s="19">
        <v>0.111455108359133</v>
      </c>
      <c r="P10" s="19"/>
      <c r="Q10" s="19">
        <v>5.4054054054054099E-2</v>
      </c>
      <c r="R10" s="19">
        <v>2.7027027027027001E-2</v>
      </c>
      <c r="S10" s="19">
        <v>9.7826086956521702E-2</v>
      </c>
      <c r="T10" s="19">
        <v>9.34579439252336E-2</v>
      </c>
      <c r="U10" s="19">
        <v>6.4516129032258104E-2</v>
      </c>
      <c r="V10" s="19">
        <v>5.34351145038168E-2</v>
      </c>
      <c r="W10" s="19">
        <v>0.102040816326531</v>
      </c>
      <c r="X10" s="19">
        <v>6.14035087719298E-2</v>
      </c>
      <c r="Y10" s="19"/>
      <c r="Z10" s="19">
        <v>6.4748201438848907E-2</v>
      </c>
      <c r="AA10" s="19">
        <v>5.5214723926380403E-2</v>
      </c>
      <c r="AB10" s="19">
        <v>8.4415584415584402E-2</v>
      </c>
      <c r="AC10" s="19">
        <v>5.5865921787709501E-2</v>
      </c>
      <c r="AD10" s="19">
        <v>8.5714285714285701E-2</v>
      </c>
      <c r="AE10" s="19">
        <v>0.13761467889908299</v>
      </c>
      <c r="AF10" s="19">
        <v>2.3809523809523801E-2</v>
      </c>
      <c r="AG10" s="19">
        <v>5.4945054945054903E-2</v>
      </c>
      <c r="AH10" s="19"/>
      <c r="AI10" s="19">
        <v>2.2222222222222199E-2</v>
      </c>
      <c r="AJ10" s="19">
        <v>3.09278350515464E-2</v>
      </c>
      <c r="AK10" s="19">
        <v>0.14379084967320299</v>
      </c>
      <c r="AL10" s="19">
        <v>7.5697211155378502E-2</v>
      </c>
      <c r="AM10" s="19">
        <v>2.8735632183908E-2</v>
      </c>
      <c r="AN10" s="19"/>
      <c r="AO10" s="19">
        <v>8.5284280936454807E-2</v>
      </c>
      <c r="AP10" s="19">
        <v>5.2083333333333301E-2</v>
      </c>
      <c r="AQ10" s="19"/>
      <c r="AR10" s="19">
        <v>3.125E-2</v>
      </c>
      <c r="AS10" s="19">
        <v>5.2447552447552399E-2</v>
      </c>
      <c r="AT10" s="19">
        <v>0.11764705882352899</v>
      </c>
      <c r="AU10" s="19">
        <v>6.4516129032258104E-2</v>
      </c>
      <c r="AV10" s="19">
        <v>9.2436974789915999E-2</v>
      </c>
      <c r="AW10" s="19">
        <v>0.12987012987013</v>
      </c>
      <c r="AX10" s="19">
        <v>5.95238095238095E-2</v>
      </c>
      <c r="AY10" s="19">
        <v>2.9411764705882401E-2</v>
      </c>
      <c r="AZ10" s="19">
        <v>6.8627450980392204E-2</v>
      </c>
      <c r="BA10" s="19">
        <v>0.12068965517241401</v>
      </c>
      <c r="BB10" s="19">
        <v>5.2631578947368397E-2</v>
      </c>
      <c r="BC10" s="19">
        <v>0.113207547169811</v>
      </c>
      <c r="BD10" s="19"/>
      <c r="BE10" s="19">
        <v>5.3824362606232301E-2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BE15"/>
  <sheetViews>
    <sheetView showGridLines="0" topLeftCell="A5" workbookViewId="0">
      <pane xSplit="2" topLeftCell="C1" activePane="topRight" state="frozen"/>
      <selection pane="topRight" activeCell="B15" sqref="B15"/>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371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0.73217922606924601</v>
      </c>
      <c r="D8" s="13">
        <v>0.58441558441558406</v>
      </c>
      <c r="E8" s="13">
        <v>0.62962962962962998</v>
      </c>
      <c r="F8" s="13">
        <v>0.71259842519685002</v>
      </c>
      <c r="G8" s="13">
        <v>0.79069767441860495</v>
      </c>
      <c r="H8" s="13"/>
      <c r="I8" s="13">
        <v>0.66738197424892698</v>
      </c>
      <c r="J8" s="13">
        <v>0.79069767441860495</v>
      </c>
      <c r="K8" s="13"/>
      <c r="L8" s="13">
        <v>0.7890625</v>
      </c>
      <c r="M8" s="13">
        <v>0.76623376623376604</v>
      </c>
      <c r="N8" s="13">
        <v>0.74581939799331098</v>
      </c>
      <c r="O8" s="13">
        <v>0.671826625386997</v>
      </c>
      <c r="P8" s="13"/>
      <c r="Q8" s="13">
        <v>0.66666666666666696</v>
      </c>
      <c r="R8" s="13">
        <v>0.70270270270270296</v>
      </c>
      <c r="S8" s="13">
        <v>0.69565217391304301</v>
      </c>
      <c r="T8" s="13">
        <v>0.69158878504672905</v>
      </c>
      <c r="U8" s="13">
        <v>0.73387096774193505</v>
      </c>
      <c r="V8" s="13">
        <v>0.81679389312977102</v>
      </c>
      <c r="W8" s="13">
        <v>0.68367346938775497</v>
      </c>
      <c r="X8" s="13">
        <v>0.79385964912280704</v>
      </c>
      <c r="Y8" s="13"/>
      <c r="Z8" s="13">
        <v>0.76258992805755399</v>
      </c>
      <c r="AA8" s="13">
        <v>0.754601226993865</v>
      </c>
      <c r="AB8" s="13">
        <v>0.73376623376623396</v>
      </c>
      <c r="AC8" s="13">
        <v>0.80446927374301702</v>
      </c>
      <c r="AD8" s="13">
        <v>0.72380952380952401</v>
      </c>
      <c r="AE8" s="13">
        <v>0.605504587155963</v>
      </c>
      <c r="AF8" s="13">
        <v>0.71428571428571397</v>
      </c>
      <c r="AG8" s="13">
        <v>0.67032967032966995</v>
      </c>
      <c r="AH8" s="13"/>
      <c r="AI8" s="13">
        <v>0.75555555555555598</v>
      </c>
      <c r="AJ8" s="13">
        <v>0.67010309278350499</v>
      </c>
      <c r="AK8" s="13">
        <v>0.63398692810457502</v>
      </c>
      <c r="AL8" s="13">
        <v>0.74900398406374502</v>
      </c>
      <c r="AM8" s="13">
        <v>0.80459770114942497</v>
      </c>
      <c r="AN8" s="13"/>
      <c r="AO8" s="13">
        <v>0.72240802675585303</v>
      </c>
      <c r="AP8" s="13">
        <v>0.74739583333333304</v>
      </c>
      <c r="AQ8" s="13"/>
      <c r="AR8" s="13">
        <v>0.71875</v>
      </c>
      <c r="AS8" s="13">
        <v>0.73076923076923095</v>
      </c>
      <c r="AT8" s="13">
        <v>0.64705882352941202</v>
      </c>
      <c r="AU8" s="13">
        <v>0.70967741935483897</v>
      </c>
      <c r="AV8" s="13">
        <v>0.75630252100840301</v>
      </c>
      <c r="AW8" s="13">
        <v>0.72727272727272696</v>
      </c>
      <c r="AX8" s="13">
        <v>0.83333333333333304</v>
      </c>
      <c r="AY8" s="13">
        <v>0.76470588235294101</v>
      </c>
      <c r="AZ8" s="13">
        <v>0.78431372549019596</v>
      </c>
      <c r="BA8" s="13">
        <v>0.74137931034482796</v>
      </c>
      <c r="BB8" s="13">
        <v>0.64912280701754399</v>
      </c>
      <c r="BC8" s="13">
        <v>0.54716981132075504</v>
      </c>
      <c r="BD8" s="13"/>
      <c r="BE8" s="13">
        <v>0.80453257790368304</v>
      </c>
    </row>
    <row r="9" spans="2:57" ht="30" x14ac:dyDescent="0.25">
      <c r="B9" s="14" t="s">
        <v>360</v>
      </c>
      <c r="C9" s="13">
        <v>0.18635437881873701</v>
      </c>
      <c r="D9" s="13">
        <v>0.27272727272727298</v>
      </c>
      <c r="E9" s="13">
        <v>0.266666666666667</v>
      </c>
      <c r="F9" s="13">
        <v>0.208661417322835</v>
      </c>
      <c r="G9" s="13">
        <v>0.14147286821705399</v>
      </c>
      <c r="H9" s="13"/>
      <c r="I9" s="13">
        <v>0.23605150214592299</v>
      </c>
      <c r="J9" s="13">
        <v>0.14147286821705399</v>
      </c>
      <c r="K9" s="13"/>
      <c r="L9" s="13">
        <v>0.15625</v>
      </c>
      <c r="M9" s="13">
        <v>0.16450216450216501</v>
      </c>
      <c r="N9" s="13">
        <v>0.18729096989966601</v>
      </c>
      <c r="O9" s="13">
        <v>0.21362229102167199</v>
      </c>
      <c r="P9" s="13"/>
      <c r="Q9" s="13">
        <v>0.27027027027027001</v>
      </c>
      <c r="R9" s="13">
        <v>0.25675675675675702</v>
      </c>
      <c r="S9" s="13">
        <v>0.184782608695652</v>
      </c>
      <c r="T9" s="13">
        <v>0.233644859813084</v>
      </c>
      <c r="U9" s="13">
        <v>0.20161290322580599</v>
      </c>
      <c r="V9" s="13">
        <v>0.114503816793893</v>
      </c>
      <c r="W9" s="13">
        <v>0.214285714285714</v>
      </c>
      <c r="X9" s="13">
        <v>0.12719298245614</v>
      </c>
      <c r="Y9" s="13"/>
      <c r="Z9" s="13">
        <v>0.14388489208633101</v>
      </c>
      <c r="AA9" s="13">
        <v>0.19631901840490801</v>
      </c>
      <c r="AB9" s="13">
        <v>0.162337662337662</v>
      </c>
      <c r="AC9" s="13">
        <v>0.13966480446927401</v>
      </c>
      <c r="AD9" s="13">
        <v>0.180952380952381</v>
      </c>
      <c r="AE9" s="13">
        <v>0.25688073394495398</v>
      </c>
      <c r="AF9" s="13">
        <v>0.26190476190476197</v>
      </c>
      <c r="AG9" s="13">
        <v>0.25274725274725302</v>
      </c>
      <c r="AH9" s="13"/>
      <c r="AI9" s="13">
        <v>0.17777777777777801</v>
      </c>
      <c r="AJ9" s="13">
        <v>0.268041237113402</v>
      </c>
      <c r="AK9" s="13">
        <v>0.20915032679738599</v>
      </c>
      <c r="AL9" s="13">
        <v>0.175298804780877</v>
      </c>
      <c r="AM9" s="13">
        <v>0.160919540229885</v>
      </c>
      <c r="AN9" s="13"/>
      <c r="AO9" s="13">
        <v>0.19063545150501701</v>
      </c>
      <c r="AP9" s="13">
        <v>0.1796875</v>
      </c>
      <c r="AQ9" s="13"/>
      <c r="AR9" s="13">
        <v>0.234375</v>
      </c>
      <c r="AS9" s="13">
        <v>0.20979020979021001</v>
      </c>
      <c r="AT9" s="13">
        <v>0.23529411764705899</v>
      </c>
      <c r="AU9" s="13">
        <v>0.16129032258064499</v>
      </c>
      <c r="AV9" s="13">
        <v>0.14285714285714299</v>
      </c>
      <c r="AW9" s="13">
        <v>0.14285714285714299</v>
      </c>
      <c r="AX9" s="13">
        <v>0.119047619047619</v>
      </c>
      <c r="AY9" s="13">
        <v>0.17647058823529399</v>
      </c>
      <c r="AZ9" s="13">
        <v>0.15686274509803899</v>
      </c>
      <c r="BA9" s="13">
        <v>8.6206896551724102E-2</v>
      </c>
      <c r="BB9" s="13">
        <v>0.33333333333333298</v>
      </c>
      <c r="BC9" s="13">
        <v>0.28301886792452802</v>
      </c>
      <c r="BD9" s="13"/>
      <c r="BE9" s="13">
        <v>0.13597733711048199</v>
      </c>
    </row>
    <row r="10" spans="2:57" x14ac:dyDescent="0.25">
      <c r="B10" s="14" t="s">
        <v>82</v>
      </c>
      <c r="C10" s="19">
        <v>8.1466395112016296E-2</v>
      </c>
      <c r="D10" s="19">
        <v>0.14285714285714299</v>
      </c>
      <c r="E10" s="19">
        <v>0.10370370370370401</v>
      </c>
      <c r="F10" s="19">
        <v>7.8740157480315001E-2</v>
      </c>
      <c r="G10" s="19">
        <v>6.7829457364341095E-2</v>
      </c>
      <c r="H10" s="19"/>
      <c r="I10" s="19">
        <v>9.6566523605150195E-2</v>
      </c>
      <c r="J10" s="19">
        <v>6.7829457364341095E-2</v>
      </c>
      <c r="K10" s="19"/>
      <c r="L10" s="19">
        <v>5.46875E-2</v>
      </c>
      <c r="M10" s="19">
        <v>6.9264069264069306E-2</v>
      </c>
      <c r="N10" s="19">
        <v>6.6889632107023395E-2</v>
      </c>
      <c r="O10" s="19">
        <v>0.114551083591331</v>
      </c>
      <c r="P10" s="19"/>
      <c r="Q10" s="19">
        <v>6.3063063063063099E-2</v>
      </c>
      <c r="R10" s="19">
        <v>4.0540540540540501E-2</v>
      </c>
      <c r="S10" s="19">
        <v>0.119565217391304</v>
      </c>
      <c r="T10" s="19">
        <v>7.4766355140186896E-2</v>
      </c>
      <c r="U10" s="19">
        <v>6.4516129032258104E-2</v>
      </c>
      <c r="V10" s="19">
        <v>6.8702290076335895E-2</v>
      </c>
      <c r="W10" s="19">
        <v>0.102040816326531</v>
      </c>
      <c r="X10" s="19">
        <v>7.8947368421052599E-2</v>
      </c>
      <c r="Y10" s="19"/>
      <c r="Z10" s="19">
        <v>9.3525179856115095E-2</v>
      </c>
      <c r="AA10" s="19">
        <v>4.9079754601227002E-2</v>
      </c>
      <c r="AB10" s="19">
        <v>0.103896103896104</v>
      </c>
      <c r="AC10" s="19">
        <v>5.5865921787709501E-2</v>
      </c>
      <c r="AD10" s="19">
        <v>9.5238095238095205E-2</v>
      </c>
      <c r="AE10" s="19">
        <v>0.13761467889908299</v>
      </c>
      <c r="AF10" s="19">
        <v>2.3809523809523801E-2</v>
      </c>
      <c r="AG10" s="19">
        <v>7.69230769230769E-2</v>
      </c>
      <c r="AH10" s="19"/>
      <c r="AI10" s="19">
        <v>6.6666666666666693E-2</v>
      </c>
      <c r="AJ10" s="19">
        <v>6.18556701030928E-2</v>
      </c>
      <c r="AK10" s="19">
        <v>0.15686274509803899</v>
      </c>
      <c r="AL10" s="19">
        <v>7.5697211155378502E-2</v>
      </c>
      <c r="AM10" s="19">
        <v>3.4482758620689703E-2</v>
      </c>
      <c r="AN10" s="19"/>
      <c r="AO10" s="19">
        <v>8.6956521739130405E-2</v>
      </c>
      <c r="AP10" s="19">
        <v>7.2916666666666699E-2</v>
      </c>
      <c r="AQ10" s="19"/>
      <c r="AR10" s="19">
        <v>4.6875E-2</v>
      </c>
      <c r="AS10" s="19">
        <v>5.9440559440559398E-2</v>
      </c>
      <c r="AT10" s="19">
        <v>0.11764705882352899</v>
      </c>
      <c r="AU10" s="19">
        <v>0.12903225806451599</v>
      </c>
      <c r="AV10" s="19">
        <v>0.10084033613445401</v>
      </c>
      <c r="AW10" s="19">
        <v>0.12987012987013</v>
      </c>
      <c r="AX10" s="19">
        <v>4.7619047619047603E-2</v>
      </c>
      <c r="AY10" s="19">
        <v>5.8823529411764698E-2</v>
      </c>
      <c r="AZ10" s="19">
        <v>5.8823529411764698E-2</v>
      </c>
      <c r="BA10" s="19">
        <v>0.17241379310344801</v>
      </c>
      <c r="BB10" s="19">
        <v>1.7543859649122799E-2</v>
      </c>
      <c r="BC10" s="19">
        <v>0.169811320754717</v>
      </c>
      <c r="BD10" s="19"/>
      <c r="BE10" s="19">
        <v>5.9490084985835703E-2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372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0.763747454175153</v>
      </c>
      <c r="D8" s="13">
        <v>0.63636363636363602</v>
      </c>
      <c r="E8" s="13">
        <v>0.71111111111111103</v>
      </c>
      <c r="F8" s="13">
        <v>0.74803149606299202</v>
      </c>
      <c r="G8" s="13">
        <v>0.80426356589147296</v>
      </c>
      <c r="H8" s="13"/>
      <c r="I8" s="13">
        <v>0.71888412017167402</v>
      </c>
      <c r="J8" s="13">
        <v>0.80426356589147296</v>
      </c>
      <c r="K8" s="13"/>
      <c r="L8" s="13">
        <v>0.7890625</v>
      </c>
      <c r="M8" s="13">
        <v>0.783549783549784</v>
      </c>
      <c r="N8" s="13">
        <v>0.76923076923076905</v>
      </c>
      <c r="O8" s="13">
        <v>0.73374613003096001</v>
      </c>
      <c r="P8" s="13"/>
      <c r="Q8" s="13">
        <v>0.66666666666666696</v>
      </c>
      <c r="R8" s="13">
        <v>0.79729729729729704</v>
      </c>
      <c r="S8" s="13">
        <v>0.69565217391304301</v>
      </c>
      <c r="T8" s="13">
        <v>0.73831775700934599</v>
      </c>
      <c r="U8" s="13">
        <v>0.79838709677419395</v>
      </c>
      <c r="V8" s="13">
        <v>0.85496183206106902</v>
      </c>
      <c r="W8" s="13">
        <v>0.77551020408163296</v>
      </c>
      <c r="X8" s="13">
        <v>0.78070175438596501</v>
      </c>
      <c r="Y8" s="13"/>
      <c r="Z8" s="13">
        <v>0.77697841726618699</v>
      </c>
      <c r="AA8" s="13">
        <v>0.77914110429447903</v>
      </c>
      <c r="AB8" s="13">
        <v>0.72727272727272696</v>
      </c>
      <c r="AC8" s="13">
        <v>0.80446927374301702</v>
      </c>
      <c r="AD8" s="13">
        <v>0.86666666666666703</v>
      </c>
      <c r="AE8" s="13">
        <v>0.66055045871559603</v>
      </c>
      <c r="AF8" s="13">
        <v>0.71428571428571397</v>
      </c>
      <c r="AG8" s="13">
        <v>0.72527472527472503</v>
      </c>
      <c r="AH8" s="13"/>
      <c r="AI8" s="13">
        <v>0.71111111111111103</v>
      </c>
      <c r="AJ8" s="13">
        <v>0.75257731958762897</v>
      </c>
      <c r="AK8" s="13">
        <v>0.69281045751633996</v>
      </c>
      <c r="AL8" s="13">
        <v>0.76892430278884505</v>
      </c>
      <c r="AM8" s="13">
        <v>0.84482758620689702</v>
      </c>
      <c r="AN8" s="13"/>
      <c r="AO8" s="13">
        <v>0.75752508361203996</v>
      </c>
      <c r="AP8" s="13">
        <v>0.7734375</v>
      </c>
      <c r="AQ8" s="13"/>
      <c r="AR8" s="13">
        <v>0.671875</v>
      </c>
      <c r="AS8" s="13">
        <v>0.79720279720279696</v>
      </c>
      <c r="AT8" s="13">
        <v>0.70588235294117696</v>
      </c>
      <c r="AU8" s="13">
        <v>0.83870967741935498</v>
      </c>
      <c r="AV8" s="13">
        <v>0.72268907563025198</v>
      </c>
      <c r="AW8" s="13">
        <v>0.75324675324675305</v>
      </c>
      <c r="AX8" s="13">
        <v>0.71428571428571397</v>
      </c>
      <c r="AY8" s="13">
        <v>0.70588235294117696</v>
      </c>
      <c r="AZ8" s="13">
        <v>0.81372549019607798</v>
      </c>
      <c r="BA8" s="13">
        <v>0.79310344827586199</v>
      </c>
      <c r="BB8" s="13">
        <v>0.84210526315789502</v>
      </c>
      <c r="BC8" s="13">
        <v>0.679245283018868</v>
      </c>
      <c r="BD8" s="13"/>
      <c r="BE8" s="13">
        <v>0.81303116147308796</v>
      </c>
    </row>
    <row r="9" spans="2:57" ht="30" x14ac:dyDescent="0.25">
      <c r="B9" s="14" t="s">
        <v>360</v>
      </c>
      <c r="C9" s="13">
        <v>0.19857433808554001</v>
      </c>
      <c r="D9" s="13">
        <v>0.31168831168831201</v>
      </c>
      <c r="E9" s="13">
        <v>0.24444444444444399</v>
      </c>
      <c r="F9" s="13">
        <v>0.220472440944882</v>
      </c>
      <c r="G9" s="13">
        <v>0.15891472868217099</v>
      </c>
      <c r="H9" s="13"/>
      <c r="I9" s="13">
        <v>0.242489270386266</v>
      </c>
      <c r="J9" s="13">
        <v>0.15891472868217099</v>
      </c>
      <c r="K9" s="13"/>
      <c r="L9" s="13">
        <v>0.1796875</v>
      </c>
      <c r="M9" s="13">
        <v>0.19480519480519501</v>
      </c>
      <c r="N9" s="13">
        <v>0.18729096989966601</v>
      </c>
      <c r="O9" s="13">
        <v>0.21981424148606801</v>
      </c>
      <c r="P9" s="13"/>
      <c r="Q9" s="13">
        <v>0.29729729729729698</v>
      </c>
      <c r="R9" s="13">
        <v>0.14864864864864899</v>
      </c>
      <c r="S9" s="13">
        <v>0.27173913043478298</v>
      </c>
      <c r="T9" s="13">
        <v>0.233644859813084</v>
      </c>
      <c r="U9" s="13">
        <v>0.17741935483870999</v>
      </c>
      <c r="V9" s="13">
        <v>0.13740458015267201</v>
      </c>
      <c r="W9" s="13">
        <v>0.19387755102040799</v>
      </c>
      <c r="X9" s="13">
        <v>0.16666666666666699</v>
      </c>
      <c r="Y9" s="13"/>
      <c r="Z9" s="13">
        <v>0.18705035971223</v>
      </c>
      <c r="AA9" s="13">
        <v>0.20245398773006101</v>
      </c>
      <c r="AB9" s="13">
        <v>0.18181818181818199</v>
      </c>
      <c r="AC9" s="13">
        <v>0.17877094972067001</v>
      </c>
      <c r="AD9" s="13">
        <v>0.104761904761905</v>
      </c>
      <c r="AE9" s="13">
        <v>0.27522935779816499</v>
      </c>
      <c r="AF9" s="13">
        <v>0.28571428571428598</v>
      </c>
      <c r="AG9" s="13">
        <v>0.25274725274725302</v>
      </c>
      <c r="AH9" s="13"/>
      <c r="AI9" s="13">
        <v>0.24444444444444399</v>
      </c>
      <c r="AJ9" s="13">
        <v>0.22680412371134001</v>
      </c>
      <c r="AK9" s="13">
        <v>0.23529411764705899</v>
      </c>
      <c r="AL9" s="13">
        <v>0.19920318725099601</v>
      </c>
      <c r="AM9" s="13">
        <v>0.13218390804597699</v>
      </c>
      <c r="AN9" s="13"/>
      <c r="AO9" s="13">
        <v>0.20401337792642099</v>
      </c>
      <c r="AP9" s="13">
        <v>0.19010416666666699</v>
      </c>
      <c r="AQ9" s="13"/>
      <c r="AR9" s="13">
        <v>0.296875</v>
      </c>
      <c r="AS9" s="13">
        <v>0.16433566433566399</v>
      </c>
      <c r="AT9" s="13">
        <v>0.23529411764705899</v>
      </c>
      <c r="AU9" s="13">
        <v>0.12903225806451599</v>
      </c>
      <c r="AV9" s="13">
        <v>0.24369747899159699</v>
      </c>
      <c r="AW9" s="13">
        <v>0.18181818181818199</v>
      </c>
      <c r="AX9" s="13">
        <v>0.25</v>
      </c>
      <c r="AY9" s="13">
        <v>0.23529411764705899</v>
      </c>
      <c r="AZ9" s="13">
        <v>0.17647058823529399</v>
      </c>
      <c r="BA9" s="13">
        <v>0.15517241379310301</v>
      </c>
      <c r="BB9" s="13">
        <v>0.12280701754386</v>
      </c>
      <c r="BC9" s="13">
        <v>0.28301886792452802</v>
      </c>
      <c r="BD9" s="13"/>
      <c r="BE9" s="13">
        <v>0.15014164305948999</v>
      </c>
    </row>
    <row r="10" spans="2:57" x14ac:dyDescent="0.25">
      <c r="B10" s="14" t="s">
        <v>82</v>
      </c>
      <c r="C10" s="19">
        <v>3.7678207739307502E-2</v>
      </c>
      <c r="D10" s="19">
        <v>5.1948051948052E-2</v>
      </c>
      <c r="E10" s="19">
        <v>4.4444444444444398E-2</v>
      </c>
      <c r="F10" s="19">
        <v>3.1496062992125998E-2</v>
      </c>
      <c r="G10" s="19">
        <v>3.6821705426356599E-2</v>
      </c>
      <c r="H10" s="19"/>
      <c r="I10" s="19">
        <v>3.8626609442060103E-2</v>
      </c>
      <c r="J10" s="19">
        <v>3.6821705426356599E-2</v>
      </c>
      <c r="K10" s="19"/>
      <c r="L10" s="19">
        <v>3.125E-2</v>
      </c>
      <c r="M10" s="19">
        <v>2.1645021645021599E-2</v>
      </c>
      <c r="N10" s="19">
        <v>4.3478260869565202E-2</v>
      </c>
      <c r="O10" s="19">
        <v>4.6439628482972103E-2</v>
      </c>
      <c r="P10" s="19"/>
      <c r="Q10" s="19">
        <v>3.6036036036036001E-2</v>
      </c>
      <c r="R10" s="19">
        <v>5.4054054054054099E-2</v>
      </c>
      <c r="S10" s="19">
        <v>3.2608695652173898E-2</v>
      </c>
      <c r="T10" s="19">
        <v>2.80373831775701E-2</v>
      </c>
      <c r="U10" s="19">
        <v>2.4193548387096801E-2</v>
      </c>
      <c r="V10" s="19">
        <v>7.63358778625954E-3</v>
      </c>
      <c r="W10" s="19">
        <v>3.06122448979592E-2</v>
      </c>
      <c r="X10" s="19">
        <v>5.2631578947368397E-2</v>
      </c>
      <c r="Y10" s="19"/>
      <c r="Z10" s="19">
        <v>3.5971223021582698E-2</v>
      </c>
      <c r="AA10" s="19">
        <v>1.84049079754601E-2</v>
      </c>
      <c r="AB10" s="19">
        <v>9.0909090909090898E-2</v>
      </c>
      <c r="AC10" s="19">
        <v>1.67597765363128E-2</v>
      </c>
      <c r="AD10" s="19">
        <v>2.8571428571428598E-2</v>
      </c>
      <c r="AE10" s="19">
        <v>6.4220183486238494E-2</v>
      </c>
      <c r="AF10" s="19">
        <v>0</v>
      </c>
      <c r="AG10" s="19">
        <v>2.1978021978022001E-2</v>
      </c>
      <c r="AH10" s="19"/>
      <c r="AI10" s="19">
        <v>4.4444444444444398E-2</v>
      </c>
      <c r="AJ10" s="19">
        <v>2.06185567010309E-2</v>
      </c>
      <c r="AK10" s="19">
        <v>7.1895424836601302E-2</v>
      </c>
      <c r="AL10" s="19">
        <v>3.1872509960159397E-2</v>
      </c>
      <c r="AM10" s="19">
        <v>2.2988505747126398E-2</v>
      </c>
      <c r="AN10" s="19"/>
      <c r="AO10" s="19">
        <v>3.8461538461538498E-2</v>
      </c>
      <c r="AP10" s="19">
        <v>3.6458333333333301E-2</v>
      </c>
      <c r="AQ10" s="19"/>
      <c r="AR10" s="19">
        <v>3.125E-2</v>
      </c>
      <c r="AS10" s="19">
        <v>3.8461538461538498E-2</v>
      </c>
      <c r="AT10" s="19">
        <v>5.8823529411764698E-2</v>
      </c>
      <c r="AU10" s="19">
        <v>3.2258064516128997E-2</v>
      </c>
      <c r="AV10" s="19">
        <v>3.3613445378151301E-2</v>
      </c>
      <c r="AW10" s="19">
        <v>6.4935064935064901E-2</v>
      </c>
      <c r="AX10" s="19">
        <v>3.5714285714285698E-2</v>
      </c>
      <c r="AY10" s="19">
        <v>5.8823529411764698E-2</v>
      </c>
      <c r="AZ10" s="19">
        <v>9.8039215686274508E-3</v>
      </c>
      <c r="BA10" s="19">
        <v>5.1724137931034503E-2</v>
      </c>
      <c r="BB10" s="19">
        <v>3.5087719298245598E-2</v>
      </c>
      <c r="BC10" s="19">
        <v>3.77358490566038E-2</v>
      </c>
      <c r="BD10" s="19"/>
      <c r="BE10" s="19">
        <v>3.6827195467422101E-2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BE15"/>
  <sheetViews>
    <sheetView showGridLines="0" topLeftCell="A5" workbookViewId="0">
      <pane xSplit="2" topLeftCell="C1" activePane="topRight" state="frozen"/>
      <selection pane="topRight" activeCell="B15" sqref="B15"/>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373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0.57841140529531598</v>
      </c>
      <c r="D8" s="13">
        <v>0.36363636363636398</v>
      </c>
      <c r="E8" s="13">
        <v>0.52592592592592602</v>
      </c>
      <c r="F8" s="13">
        <v>0.55511811023622004</v>
      </c>
      <c r="G8" s="13">
        <v>0.63565891472868197</v>
      </c>
      <c r="H8" s="13"/>
      <c r="I8" s="13">
        <v>0.515021459227468</v>
      </c>
      <c r="J8" s="13">
        <v>0.63565891472868197</v>
      </c>
      <c r="K8" s="13"/>
      <c r="L8" s="13">
        <v>0.703125</v>
      </c>
      <c r="M8" s="13">
        <v>0.69696969696969702</v>
      </c>
      <c r="N8" s="13">
        <v>0.58193979933110396</v>
      </c>
      <c r="O8" s="13">
        <v>0.43962848297213603</v>
      </c>
      <c r="P8" s="13"/>
      <c r="Q8" s="13">
        <v>0.51351351351351304</v>
      </c>
      <c r="R8" s="13">
        <v>0.51351351351351304</v>
      </c>
      <c r="S8" s="13">
        <v>0.61956521739130399</v>
      </c>
      <c r="T8" s="13">
        <v>0.55140186915887801</v>
      </c>
      <c r="U8" s="13">
        <v>0.61290322580645196</v>
      </c>
      <c r="V8" s="13">
        <v>0.63358778625954204</v>
      </c>
      <c r="W8" s="13">
        <v>0.55102040816326503</v>
      </c>
      <c r="X8" s="13">
        <v>0.59649122807017496</v>
      </c>
      <c r="Y8" s="13"/>
      <c r="Z8" s="13">
        <v>0.58992805755395705</v>
      </c>
      <c r="AA8" s="13">
        <v>0.50920245398773001</v>
      </c>
      <c r="AB8" s="13">
        <v>0.53246753246753198</v>
      </c>
      <c r="AC8" s="13">
        <v>0.72625698324022303</v>
      </c>
      <c r="AD8" s="13">
        <v>0.63809523809523805</v>
      </c>
      <c r="AE8" s="13">
        <v>0.51376146788990795</v>
      </c>
      <c r="AF8" s="13">
        <v>0.547619047619048</v>
      </c>
      <c r="AG8" s="13">
        <v>0.49450549450549502</v>
      </c>
      <c r="AH8" s="13"/>
      <c r="AI8" s="13">
        <v>0.48888888888888898</v>
      </c>
      <c r="AJ8" s="13">
        <v>0.51546391752577303</v>
      </c>
      <c r="AK8" s="13">
        <v>0.41830065359477098</v>
      </c>
      <c r="AL8" s="13">
        <v>0.60358565737051795</v>
      </c>
      <c r="AM8" s="13">
        <v>0.72413793103448298</v>
      </c>
      <c r="AN8" s="13"/>
      <c r="AO8" s="13">
        <v>0.54515050167224099</v>
      </c>
      <c r="AP8" s="13">
        <v>0.63020833333333304</v>
      </c>
      <c r="AQ8" s="13"/>
      <c r="AR8" s="13">
        <v>0.546875</v>
      </c>
      <c r="AS8" s="13">
        <v>0.60139860139860102</v>
      </c>
      <c r="AT8" s="13">
        <v>0.58823529411764697</v>
      </c>
      <c r="AU8" s="13">
        <v>0.80645161290322598</v>
      </c>
      <c r="AV8" s="13">
        <v>0.51260504201680701</v>
      </c>
      <c r="AW8" s="13">
        <v>0.62337662337662303</v>
      </c>
      <c r="AX8" s="13">
        <v>0.59523809523809501</v>
      </c>
      <c r="AY8" s="13">
        <v>0.58823529411764697</v>
      </c>
      <c r="AZ8" s="13">
        <v>0.58823529411764697</v>
      </c>
      <c r="BA8" s="13">
        <v>0.5</v>
      </c>
      <c r="BB8" s="13">
        <v>0.56140350877193002</v>
      </c>
      <c r="BC8" s="13">
        <v>0.490566037735849</v>
      </c>
      <c r="BD8" s="13"/>
      <c r="BE8" s="13">
        <v>0.66572237960339897</v>
      </c>
    </row>
    <row r="9" spans="2:57" ht="30" x14ac:dyDescent="0.25">
      <c r="B9" s="14" t="s">
        <v>360</v>
      </c>
      <c r="C9" s="13">
        <v>0.34826883910387002</v>
      </c>
      <c r="D9" s="13">
        <v>0.55844155844155796</v>
      </c>
      <c r="E9" s="13">
        <v>0.4</v>
      </c>
      <c r="F9" s="13">
        <v>0.35433070866141703</v>
      </c>
      <c r="G9" s="13">
        <v>0.30038759689922501</v>
      </c>
      <c r="H9" s="13"/>
      <c r="I9" s="13">
        <v>0.40128755364806901</v>
      </c>
      <c r="J9" s="13">
        <v>0.30038759689922501</v>
      </c>
      <c r="K9" s="13"/>
      <c r="L9" s="13">
        <v>0.21875</v>
      </c>
      <c r="M9" s="13">
        <v>0.277056277056277</v>
      </c>
      <c r="N9" s="13">
        <v>0.35117056856187301</v>
      </c>
      <c r="O9" s="13">
        <v>0.448916408668731</v>
      </c>
      <c r="P9" s="13"/>
      <c r="Q9" s="13">
        <v>0.42342342342342298</v>
      </c>
      <c r="R9" s="13">
        <v>0.36486486486486502</v>
      </c>
      <c r="S9" s="13">
        <v>0.32608695652173902</v>
      </c>
      <c r="T9" s="13">
        <v>0.38317757009345799</v>
      </c>
      <c r="U9" s="13">
        <v>0.31451612903225801</v>
      </c>
      <c r="V9" s="13">
        <v>0.32824427480916002</v>
      </c>
      <c r="W9" s="13">
        <v>0.37755102040816302</v>
      </c>
      <c r="X9" s="13">
        <v>0.30701754385964902</v>
      </c>
      <c r="Y9" s="13"/>
      <c r="Z9" s="13">
        <v>0.31654676258992798</v>
      </c>
      <c r="AA9" s="13">
        <v>0.41717791411042898</v>
      </c>
      <c r="AB9" s="13">
        <v>0.38961038961039002</v>
      </c>
      <c r="AC9" s="13">
        <v>0.212290502793296</v>
      </c>
      <c r="AD9" s="13">
        <v>0.314285714285714</v>
      </c>
      <c r="AE9" s="13">
        <v>0.36697247706421998</v>
      </c>
      <c r="AF9" s="13">
        <v>0.452380952380952</v>
      </c>
      <c r="AG9" s="13">
        <v>0.43956043956044</v>
      </c>
      <c r="AH9" s="13"/>
      <c r="AI9" s="13">
        <v>0.44444444444444398</v>
      </c>
      <c r="AJ9" s="13">
        <v>0.42268041237113402</v>
      </c>
      <c r="AK9" s="13">
        <v>0.45098039215686297</v>
      </c>
      <c r="AL9" s="13">
        <v>0.32868525896414302</v>
      </c>
      <c r="AM9" s="13">
        <v>0.252873563218391</v>
      </c>
      <c r="AN9" s="13"/>
      <c r="AO9" s="13">
        <v>0.382943143812709</v>
      </c>
      <c r="AP9" s="13">
        <v>0.29427083333333298</v>
      </c>
      <c r="AQ9" s="13"/>
      <c r="AR9" s="13">
        <v>0.375</v>
      </c>
      <c r="AS9" s="13">
        <v>0.31818181818181801</v>
      </c>
      <c r="AT9" s="13">
        <v>0.29411764705882398</v>
      </c>
      <c r="AU9" s="13">
        <v>0.16129032258064499</v>
      </c>
      <c r="AV9" s="13">
        <v>0.39495798319327702</v>
      </c>
      <c r="AW9" s="13">
        <v>0.28571428571428598</v>
      </c>
      <c r="AX9" s="13">
        <v>0.34523809523809501</v>
      </c>
      <c r="AY9" s="13">
        <v>0.35294117647058798</v>
      </c>
      <c r="AZ9" s="13">
        <v>0.39215686274509798</v>
      </c>
      <c r="BA9" s="13">
        <v>0.39655172413793099</v>
      </c>
      <c r="BB9" s="13">
        <v>0.38596491228070201</v>
      </c>
      <c r="BC9" s="13">
        <v>0.41509433962264197</v>
      </c>
      <c r="BD9" s="13"/>
      <c r="BE9" s="13">
        <v>0.280453257790368</v>
      </c>
    </row>
    <row r="10" spans="2:57" x14ac:dyDescent="0.25">
      <c r="B10" s="14" t="s">
        <v>82</v>
      </c>
      <c r="C10" s="19">
        <v>7.3319755600814704E-2</v>
      </c>
      <c r="D10" s="19">
        <v>7.7922077922077906E-2</v>
      </c>
      <c r="E10" s="19">
        <v>7.4074074074074098E-2</v>
      </c>
      <c r="F10" s="19">
        <v>9.0551181102362197E-2</v>
      </c>
      <c r="G10" s="19">
        <v>6.3953488372092998E-2</v>
      </c>
      <c r="H10" s="19"/>
      <c r="I10" s="19">
        <v>8.3690987124463503E-2</v>
      </c>
      <c r="J10" s="19">
        <v>6.3953488372092998E-2</v>
      </c>
      <c r="K10" s="19"/>
      <c r="L10" s="19">
        <v>7.8125E-2</v>
      </c>
      <c r="M10" s="19">
        <v>2.5974025974026E-2</v>
      </c>
      <c r="N10" s="19">
        <v>6.6889632107023395E-2</v>
      </c>
      <c r="O10" s="19">
        <v>0.111455108359133</v>
      </c>
      <c r="P10" s="19"/>
      <c r="Q10" s="19">
        <v>6.3063063063063099E-2</v>
      </c>
      <c r="R10" s="19">
        <v>0.121621621621622</v>
      </c>
      <c r="S10" s="19">
        <v>5.4347826086956499E-2</v>
      </c>
      <c r="T10" s="19">
        <v>6.5420560747663503E-2</v>
      </c>
      <c r="U10" s="19">
        <v>7.25806451612903E-2</v>
      </c>
      <c r="V10" s="19">
        <v>3.8167938931297697E-2</v>
      </c>
      <c r="W10" s="19">
        <v>7.1428571428571397E-2</v>
      </c>
      <c r="X10" s="19">
        <v>9.6491228070175405E-2</v>
      </c>
      <c r="Y10" s="19"/>
      <c r="Z10" s="19">
        <v>9.3525179856115095E-2</v>
      </c>
      <c r="AA10" s="19">
        <v>7.3619631901840496E-2</v>
      </c>
      <c r="AB10" s="19">
        <v>7.7922077922077906E-2</v>
      </c>
      <c r="AC10" s="19">
        <v>6.1452513966480403E-2</v>
      </c>
      <c r="AD10" s="19">
        <v>4.7619047619047603E-2</v>
      </c>
      <c r="AE10" s="19">
        <v>0.119266055045872</v>
      </c>
      <c r="AF10" s="19">
        <v>0</v>
      </c>
      <c r="AG10" s="19">
        <v>6.5934065934065894E-2</v>
      </c>
      <c r="AH10" s="19"/>
      <c r="AI10" s="19">
        <v>6.6666666666666693E-2</v>
      </c>
      <c r="AJ10" s="19">
        <v>6.18556701030928E-2</v>
      </c>
      <c r="AK10" s="19">
        <v>0.13071895424836599</v>
      </c>
      <c r="AL10" s="19">
        <v>6.7729083665338599E-2</v>
      </c>
      <c r="AM10" s="19">
        <v>2.2988505747126398E-2</v>
      </c>
      <c r="AN10" s="19"/>
      <c r="AO10" s="19">
        <v>7.1906354515050203E-2</v>
      </c>
      <c r="AP10" s="19">
        <v>7.5520833333333301E-2</v>
      </c>
      <c r="AQ10" s="19"/>
      <c r="AR10" s="19">
        <v>7.8125E-2</v>
      </c>
      <c r="AS10" s="19">
        <v>8.0419580419580403E-2</v>
      </c>
      <c r="AT10" s="19">
        <v>0.11764705882352899</v>
      </c>
      <c r="AU10" s="19">
        <v>3.2258064516128997E-2</v>
      </c>
      <c r="AV10" s="19">
        <v>9.2436974789915999E-2</v>
      </c>
      <c r="AW10" s="19">
        <v>9.0909090909090898E-2</v>
      </c>
      <c r="AX10" s="19">
        <v>5.95238095238095E-2</v>
      </c>
      <c r="AY10" s="19">
        <v>5.8823529411764698E-2</v>
      </c>
      <c r="AZ10" s="19">
        <v>1.9607843137254902E-2</v>
      </c>
      <c r="BA10" s="19">
        <v>0.10344827586206901</v>
      </c>
      <c r="BB10" s="19">
        <v>5.2631578947368397E-2</v>
      </c>
      <c r="BC10" s="19">
        <v>9.4339622641509399E-2</v>
      </c>
      <c r="BD10" s="19"/>
      <c r="BE10" s="19">
        <v>5.3824362606232301E-2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374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359</v>
      </c>
      <c r="C8" s="13">
        <v>0.79124236252545799</v>
      </c>
      <c r="D8" s="13">
        <v>0.61038961038961004</v>
      </c>
      <c r="E8" s="13">
        <v>0.78518518518518499</v>
      </c>
      <c r="F8" s="13">
        <v>0.76771653543307095</v>
      </c>
      <c r="G8" s="13">
        <v>0.831395348837209</v>
      </c>
      <c r="H8" s="13"/>
      <c r="I8" s="13">
        <v>0.74678111587982798</v>
      </c>
      <c r="J8" s="13">
        <v>0.831395348837209</v>
      </c>
      <c r="K8" s="13"/>
      <c r="L8" s="13">
        <v>0.796875</v>
      </c>
      <c r="M8" s="13">
        <v>0.831168831168831</v>
      </c>
      <c r="N8" s="13">
        <v>0.79933110367893001</v>
      </c>
      <c r="O8" s="13">
        <v>0.75541795665634703</v>
      </c>
      <c r="P8" s="13"/>
      <c r="Q8" s="13">
        <v>0.68468468468468502</v>
      </c>
      <c r="R8" s="13">
        <v>0.77027027027026995</v>
      </c>
      <c r="S8" s="13">
        <v>0.73913043478260898</v>
      </c>
      <c r="T8" s="13">
        <v>0.76635514018691597</v>
      </c>
      <c r="U8" s="13">
        <v>0.82258064516129004</v>
      </c>
      <c r="V8" s="13">
        <v>0.86259541984732802</v>
      </c>
      <c r="W8" s="13">
        <v>0.80612244897959195</v>
      </c>
      <c r="X8" s="13">
        <v>0.83771929824561397</v>
      </c>
      <c r="Y8" s="13"/>
      <c r="Z8" s="13">
        <v>0.81294964028776995</v>
      </c>
      <c r="AA8" s="13">
        <v>0.77914110429447903</v>
      </c>
      <c r="AB8" s="13">
        <v>0.76623376623376604</v>
      </c>
      <c r="AC8" s="13">
        <v>0.84357541899441302</v>
      </c>
      <c r="AD8" s="13">
        <v>0.80952380952380998</v>
      </c>
      <c r="AE8" s="13">
        <v>0.71559633027522895</v>
      </c>
      <c r="AF8" s="13">
        <v>0.78571428571428603</v>
      </c>
      <c r="AG8" s="13">
        <v>0.79120879120879095</v>
      </c>
      <c r="AH8" s="13"/>
      <c r="AI8" s="13">
        <v>0.71111111111111103</v>
      </c>
      <c r="AJ8" s="13">
        <v>0.78350515463917503</v>
      </c>
      <c r="AK8" s="13">
        <v>0.71895424836601296</v>
      </c>
      <c r="AL8" s="13">
        <v>0.79083665338645404</v>
      </c>
      <c r="AM8" s="13">
        <v>0.88505747126436796</v>
      </c>
      <c r="AN8" s="13"/>
      <c r="AO8" s="13">
        <v>0.78260869565217395</v>
      </c>
      <c r="AP8" s="13">
        <v>0.8046875</v>
      </c>
      <c r="AQ8" s="13"/>
      <c r="AR8" s="13">
        <v>0.75</v>
      </c>
      <c r="AS8" s="13">
        <v>0.81468531468531502</v>
      </c>
      <c r="AT8" s="13">
        <v>0.70588235294117696</v>
      </c>
      <c r="AU8" s="13">
        <v>0.77419354838709697</v>
      </c>
      <c r="AV8" s="13">
        <v>0.79831932773109204</v>
      </c>
      <c r="AW8" s="13">
        <v>0.77922077922077904</v>
      </c>
      <c r="AX8" s="13">
        <v>0.77380952380952395</v>
      </c>
      <c r="AY8" s="13">
        <v>0.79411764705882304</v>
      </c>
      <c r="AZ8" s="13">
        <v>0.86274509803921595</v>
      </c>
      <c r="BA8" s="13">
        <v>0.74137931034482796</v>
      </c>
      <c r="BB8" s="13">
        <v>0.77192982456140302</v>
      </c>
      <c r="BC8" s="13">
        <v>0.71698113207547198</v>
      </c>
      <c r="BD8" s="13"/>
      <c r="BE8" s="13">
        <v>0.85835694050991496</v>
      </c>
    </row>
    <row r="9" spans="2:57" ht="30" x14ac:dyDescent="0.25">
      <c r="B9" s="14" t="s">
        <v>360</v>
      </c>
      <c r="C9" s="13">
        <v>0.165987780040733</v>
      </c>
      <c r="D9" s="13">
        <v>0.29870129870129902</v>
      </c>
      <c r="E9" s="13">
        <v>0.17037037037037001</v>
      </c>
      <c r="F9" s="13">
        <v>0.17322834645669299</v>
      </c>
      <c r="G9" s="13">
        <v>0.14147286821705399</v>
      </c>
      <c r="H9" s="13"/>
      <c r="I9" s="13">
        <v>0.1931330472103</v>
      </c>
      <c r="J9" s="13">
        <v>0.14147286821705399</v>
      </c>
      <c r="K9" s="13"/>
      <c r="L9" s="13">
        <v>0.1484375</v>
      </c>
      <c r="M9" s="13">
        <v>0.14285714285714299</v>
      </c>
      <c r="N9" s="13">
        <v>0.163879598662207</v>
      </c>
      <c r="O9" s="13">
        <v>0.19195046439628499</v>
      </c>
      <c r="P9" s="13"/>
      <c r="Q9" s="13">
        <v>0.27027027027027001</v>
      </c>
      <c r="R9" s="13">
        <v>0.14864864864864899</v>
      </c>
      <c r="S9" s="13">
        <v>0.22826086956521699</v>
      </c>
      <c r="T9" s="13">
        <v>0.21495327102803699</v>
      </c>
      <c r="U9" s="13">
        <v>0.16129032258064499</v>
      </c>
      <c r="V9" s="13">
        <v>9.1603053435114504E-2</v>
      </c>
      <c r="W9" s="13">
        <v>0.15306122448979601</v>
      </c>
      <c r="X9" s="13">
        <v>0.12719298245614</v>
      </c>
      <c r="Y9" s="13"/>
      <c r="Z9" s="13">
        <v>0.14388489208633101</v>
      </c>
      <c r="AA9" s="13">
        <v>0.19631901840490801</v>
      </c>
      <c r="AB9" s="13">
        <v>0.168831168831169</v>
      </c>
      <c r="AC9" s="13">
        <v>0.12849162011173201</v>
      </c>
      <c r="AD9" s="13">
        <v>0.15238095238095201</v>
      </c>
      <c r="AE9" s="13">
        <v>0.201834862385321</v>
      </c>
      <c r="AF9" s="13">
        <v>0.19047619047618999</v>
      </c>
      <c r="AG9" s="13">
        <v>0.175824175824176</v>
      </c>
      <c r="AH9" s="13"/>
      <c r="AI9" s="13">
        <v>0.266666666666667</v>
      </c>
      <c r="AJ9" s="13">
        <v>0.164948453608247</v>
      </c>
      <c r="AK9" s="13">
        <v>0.19607843137254899</v>
      </c>
      <c r="AL9" s="13">
        <v>0.175298804780877</v>
      </c>
      <c r="AM9" s="13">
        <v>9.1954022988505704E-2</v>
      </c>
      <c r="AN9" s="13"/>
      <c r="AO9" s="13">
        <v>0.172240802675585</v>
      </c>
      <c r="AP9" s="13">
        <v>0.15625</v>
      </c>
      <c r="AQ9" s="13"/>
      <c r="AR9" s="13">
        <v>0.203125</v>
      </c>
      <c r="AS9" s="13">
        <v>0.14685314685314699</v>
      </c>
      <c r="AT9" s="13">
        <v>0.23529411764705899</v>
      </c>
      <c r="AU9" s="13">
        <v>0.225806451612903</v>
      </c>
      <c r="AV9" s="13">
        <v>0.151260504201681</v>
      </c>
      <c r="AW9" s="13">
        <v>0.15584415584415601</v>
      </c>
      <c r="AX9" s="13">
        <v>0.17857142857142899</v>
      </c>
      <c r="AY9" s="13">
        <v>0.17647058823529399</v>
      </c>
      <c r="AZ9" s="13">
        <v>0.10784313725490199</v>
      </c>
      <c r="BA9" s="13">
        <v>0.18965517241379301</v>
      </c>
      <c r="BB9" s="13">
        <v>0.21052631578947401</v>
      </c>
      <c r="BC9" s="13">
        <v>0.22641509433962301</v>
      </c>
      <c r="BD9" s="13"/>
      <c r="BE9" s="13">
        <v>0.121813031161473</v>
      </c>
    </row>
    <row r="10" spans="2:57" x14ac:dyDescent="0.25">
      <c r="B10" s="14" t="s">
        <v>82</v>
      </c>
      <c r="C10" s="19">
        <v>4.2769857433808602E-2</v>
      </c>
      <c r="D10" s="19">
        <v>9.0909090909090898E-2</v>
      </c>
      <c r="E10" s="19">
        <v>4.4444444444444398E-2</v>
      </c>
      <c r="F10" s="19">
        <v>5.9055118110236199E-2</v>
      </c>
      <c r="G10" s="19">
        <v>2.7131782945736399E-2</v>
      </c>
      <c r="H10" s="19"/>
      <c r="I10" s="19">
        <v>6.0085836909871203E-2</v>
      </c>
      <c r="J10" s="19">
        <v>2.7131782945736399E-2</v>
      </c>
      <c r="K10" s="19"/>
      <c r="L10" s="19">
        <v>5.46875E-2</v>
      </c>
      <c r="M10" s="19">
        <v>2.5974025974026E-2</v>
      </c>
      <c r="N10" s="19">
        <v>3.67892976588629E-2</v>
      </c>
      <c r="O10" s="19">
        <v>5.2631578947368397E-2</v>
      </c>
      <c r="P10" s="19"/>
      <c r="Q10" s="19">
        <v>4.5045045045045001E-2</v>
      </c>
      <c r="R10" s="19">
        <v>8.1081081081081099E-2</v>
      </c>
      <c r="S10" s="19">
        <v>3.2608695652173898E-2</v>
      </c>
      <c r="T10" s="19">
        <v>1.86915887850467E-2</v>
      </c>
      <c r="U10" s="19">
        <v>1.6129032258064498E-2</v>
      </c>
      <c r="V10" s="19">
        <v>4.58015267175573E-2</v>
      </c>
      <c r="W10" s="19">
        <v>4.08163265306122E-2</v>
      </c>
      <c r="X10" s="19">
        <v>3.5087719298245598E-2</v>
      </c>
      <c r="Y10" s="19"/>
      <c r="Z10" s="19">
        <v>4.3165467625899297E-2</v>
      </c>
      <c r="AA10" s="19">
        <v>2.4539877300613501E-2</v>
      </c>
      <c r="AB10" s="19">
        <v>6.4935064935064901E-2</v>
      </c>
      <c r="AC10" s="19">
        <v>2.7932960893854698E-2</v>
      </c>
      <c r="AD10" s="19">
        <v>3.8095238095238099E-2</v>
      </c>
      <c r="AE10" s="19">
        <v>8.2568807339449504E-2</v>
      </c>
      <c r="AF10" s="19">
        <v>2.3809523809523801E-2</v>
      </c>
      <c r="AG10" s="19">
        <v>3.2967032967033003E-2</v>
      </c>
      <c r="AH10" s="19"/>
      <c r="AI10" s="19">
        <v>2.2222222222222199E-2</v>
      </c>
      <c r="AJ10" s="19">
        <v>5.1546391752577303E-2</v>
      </c>
      <c r="AK10" s="19">
        <v>8.4967320261437898E-2</v>
      </c>
      <c r="AL10" s="19">
        <v>3.38645418326693E-2</v>
      </c>
      <c r="AM10" s="19">
        <v>2.2988505747126398E-2</v>
      </c>
      <c r="AN10" s="19"/>
      <c r="AO10" s="19">
        <v>4.51505016722408E-2</v>
      </c>
      <c r="AP10" s="19">
        <v>3.90625E-2</v>
      </c>
      <c r="AQ10" s="19"/>
      <c r="AR10" s="19">
        <v>4.6875E-2</v>
      </c>
      <c r="AS10" s="19">
        <v>3.8461538461538498E-2</v>
      </c>
      <c r="AT10" s="19">
        <v>5.8823529411764698E-2</v>
      </c>
      <c r="AU10" s="19">
        <v>0</v>
      </c>
      <c r="AV10" s="19">
        <v>5.0420168067226899E-2</v>
      </c>
      <c r="AW10" s="19">
        <v>6.4935064935064901E-2</v>
      </c>
      <c r="AX10" s="19">
        <v>4.7619047619047603E-2</v>
      </c>
      <c r="AY10" s="19">
        <v>2.9411764705882401E-2</v>
      </c>
      <c r="AZ10" s="19">
        <v>2.9411764705882401E-2</v>
      </c>
      <c r="BA10" s="19">
        <v>6.8965517241379296E-2</v>
      </c>
      <c r="BB10" s="19">
        <v>1.7543859649122799E-2</v>
      </c>
      <c r="BC10" s="19">
        <v>5.6603773584905703E-2</v>
      </c>
      <c r="BD10" s="19"/>
      <c r="BE10" s="19">
        <v>1.9830028328611901E-2</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G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20.7109375" customWidth="1"/>
  </cols>
  <sheetData>
    <row r="2" spans="2:7" ht="39.950000000000003" customHeight="1" x14ac:dyDescent="0.25">
      <c r="D2" s="28" t="s">
        <v>384</v>
      </c>
      <c r="E2" s="25"/>
      <c r="F2" s="25"/>
      <c r="G2" s="25"/>
    </row>
    <row r="6" spans="2:7" ht="50.1" customHeight="1" x14ac:dyDescent="0.25">
      <c r="B6" s="16" t="s">
        <v>15</v>
      </c>
      <c r="C6" s="16" t="s">
        <v>375</v>
      </c>
      <c r="D6" s="16" t="s">
        <v>376</v>
      </c>
      <c r="E6" s="16" t="s">
        <v>377</v>
      </c>
      <c r="F6" s="16" t="s">
        <v>378</v>
      </c>
    </row>
    <row r="7" spans="2:7" ht="30" x14ac:dyDescent="0.25">
      <c r="B7" s="14" t="s">
        <v>379</v>
      </c>
      <c r="C7" s="13">
        <v>8.8594704684317696E-2</v>
      </c>
      <c r="D7" s="13">
        <v>9.8778004073319797E-2</v>
      </c>
      <c r="E7" s="13">
        <v>0.118126272912424</v>
      </c>
      <c r="F7" s="13">
        <v>9.9796334012220003E-2</v>
      </c>
    </row>
    <row r="8" spans="2:7" ht="30" x14ac:dyDescent="0.25">
      <c r="B8" s="14" t="s">
        <v>380</v>
      </c>
      <c r="C8" s="13">
        <v>0.17617107942973501</v>
      </c>
      <c r="D8" s="13">
        <v>0.17617107942973501</v>
      </c>
      <c r="E8" s="13">
        <v>0.16293279022403301</v>
      </c>
      <c r="F8" s="13">
        <v>0.17209775967413399</v>
      </c>
    </row>
    <row r="9" spans="2:7" ht="30" x14ac:dyDescent="0.25">
      <c r="B9" s="14" t="s">
        <v>381</v>
      </c>
      <c r="C9" s="13">
        <v>0.212830957230143</v>
      </c>
      <c r="D9" s="13">
        <v>0.18126272912423599</v>
      </c>
      <c r="E9" s="13">
        <v>0.17107942973523399</v>
      </c>
      <c r="F9" s="13">
        <v>0.20061099796334</v>
      </c>
    </row>
    <row r="10" spans="2:7" ht="30" x14ac:dyDescent="0.25">
      <c r="B10" s="14" t="s">
        <v>382</v>
      </c>
      <c r="C10" s="13">
        <v>0.33910386965376799</v>
      </c>
      <c r="D10" s="13">
        <v>0.32688391038696502</v>
      </c>
      <c r="E10" s="13">
        <v>0.33808553971486799</v>
      </c>
      <c r="F10" s="13">
        <v>0.30346232179226101</v>
      </c>
    </row>
    <row r="11" spans="2:7" ht="30" x14ac:dyDescent="0.25">
      <c r="B11" s="14" t="s">
        <v>383</v>
      </c>
      <c r="C11" s="13">
        <v>0.14562118126272899</v>
      </c>
      <c r="D11" s="13">
        <v>0.18635437881873701</v>
      </c>
      <c r="E11" s="13">
        <v>0.19450101832993899</v>
      </c>
      <c r="F11" s="13">
        <v>0.20672097759674099</v>
      </c>
    </row>
    <row r="12" spans="2:7" x14ac:dyDescent="0.25">
      <c r="B12" s="14" t="s">
        <v>149</v>
      </c>
      <c r="C12" s="13">
        <v>3.7678207739307502E-2</v>
      </c>
      <c r="D12" s="13">
        <v>3.0549898167006099E-2</v>
      </c>
      <c r="E12" s="13">
        <v>1.52749490835031E-2</v>
      </c>
      <c r="F12" s="13">
        <v>1.7311608961303501E-2</v>
      </c>
    </row>
    <row r="13" spans="2:7" x14ac:dyDescent="0.25">
      <c r="B13" s="15" t="s">
        <v>242</v>
      </c>
      <c r="C13" s="15"/>
      <c r="D13" s="15"/>
      <c r="E13" s="15"/>
      <c r="F13" s="15"/>
    </row>
    <row r="14" spans="2:7" x14ac:dyDescent="0.25">
      <c r="B14" t="s">
        <v>84</v>
      </c>
    </row>
    <row r="15" spans="2:7" x14ac:dyDescent="0.25">
      <c r="B15" t="s">
        <v>85</v>
      </c>
    </row>
    <row r="19" spans="2:2" x14ac:dyDescent="0.25">
      <c r="B19"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BE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385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379</v>
      </c>
      <c r="C8" s="13">
        <v>8.8594704684317696E-2</v>
      </c>
      <c r="D8" s="13">
        <v>0.12987012987013</v>
      </c>
      <c r="E8" s="13">
        <v>8.1481481481481502E-2</v>
      </c>
      <c r="F8" s="13">
        <v>9.4488188976377993E-2</v>
      </c>
      <c r="G8" s="13">
        <v>8.1395348837209294E-2</v>
      </c>
      <c r="H8" s="13"/>
      <c r="I8" s="13">
        <v>9.6566523605150195E-2</v>
      </c>
      <c r="J8" s="13">
        <v>8.1395348837209294E-2</v>
      </c>
      <c r="K8" s="13"/>
      <c r="L8" s="13">
        <v>0.109375</v>
      </c>
      <c r="M8" s="13">
        <v>0.108225108225108</v>
      </c>
      <c r="N8" s="13">
        <v>8.3612040133779306E-2</v>
      </c>
      <c r="O8" s="13">
        <v>7.1207430340557307E-2</v>
      </c>
      <c r="P8" s="13"/>
      <c r="Q8" s="13">
        <v>0.126126126126126</v>
      </c>
      <c r="R8" s="13">
        <v>6.7567567567567599E-2</v>
      </c>
      <c r="S8" s="13">
        <v>0.119565217391304</v>
      </c>
      <c r="T8" s="13">
        <v>0.10280373831775701</v>
      </c>
      <c r="U8" s="13">
        <v>0.104838709677419</v>
      </c>
      <c r="V8" s="13">
        <v>7.6335877862595394E-2</v>
      </c>
      <c r="W8" s="13">
        <v>9.1836734693877597E-2</v>
      </c>
      <c r="X8" s="13">
        <v>5.7017543859649099E-2</v>
      </c>
      <c r="Y8" s="13"/>
      <c r="Z8" s="13">
        <v>8.6330935251798593E-2</v>
      </c>
      <c r="AA8" s="13">
        <v>4.2944785276073601E-2</v>
      </c>
      <c r="AB8" s="13">
        <v>8.4415584415584402E-2</v>
      </c>
      <c r="AC8" s="13">
        <v>7.2625698324022395E-2</v>
      </c>
      <c r="AD8" s="13">
        <v>7.6190476190476197E-2</v>
      </c>
      <c r="AE8" s="13">
        <v>0.12844036697247699</v>
      </c>
      <c r="AF8" s="13">
        <v>0.14285714285714299</v>
      </c>
      <c r="AG8" s="13">
        <v>0.15384615384615399</v>
      </c>
      <c r="AH8" s="13"/>
      <c r="AI8" s="13">
        <v>0.11111111111111099</v>
      </c>
      <c r="AJ8" s="13">
        <v>9.2783505154639206E-2</v>
      </c>
      <c r="AK8" s="13">
        <v>9.1503267973856203E-2</v>
      </c>
      <c r="AL8" s="13">
        <v>8.9641434262948197E-2</v>
      </c>
      <c r="AM8" s="13">
        <v>8.04597701149425E-2</v>
      </c>
      <c r="AN8" s="13"/>
      <c r="AO8" s="13">
        <v>9.1973244147157199E-2</v>
      </c>
      <c r="AP8" s="13">
        <v>8.3333333333333301E-2</v>
      </c>
      <c r="AQ8" s="13"/>
      <c r="AR8" s="13">
        <v>9.375E-2</v>
      </c>
      <c r="AS8" s="13">
        <v>8.7412587412587395E-2</v>
      </c>
      <c r="AT8" s="13">
        <v>0.17647058823529399</v>
      </c>
      <c r="AU8" s="13">
        <v>3.2258064516128997E-2</v>
      </c>
      <c r="AV8" s="13">
        <v>9.2436974789915999E-2</v>
      </c>
      <c r="AW8" s="13">
        <v>7.7922077922077906E-2</v>
      </c>
      <c r="AX8" s="13">
        <v>0.119047619047619</v>
      </c>
      <c r="AY8" s="13">
        <v>2.9411764705882401E-2</v>
      </c>
      <c r="AZ8" s="13">
        <v>8.8235294117647106E-2</v>
      </c>
      <c r="BA8" s="13">
        <v>1.72413793103448E-2</v>
      </c>
      <c r="BB8" s="13">
        <v>0.157894736842105</v>
      </c>
      <c r="BC8" s="13">
        <v>9.4339622641509399E-2</v>
      </c>
      <c r="BD8" s="13"/>
      <c r="BE8" s="13">
        <v>7.9320113314447604E-2</v>
      </c>
    </row>
    <row r="9" spans="2:57" ht="30" x14ac:dyDescent="0.25">
      <c r="B9" s="14" t="s">
        <v>380</v>
      </c>
      <c r="C9" s="13">
        <v>0.17617107942973501</v>
      </c>
      <c r="D9" s="13">
        <v>0.207792207792208</v>
      </c>
      <c r="E9" s="13">
        <v>0.155555555555556</v>
      </c>
      <c r="F9" s="13">
        <v>0.18897637795275599</v>
      </c>
      <c r="G9" s="13">
        <v>0.170542635658915</v>
      </c>
      <c r="H9" s="13"/>
      <c r="I9" s="13">
        <v>0.18240343347639501</v>
      </c>
      <c r="J9" s="13">
        <v>0.170542635658915</v>
      </c>
      <c r="K9" s="13"/>
      <c r="L9" s="13">
        <v>0.2265625</v>
      </c>
      <c r="M9" s="13">
        <v>0.19480519480519501</v>
      </c>
      <c r="N9" s="13">
        <v>0.13712374581939801</v>
      </c>
      <c r="O9" s="13">
        <v>0.179566563467492</v>
      </c>
      <c r="P9" s="13"/>
      <c r="Q9" s="13">
        <v>0.21621621621621601</v>
      </c>
      <c r="R9" s="13">
        <v>0.18918918918918901</v>
      </c>
      <c r="S9" s="13">
        <v>0.20652173913043501</v>
      </c>
      <c r="T9" s="13">
        <v>0.13084112149532701</v>
      </c>
      <c r="U9" s="13">
        <v>0.16935483870967699</v>
      </c>
      <c r="V9" s="13">
        <v>0.19083969465648901</v>
      </c>
      <c r="W9" s="13">
        <v>0.17346938775510201</v>
      </c>
      <c r="X9" s="13">
        <v>0.15350877192982501</v>
      </c>
      <c r="Y9" s="13"/>
      <c r="Z9" s="13">
        <v>0.17266187050359699</v>
      </c>
      <c r="AA9" s="13">
        <v>0.20858895705521499</v>
      </c>
      <c r="AB9" s="13">
        <v>0.18831168831168801</v>
      </c>
      <c r="AC9" s="13">
        <v>0.13407821229050301</v>
      </c>
      <c r="AD9" s="13">
        <v>0.180952380952381</v>
      </c>
      <c r="AE9" s="13">
        <v>0.17431192660550501</v>
      </c>
      <c r="AF9" s="13">
        <v>0.19047619047618999</v>
      </c>
      <c r="AG9" s="13">
        <v>0.175824175824176</v>
      </c>
      <c r="AH9" s="13"/>
      <c r="AI9" s="13">
        <v>8.8888888888888906E-2</v>
      </c>
      <c r="AJ9" s="13">
        <v>0.216494845360825</v>
      </c>
      <c r="AK9" s="13">
        <v>0.18300653594771199</v>
      </c>
      <c r="AL9" s="13">
        <v>0.17928286852589601</v>
      </c>
      <c r="AM9" s="13">
        <v>0.17241379310344801</v>
      </c>
      <c r="AN9" s="13"/>
      <c r="AO9" s="13">
        <v>0.17056856187291</v>
      </c>
      <c r="AP9" s="13">
        <v>0.18489583333333301</v>
      </c>
      <c r="AQ9" s="13"/>
      <c r="AR9" s="13">
        <v>0.203125</v>
      </c>
      <c r="AS9" s="13">
        <v>0.16433566433566399</v>
      </c>
      <c r="AT9" s="13">
        <v>0</v>
      </c>
      <c r="AU9" s="13">
        <v>0.16129032258064499</v>
      </c>
      <c r="AV9" s="13">
        <v>0.16806722689075601</v>
      </c>
      <c r="AW9" s="13">
        <v>0.11688311688311701</v>
      </c>
      <c r="AX9" s="13">
        <v>0.17857142857142899</v>
      </c>
      <c r="AY9" s="13">
        <v>0.29411764705882398</v>
      </c>
      <c r="AZ9" s="13">
        <v>0.18627450980392199</v>
      </c>
      <c r="BA9" s="13">
        <v>0.20689655172413801</v>
      </c>
      <c r="BB9" s="13">
        <v>0.19298245614035101</v>
      </c>
      <c r="BC9" s="13">
        <v>0.22641509433962301</v>
      </c>
      <c r="BD9" s="13"/>
      <c r="BE9" s="13">
        <v>0.17847025495750701</v>
      </c>
    </row>
    <row r="10" spans="2:57" ht="30" x14ac:dyDescent="0.25">
      <c r="B10" s="14" t="s">
        <v>381</v>
      </c>
      <c r="C10" s="13">
        <v>0.212830957230143</v>
      </c>
      <c r="D10" s="13">
        <v>0.15584415584415601</v>
      </c>
      <c r="E10" s="13">
        <v>0.25185185185185199</v>
      </c>
      <c r="F10" s="13">
        <v>0.27165354330708702</v>
      </c>
      <c r="G10" s="13">
        <v>0.18217054263565899</v>
      </c>
      <c r="H10" s="13"/>
      <c r="I10" s="13">
        <v>0.24678111587982801</v>
      </c>
      <c r="J10" s="13">
        <v>0.18217054263565899</v>
      </c>
      <c r="K10" s="13"/>
      <c r="L10" s="13">
        <v>0.171875</v>
      </c>
      <c r="M10" s="13">
        <v>0.23376623376623401</v>
      </c>
      <c r="N10" s="13">
        <v>0.220735785953177</v>
      </c>
      <c r="O10" s="13">
        <v>0.20433436532507701</v>
      </c>
      <c r="P10" s="13"/>
      <c r="Q10" s="13">
        <v>0.24324324324324301</v>
      </c>
      <c r="R10" s="13">
        <v>0.24324324324324301</v>
      </c>
      <c r="S10" s="13">
        <v>0.282608695652174</v>
      </c>
      <c r="T10" s="13">
        <v>0.26168224299065401</v>
      </c>
      <c r="U10" s="13">
        <v>0.12903225806451599</v>
      </c>
      <c r="V10" s="13">
        <v>0.14503816793893101</v>
      </c>
      <c r="W10" s="13">
        <v>0.28571428571428598</v>
      </c>
      <c r="X10" s="13">
        <v>0.179824561403509</v>
      </c>
      <c r="Y10" s="13"/>
      <c r="Z10" s="13">
        <v>0.25899280575539602</v>
      </c>
      <c r="AA10" s="13">
        <v>0.245398773006135</v>
      </c>
      <c r="AB10" s="13">
        <v>0.201298701298701</v>
      </c>
      <c r="AC10" s="13">
        <v>0.206703910614525</v>
      </c>
      <c r="AD10" s="13">
        <v>0.2</v>
      </c>
      <c r="AE10" s="13">
        <v>0.21100917431192701</v>
      </c>
      <c r="AF10" s="13">
        <v>0.19047619047618999</v>
      </c>
      <c r="AG10" s="13">
        <v>0.14285714285714299</v>
      </c>
      <c r="AH10" s="13"/>
      <c r="AI10" s="13">
        <v>0.2</v>
      </c>
      <c r="AJ10" s="13">
        <v>0.25773195876288701</v>
      </c>
      <c r="AK10" s="13">
        <v>0.26143790849673199</v>
      </c>
      <c r="AL10" s="13">
        <v>0.19721115537848599</v>
      </c>
      <c r="AM10" s="13">
        <v>0.18965517241379301</v>
      </c>
      <c r="AN10" s="13"/>
      <c r="AO10" s="13">
        <v>0.20568561872909699</v>
      </c>
      <c r="AP10" s="13">
        <v>0.22395833333333301</v>
      </c>
      <c r="AQ10" s="13"/>
      <c r="AR10" s="13">
        <v>0.21875</v>
      </c>
      <c r="AS10" s="13">
        <v>0.230769230769231</v>
      </c>
      <c r="AT10" s="13">
        <v>0.35294117647058798</v>
      </c>
      <c r="AU10" s="13">
        <v>0.16129032258064499</v>
      </c>
      <c r="AV10" s="13">
        <v>0.218487394957983</v>
      </c>
      <c r="AW10" s="13">
        <v>0.25974025974025999</v>
      </c>
      <c r="AX10" s="13">
        <v>0.15476190476190499</v>
      </c>
      <c r="AY10" s="13">
        <v>0.17647058823529399</v>
      </c>
      <c r="AZ10" s="13">
        <v>0.15686274509803899</v>
      </c>
      <c r="BA10" s="13">
        <v>0.27586206896551702</v>
      </c>
      <c r="BB10" s="13">
        <v>0.21052631578947401</v>
      </c>
      <c r="BC10" s="13">
        <v>0.169811320754717</v>
      </c>
      <c r="BD10" s="13"/>
      <c r="BE10" s="13">
        <v>0.19546742209631701</v>
      </c>
    </row>
    <row r="11" spans="2:57" ht="30" x14ac:dyDescent="0.25">
      <c r="B11" s="14" t="s">
        <v>382</v>
      </c>
      <c r="C11" s="13">
        <v>0.33910386965376799</v>
      </c>
      <c r="D11" s="13">
        <v>0.29870129870129902</v>
      </c>
      <c r="E11" s="13">
        <v>0.31111111111111101</v>
      </c>
      <c r="F11" s="13">
        <v>0.303149606299213</v>
      </c>
      <c r="G11" s="13">
        <v>0.37015503875969002</v>
      </c>
      <c r="H11" s="13"/>
      <c r="I11" s="13">
        <v>0.30472103004291801</v>
      </c>
      <c r="J11" s="13">
        <v>0.37015503875969002</v>
      </c>
      <c r="K11" s="13"/>
      <c r="L11" s="13">
        <v>0.3671875</v>
      </c>
      <c r="M11" s="13">
        <v>0.307359307359307</v>
      </c>
      <c r="N11" s="13">
        <v>0.36120401337792601</v>
      </c>
      <c r="O11" s="13">
        <v>0.33126934984520101</v>
      </c>
      <c r="P11" s="13"/>
      <c r="Q11" s="13">
        <v>0.28828828828828801</v>
      </c>
      <c r="R11" s="13">
        <v>0.31081081081081102</v>
      </c>
      <c r="S11" s="13">
        <v>0.22826086956521699</v>
      </c>
      <c r="T11" s="13">
        <v>0.36448598130841098</v>
      </c>
      <c r="U11" s="13">
        <v>0.40322580645161299</v>
      </c>
      <c r="V11" s="13">
        <v>0.41221374045801501</v>
      </c>
      <c r="W11" s="13">
        <v>0.25510204081632698</v>
      </c>
      <c r="X11" s="13">
        <v>0.38157894736842102</v>
      </c>
      <c r="Y11" s="13"/>
      <c r="Z11" s="13">
        <v>0.31654676258992798</v>
      </c>
      <c r="AA11" s="13">
        <v>0.29447852760736198</v>
      </c>
      <c r="AB11" s="13">
        <v>0.35064935064935099</v>
      </c>
      <c r="AC11" s="13">
        <v>0.40223463687150801</v>
      </c>
      <c r="AD11" s="13">
        <v>0.29523809523809502</v>
      </c>
      <c r="AE11" s="13">
        <v>0.32110091743119301</v>
      </c>
      <c r="AF11" s="13">
        <v>0.35714285714285698</v>
      </c>
      <c r="AG11" s="13">
        <v>0.37362637362637402</v>
      </c>
      <c r="AH11" s="13"/>
      <c r="AI11" s="13">
        <v>0.28888888888888897</v>
      </c>
      <c r="AJ11" s="13">
        <v>0.23711340206185599</v>
      </c>
      <c r="AK11" s="13">
        <v>0.29411764705882398</v>
      </c>
      <c r="AL11" s="13">
        <v>0.380478087649402</v>
      </c>
      <c r="AM11" s="13">
        <v>0.33333333333333298</v>
      </c>
      <c r="AN11" s="13"/>
      <c r="AO11" s="13">
        <v>0.34949832775919698</v>
      </c>
      <c r="AP11" s="13">
        <v>0.32291666666666702</v>
      </c>
      <c r="AQ11" s="13"/>
      <c r="AR11" s="13">
        <v>0.296875</v>
      </c>
      <c r="AS11" s="13">
        <v>0.32517482517482499</v>
      </c>
      <c r="AT11" s="13">
        <v>0.23529411764705899</v>
      </c>
      <c r="AU11" s="13">
        <v>0.51612903225806495</v>
      </c>
      <c r="AV11" s="13">
        <v>0.36134453781512599</v>
      </c>
      <c r="AW11" s="13">
        <v>0.35064935064935099</v>
      </c>
      <c r="AX11" s="13">
        <v>0.34523809523809501</v>
      </c>
      <c r="AY11" s="13">
        <v>0.26470588235294101</v>
      </c>
      <c r="AZ11" s="13">
        <v>0.40196078431372601</v>
      </c>
      <c r="BA11" s="13">
        <v>0.36206896551724099</v>
      </c>
      <c r="BB11" s="13">
        <v>0.29824561403508798</v>
      </c>
      <c r="BC11" s="13">
        <v>0.26415094339622602</v>
      </c>
      <c r="BD11" s="13"/>
      <c r="BE11" s="13">
        <v>0.354107648725212</v>
      </c>
    </row>
    <row r="12" spans="2:57" ht="30" x14ac:dyDescent="0.25">
      <c r="B12" s="14" t="s">
        <v>383</v>
      </c>
      <c r="C12" s="13">
        <v>0.14562118126272899</v>
      </c>
      <c r="D12" s="13">
        <v>0.12987012987013</v>
      </c>
      <c r="E12" s="13">
        <v>0.11111111111111099</v>
      </c>
      <c r="F12" s="13">
        <v>0.118110236220472</v>
      </c>
      <c r="G12" s="13">
        <v>0.170542635658915</v>
      </c>
      <c r="H12" s="13"/>
      <c r="I12" s="13">
        <v>0.118025751072961</v>
      </c>
      <c r="J12" s="13">
        <v>0.170542635658915</v>
      </c>
      <c r="K12" s="13"/>
      <c r="L12" s="13">
        <v>0.109375</v>
      </c>
      <c r="M12" s="13">
        <v>0.13419913419913401</v>
      </c>
      <c r="N12" s="13">
        <v>0.167224080267559</v>
      </c>
      <c r="O12" s="13">
        <v>0.148606811145511</v>
      </c>
      <c r="P12" s="13"/>
      <c r="Q12" s="13">
        <v>7.2072072072072099E-2</v>
      </c>
      <c r="R12" s="13">
        <v>0.121621621621622</v>
      </c>
      <c r="S12" s="13">
        <v>0.13043478260869601</v>
      </c>
      <c r="T12" s="13">
        <v>0.13084112149532701</v>
      </c>
      <c r="U12" s="13">
        <v>0.15322580645161299</v>
      </c>
      <c r="V12" s="13">
        <v>0.15267175572519101</v>
      </c>
      <c r="W12" s="13">
        <v>0.15306122448979601</v>
      </c>
      <c r="X12" s="13">
        <v>0.19298245614035101</v>
      </c>
      <c r="Y12" s="13"/>
      <c r="Z12" s="13">
        <v>0.115107913669065</v>
      </c>
      <c r="AA12" s="13">
        <v>0.14723926380368099</v>
      </c>
      <c r="AB12" s="13">
        <v>0.14285714285714299</v>
      </c>
      <c r="AC12" s="13">
        <v>0.17877094972067001</v>
      </c>
      <c r="AD12" s="13">
        <v>0.2</v>
      </c>
      <c r="AE12" s="13">
        <v>0.11009174311926601</v>
      </c>
      <c r="AF12" s="13">
        <v>9.5238095238095205E-2</v>
      </c>
      <c r="AG12" s="13">
        <v>0.13186813186813201</v>
      </c>
      <c r="AH12" s="13"/>
      <c r="AI12" s="13">
        <v>0.2</v>
      </c>
      <c r="AJ12" s="13">
        <v>0.15463917525773199</v>
      </c>
      <c r="AK12" s="13">
        <v>0.11111111111111099</v>
      </c>
      <c r="AL12" s="13">
        <v>0.123505976095618</v>
      </c>
      <c r="AM12" s="13">
        <v>0.21264367816092</v>
      </c>
      <c r="AN12" s="13"/>
      <c r="AO12" s="13">
        <v>0.14046822742474899</v>
      </c>
      <c r="AP12" s="13">
        <v>0.15364583333333301</v>
      </c>
      <c r="AQ12" s="13"/>
      <c r="AR12" s="13">
        <v>0.171875</v>
      </c>
      <c r="AS12" s="13">
        <v>0.160839160839161</v>
      </c>
      <c r="AT12" s="13">
        <v>0.17647058823529399</v>
      </c>
      <c r="AU12" s="13">
        <v>9.6774193548387094E-2</v>
      </c>
      <c r="AV12" s="13">
        <v>0.10084033613445401</v>
      </c>
      <c r="AW12" s="13">
        <v>0.14285714285714299</v>
      </c>
      <c r="AX12" s="13">
        <v>0.16666666666666699</v>
      </c>
      <c r="AY12" s="13">
        <v>0.14705882352941199</v>
      </c>
      <c r="AZ12" s="13">
        <v>0.14705882352941199</v>
      </c>
      <c r="BA12" s="13">
        <v>8.6206896551724102E-2</v>
      </c>
      <c r="BB12" s="13">
        <v>0.140350877192982</v>
      </c>
      <c r="BC12" s="13">
        <v>0.18867924528301899</v>
      </c>
      <c r="BD12" s="13"/>
      <c r="BE12" s="13">
        <v>0.17563739376770501</v>
      </c>
    </row>
    <row r="13" spans="2:57" x14ac:dyDescent="0.25">
      <c r="B13" s="14" t="s">
        <v>149</v>
      </c>
      <c r="C13" s="19">
        <v>3.7678207739307502E-2</v>
      </c>
      <c r="D13" s="19">
        <v>7.7922077922077906E-2</v>
      </c>
      <c r="E13" s="19">
        <v>8.8888888888888906E-2</v>
      </c>
      <c r="F13" s="19">
        <v>2.3622047244094498E-2</v>
      </c>
      <c r="G13" s="19">
        <v>2.5193798449612399E-2</v>
      </c>
      <c r="H13" s="19"/>
      <c r="I13" s="19">
        <v>5.1502145922746802E-2</v>
      </c>
      <c r="J13" s="19">
        <v>2.5193798449612399E-2</v>
      </c>
      <c r="K13" s="19"/>
      <c r="L13" s="19">
        <v>1.5625E-2</v>
      </c>
      <c r="M13" s="19">
        <v>2.1645021645021599E-2</v>
      </c>
      <c r="N13" s="19">
        <v>3.0100334448160501E-2</v>
      </c>
      <c r="O13" s="19">
        <v>6.5015479876161006E-2</v>
      </c>
      <c r="P13" s="19"/>
      <c r="Q13" s="19">
        <v>5.4054054054054099E-2</v>
      </c>
      <c r="R13" s="19">
        <v>6.7567567567567599E-2</v>
      </c>
      <c r="S13" s="19">
        <v>3.2608695652173898E-2</v>
      </c>
      <c r="T13" s="19">
        <v>9.3457943925233603E-3</v>
      </c>
      <c r="U13" s="19">
        <v>4.0322580645161303E-2</v>
      </c>
      <c r="V13" s="19">
        <v>2.2900763358778602E-2</v>
      </c>
      <c r="W13" s="19">
        <v>4.08163265306122E-2</v>
      </c>
      <c r="X13" s="19">
        <v>3.5087719298245598E-2</v>
      </c>
      <c r="Y13" s="19"/>
      <c r="Z13" s="19">
        <v>5.0359712230215799E-2</v>
      </c>
      <c r="AA13" s="19">
        <v>6.13496932515337E-2</v>
      </c>
      <c r="AB13" s="19">
        <v>3.2467532467532499E-2</v>
      </c>
      <c r="AC13" s="19">
        <v>5.5865921787709499E-3</v>
      </c>
      <c r="AD13" s="19">
        <v>4.7619047619047603E-2</v>
      </c>
      <c r="AE13" s="19">
        <v>5.5045871559633003E-2</v>
      </c>
      <c r="AF13" s="19">
        <v>2.3809523809523801E-2</v>
      </c>
      <c r="AG13" s="19">
        <v>2.1978021978022001E-2</v>
      </c>
      <c r="AH13" s="19"/>
      <c r="AI13" s="19">
        <v>0.11111111111111099</v>
      </c>
      <c r="AJ13" s="19">
        <v>4.1237113402061903E-2</v>
      </c>
      <c r="AK13" s="19">
        <v>5.8823529411764698E-2</v>
      </c>
      <c r="AL13" s="19">
        <v>2.98804780876494E-2</v>
      </c>
      <c r="AM13" s="19">
        <v>1.1494252873563199E-2</v>
      </c>
      <c r="AN13" s="19"/>
      <c r="AO13" s="19">
        <v>4.1806020066889597E-2</v>
      </c>
      <c r="AP13" s="19">
        <v>3.125E-2</v>
      </c>
      <c r="AQ13" s="19"/>
      <c r="AR13" s="19">
        <v>1.5625E-2</v>
      </c>
      <c r="AS13" s="19">
        <v>3.1468531468531499E-2</v>
      </c>
      <c r="AT13" s="19">
        <v>5.8823529411764698E-2</v>
      </c>
      <c r="AU13" s="19">
        <v>3.2258064516128997E-2</v>
      </c>
      <c r="AV13" s="19">
        <v>5.8823529411764698E-2</v>
      </c>
      <c r="AW13" s="19">
        <v>5.1948051948052E-2</v>
      </c>
      <c r="AX13" s="19">
        <v>3.5714285714285698E-2</v>
      </c>
      <c r="AY13" s="19">
        <v>8.8235294117647106E-2</v>
      </c>
      <c r="AZ13" s="19">
        <v>1.9607843137254902E-2</v>
      </c>
      <c r="BA13" s="19">
        <v>5.1724137931034503E-2</v>
      </c>
      <c r="BB13" s="19">
        <v>0</v>
      </c>
      <c r="BC13" s="19">
        <v>5.6603773584905703E-2</v>
      </c>
      <c r="BD13" s="19"/>
      <c r="BE13" s="19">
        <v>1.69971671388102E-2</v>
      </c>
    </row>
    <row r="14" spans="2:57" x14ac:dyDescent="0.25">
      <c r="B14" s="15" t="s">
        <v>242</v>
      </c>
    </row>
    <row r="15" spans="2:57" x14ac:dyDescent="0.25">
      <c r="B15" t="s">
        <v>84</v>
      </c>
    </row>
    <row r="16" spans="2:57" x14ac:dyDescent="0.25">
      <c r="B16" t="s">
        <v>85</v>
      </c>
    </row>
    <row r="18" spans="2:2" x14ac:dyDescent="0.25">
      <c r="B18"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BE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386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379</v>
      </c>
      <c r="C8" s="13">
        <v>9.8778004073319797E-2</v>
      </c>
      <c r="D8" s="13">
        <v>0.14285714285714299</v>
      </c>
      <c r="E8" s="13">
        <v>0.11851851851851899</v>
      </c>
      <c r="F8" s="13">
        <v>9.8425196850393706E-2</v>
      </c>
      <c r="G8" s="13">
        <v>8.7209302325581398E-2</v>
      </c>
      <c r="H8" s="13"/>
      <c r="I8" s="13">
        <v>0.111587982832618</v>
      </c>
      <c r="J8" s="13">
        <v>8.7209302325581398E-2</v>
      </c>
      <c r="K8" s="13"/>
      <c r="L8" s="13">
        <v>0.140625</v>
      </c>
      <c r="M8" s="13">
        <v>0.108225108225108</v>
      </c>
      <c r="N8" s="13">
        <v>0.10033444816053499</v>
      </c>
      <c r="O8" s="13">
        <v>7.4303405572755402E-2</v>
      </c>
      <c r="P8" s="13"/>
      <c r="Q8" s="13">
        <v>0.117117117117117</v>
      </c>
      <c r="R8" s="13">
        <v>6.7567567567567599E-2</v>
      </c>
      <c r="S8" s="13">
        <v>0.15217391304347799</v>
      </c>
      <c r="T8" s="13">
        <v>0.13084112149532701</v>
      </c>
      <c r="U8" s="13">
        <v>0.13709677419354799</v>
      </c>
      <c r="V8" s="13">
        <v>6.8702290076335895E-2</v>
      </c>
      <c r="W8" s="13">
        <v>5.10204081632653E-2</v>
      </c>
      <c r="X8" s="13">
        <v>8.3333333333333301E-2</v>
      </c>
      <c r="Y8" s="13"/>
      <c r="Z8" s="13">
        <v>0.100719424460432</v>
      </c>
      <c r="AA8" s="13">
        <v>7.3619631901840496E-2</v>
      </c>
      <c r="AB8" s="13">
        <v>9.7402597402597393E-2</v>
      </c>
      <c r="AC8" s="13">
        <v>8.9385474860335198E-2</v>
      </c>
      <c r="AD8" s="13">
        <v>8.5714285714285701E-2</v>
      </c>
      <c r="AE8" s="13">
        <v>0.12844036697247699</v>
      </c>
      <c r="AF8" s="13">
        <v>0.119047619047619</v>
      </c>
      <c r="AG8" s="13">
        <v>0.13186813186813201</v>
      </c>
      <c r="AH8" s="13"/>
      <c r="AI8" s="13">
        <v>0.155555555555556</v>
      </c>
      <c r="AJ8" s="13">
        <v>6.18556701030928E-2</v>
      </c>
      <c r="AK8" s="13">
        <v>6.5359477124182996E-2</v>
      </c>
      <c r="AL8" s="13">
        <v>0.105577689243028</v>
      </c>
      <c r="AM8" s="13">
        <v>0.114942528735632</v>
      </c>
      <c r="AN8" s="13"/>
      <c r="AO8" s="13">
        <v>8.8628762541806003E-2</v>
      </c>
      <c r="AP8" s="13">
        <v>0.114583333333333</v>
      </c>
      <c r="AQ8" s="13"/>
      <c r="AR8" s="13">
        <v>6.25E-2</v>
      </c>
      <c r="AS8" s="13">
        <v>0.108391608391608</v>
      </c>
      <c r="AT8" s="13">
        <v>0.17647058823529399</v>
      </c>
      <c r="AU8" s="13">
        <v>9.6774193548387094E-2</v>
      </c>
      <c r="AV8" s="13">
        <v>0.109243697478992</v>
      </c>
      <c r="AW8" s="13">
        <v>9.0909090909090898E-2</v>
      </c>
      <c r="AX8" s="13">
        <v>0.14285714285714299</v>
      </c>
      <c r="AY8" s="13">
        <v>5.8823529411764698E-2</v>
      </c>
      <c r="AZ8" s="13">
        <v>1.9607843137254902E-2</v>
      </c>
      <c r="BA8" s="13">
        <v>8.6206896551724102E-2</v>
      </c>
      <c r="BB8" s="13">
        <v>0.157894736842105</v>
      </c>
      <c r="BC8" s="13">
        <v>0.113207547169811</v>
      </c>
      <c r="BD8" s="13"/>
      <c r="BE8" s="13">
        <v>9.3484419263456103E-2</v>
      </c>
    </row>
    <row r="9" spans="2:57" ht="30" x14ac:dyDescent="0.25">
      <c r="B9" s="14" t="s">
        <v>380</v>
      </c>
      <c r="C9" s="13">
        <v>0.17617107942973501</v>
      </c>
      <c r="D9" s="13">
        <v>0.12987012987013</v>
      </c>
      <c r="E9" s="13">
        <v>0.140740740740741</v>
      </c>
      <c r="F9" s="13">
        <v>0.20078740157480299</v>
      </c>
      <c r="G9" s="13">
        <v>0.18023255813953501</v>
      </c>
      <c r="H9" s="13"/>
      <c r="I9" s="13">
        <v>0.17167381974248899</v>
      </c>
      <c r="J9" s="13">
        <v>0.18023255813953501</v>
      </c>
      <c r="K9" s="13"/>
      <c r="L9" s="13">
        <v>0.1484375</v>
      </c>
      <c r="M9" s="13">
        <v>0.24242424242424199</v>
      </c>
      <c r="N9" s="13">
        <v>0.14715719063545199</v>
      </c>
      <c r="O9" s="13">
        <v>0.16718266253870001</v>
      </c>
      <c r="P9" s="13"/>
      <c r="Q9" s="13">
        <v>0.19819819819819801</v>
      </c>
      <c r="R9" s="13">
        <v>0.14864864864864899</v>
      </c>
      <c r="S9" s="13">
        <v>0.13043478260869601</v>
      </c>
      <c r="T9" s="13">
        <v>0.168224299065421</v>
      </c>
      <c r="U9" s="13">
        <v>0.15322580645161299</v>
      </c>
      <c r="V9" s="13">
        <v>0.213740458015267</v>
      </c>
      <c r="W9" s="13">
        <v>0.19387755102040799</v>
      </c>
      <c r="X9" s="13">
        <v>0.179824561403509</v>
      </c>
      <c r="Y9" s="13"/>
      <c r="Z9" s="13">
        <v>0.17985611510791399</v>
      </c>
      <c r="AA9" s="13">
        <v>0.220858895705521</v>
      </c>
      <c r="AB9" s="13">
        <v>0.18831168831168801</v>
      </c>
      <c r="AC9" s="13">
        <v>0.11731843575419</v>
      </c>
      <c r="AD9" s="13">
        <v>0.19047619047618999</v>
      </c>
      <c r="AE9" s="13">
        <v>0.201834862385321</v>
      </c>
      <c r="AF9" s="13">
        <v>0.16666666666666699</v>
      </c>
      <c r="AG9" s="13">
        <v>0.14285714285714299</v>
      </c>
      <c r="AH9" s="13"/>
      <c r="AI9" s="13">
        <v>0.155555555555556</v>
      </c>
      <c r="AJ9" s="13">
        <v>0.268041237113402</v>
      </c>
      <c r="AK9" s="13">
        <v>0.18300653594771199</v>
      </c>
      <c r="AL9" s="13">
        <v>0.17928286852589601</v>
      </c>
      <c r="AM9" s="13">
        <v>0.126436781609195</v>
      </c>
      <c r="AN9" s="13"/>
      <c r="AO9" s="13">
        <v>0.17892976588628801</v>
      </c>
      <c r="AP9" s="13">
        <v>0.171875</v>
      </c>
      <c r="AQ9" s="13"/>
      <c r="AR9" s="13">
        <v>0.25</v>
      </c>
      <c r="AS9" s="13">
        <v>0.188811188811189</v>
      </c>
      <c r="AT9" s="13">
        <v>0.11764705882352899</v>
      </c>
      <c r="AU9" s="13">
        <v>0.16129032258064499</v>
      </c>
      <c r="AV9" s="13">
        <v>0.16806722689075601</v>
      </c>
      <c r="AW9" s="13">
        <v>0.14285714285714299</v>
      </c>
      <c r="AX9" s="13">
        <v>0.16666666666666699</v>
      </c>
      <c r="AY9" s="13">
        <v>5.8823529411764698E-2</v>
      </c>
      <c r="AZ9" s="13">
        <v>0.21568627450980399</v>
      </c>
      <c r="BA9" s="13">
        <v>0.13793103448275901</v>
      </c>
      <c r="BB9" s="13">
        <v>0.157894736842105</v>
      </c>
      <c r="BC9" s="13">
        <v>0.18867924528301899</v>
      </c>
      <c r="BD9" s="13"/>
      <c r="BE9" s="13">
        <v>0.19830028328611901</v>
      </c>
    </row>
    <row r="10" spans="2:57" ht="30" x14ac:dyDescent="0.25">
      <c r="B10" s="14" t="s">
        <v>381</v>
      </c>
      <c r="C10" s="13">
        <v>0.18126272912423599</v>
      </c>
      <c r="D10" s="13">
        <v>0.22077922077922099</v>
      </c>
      <c r="E10" s="13">
        <v>0.17777777777777801</v>
      </c>
      <c r="F10" s="13">
        <v>0.192913385826772</v>
      </c>
      <c r="G10" s="13">
        <v>0.170542635658915</v>
      </c>
      <c r="H10" s="13"/>
      <c r="I10" s="13">
        <v>0.1931330472103</v>
      </c>
      <c r="J10" s="13">
        <v>0.170542635658915</v>
      </c>
      <c r="K10" s="13"/>
      <c r="L10" s="13">
        <v>0.1796875</v>
      </c>
      <c r="M10" s="13">
        <v>0.23376623376623401</v>
      </c>
      <c r="N10" s="13">
        <v>0.157190635451505</v>
      </c>
      <c r="O10" s="13">
        <v>0.16718266253870001</v>
      </c>
      <c r="P10" s="13"/>
      <c r="Q10" s="13">
        <v>0.19819819819819801</v>
      </c>
      <c r="R10" s="13">
        <v>0.337837837837838</v>
      </c>
      <c r="S10" s="13">
        <v>0.22826086956521699</v>
      </c>
      <c r="T10" s="13">
        <v>0.13084112149532701</v>
      </c>
      <c r="U10" s="13">
        <v>0.15322580645161299</v>
      </c>
      <c r="V10" s="13">
        <v>0.122137404580153</v>
      </c>
      <c r="W10" s="13">
        <v>0.214285714285714</v>
      </c>
      <c r="X10" s="13">
        <v>0.14912280701754399</v>
      </c>
      <c r="Y10" s="13"/>
      <c r="Z10" s="13">
        <v>0.17266187050359699</v>
      </c>
      <c r="AA10" s="13">
        <v>0.16564417177914101</v>
      </c>
      <c r="AB10" s="13">
        <v>0.201298701298701</v>
      </c>
      <c r="AC10" s="13">
        <v>0.18435754189944101</v>
      </c>
      <c r="AD10" s="13">
        <v>0.180952380952381</v>
      </c>
      <c r="AE10" s="13">
        <v>0.16513761467889901</v>
      </c>
      <c r="AF10" s="13">
        <v>0.30952380952380998</v>
      </c>
      <c r="AG10" s="13">
        <v>0.14285714285714299</v>
      </c>
      <c r="AH10" s="13"/>
      <c r="AI10" s="13">
        <v>0.24444444444444399</v>
      </c>
      <c r="AJ10" s="13">
        <v>0.164948453608247</v>
      </c>
      <c r="AK10" s="13">
        <v>0.22222222222222199</v>
      </c>
      <c r="AL10" s="13">
        <v>0.17928286852589601</v>
      </c>
      <c r="AM10" s="13">
        <v>0.13218390804597699</v>
      </c>
      <c r="AN10" s="13"/>
      <c r="AO10" s="13">
        <v>0.175585284280936</v>
      </c>
      <c r="AP10" s="13">
        <v>0.19010416666666699</v>
      </c>
      <c r="AQ10" s="13"/>
      <c r="AR10" s="13">
        <v>0.1875</v>
      </c>
      <c r="AS10" s="13">
        <v>0.18531468531468501</v>
      </c>
      <c r="AT10" s="13">
        <v>0.23529411764705899</v>
      </c>
      <c r="AU10" s="13">
        <v>9.6774193548387094E-2</v>
      </c>
      <c r="AV10" s="13">
        <v>0.184873949579832</v>
      </c>
      <c r="AW10" s="13">
        <v>0.25974025974025999</v>
      </c>
      <c r="AX10" s="13">
        <v>0.119047619047619</v>
      </c>
      <c r="AY10" s="13">
        <v>0.26470588235294101</v>
      </c>
      <c r="AZ10" s="13">
        <v>0.13725490196078399</v>
      </c>
      <c r="BA10" s="13">
        <v>0.20689655172413801</v>
      </c>
      <c r="BB10" s="13">
        <v>0.12280701754386</v>
      </c>
      <c r="BC10" s="13">
        <v>0.22641509433962301</v>
      </c>
      <c r="BD10" s="13"/>
      <c r="BE10" s="13">
        <v>0.14447592067988699</v>
      </c>
    </row>
    <row r="11" spans="2:57" ht="30" x14ac:dyDescent="0.25">
      <c r="B11" s="14" t="s">
        <v>382</v>
      </c>
      <c r="C11" s="13">
        <v>0.32688391038696502</v>
      </c>
      <c r="D11" s="13">
        <v>0.337662337662338</v>
      </c>
      <c r="E11" s="13">
        <v>0.28888888888888897</v>
      </c>
      <c r="F11" s="13">
        <v>0.303149606299213</v>
      </c>
      <c r="G11" s="13">
        <v>0.346899224806202</v>
      </c>
      <c r="H11" s="13"/>
      <c r="I11" s="13">
        <v>0.30472103004291801</v>
      </c>
      <c r="J11" s="13">
        <v>0.346899224806202</v>
      </c>
      <c r="K11" s="13"/>
      <c r="L11" s="13">
        <v>0.296875</v>
      </c>
      <c r="M11" s="13">
        <v>0.246753246753247</v>
      </c>
      <c r="N11" s="13">
        <v>0.36454849498327802</v>
      </c>
      <c r="O11" s="13">
        <v>0.359133126934985</v>
      </c>
      <c r="P11" s="13"/>
      <c r="Q11" s="13">
        <v>0.31531531531531498</v>
      </c>
      <c r="R11" s="13">
        <v>0.27027027027027001</v>
      </c>
      <c r="S11" s="13">
        <v>0.22826086956521699</v>
      </c>
      <c r="T11" s="13">
        <v>0.355140186915888</v>
      </c>
      <c r="U11" s="13">
        <v>0.36290322580645201</v>
      </c>
      <c r="V11" s="13">
        <v>0.33587786259542002</v>
      </c>
      <c r="W11" s="13">
        <v>0.28571428571428598</v>
      </c>
      <c r="X11" s="13">
        <v>0.37719298245614002</v>
      </c>
      <c r="Y11" s="13"/>
      <c r="Z11" s="13">
        <v>0.36690647482014399</v>
      </c>
      <c r="AA11" s="13">
        <v>0.312883435582822</v>
      </c>
      <c r="AB11" s="13">
        <v>0.30519480519480502</v>
      </c>
      <c r="AC11" s="13">
        <v>0.36871508379888301</v>
      </c>
      <c r="AD11" s="13">
        <v>0.27619047619047599</v>
      </c>
      <c r="AE11" s="13">
        <v>0.28440366972477099</v>
      </c>
      <c r="AF11" s="13">
        <v>0.28571428571428598</v>
      </c>
      <c r="AG11" s="13">
        <v>0.37362637362637402</v>
      </c>
      <c r="AH11" s="13"/>
      <c r="AI11" s="13">
        <v>0.2</v>
      </c>
      <c r="AJ11" s="13">
        <v>0.28865979381443302</v>
      </c>
      <c r="AK11" s="13">
        <v>0.35294117647058798</v>
      </c>
      <c r="AL11" s="13">
        <v>0.332669322709163</v>
      </c>
      <c r="AM11" s="13">
        <v>0.35632183908046</v>
      </c>
      <c r="AN11" s="13"/>
      <c r="AO11" s="13">
        <v>0.341137123745819</v>
      </c>
      <c r="AP11" s="13">
        <v>0.3046875</v>
      </c>
      <c r="AQ11" s="13"/>
      <c r="AR11" s="13">
        <v>0.328125</v>
      </c>
      <c r="AS11" s="13">
        <v>0.29370629370629397</v>
      </c>
      <c r="AT11" s="13">
        <v>0.23529411764705899</v>
      </c>
      <c r="AU11" s="13">
        <v>0.29032258064516098</v>
      </c>
      <c r="AV11" s="13">
        <v>0.32773109243697501</v>
      </c>
      <c r="AW11" s="13">
        <v>0.25974025974025999</v>
      </c>
      <c r="AX11" s="13">
        <v>0.33333333333333298</v>
      </c>
      <c r="AY11" s="13">
        <v>0.41176470588235298</v>
      </c>
      <c r="AZ11" s="13">
        <v>0.38235294117647101</v>
      </c>
      <c r="BA11" s="13">
        <v>0.39655172413793099</v>
      </c>
      <c r="BB11" s="13">
        <v>0.42105263157894701</v>
      </c>
      <c r="BC11" s="13">
        <v>0.30188679245283001</v>
      </c>
      <c r="BD11" s="13"/>
      <c r="BE11" s="13">
        <v>0.32861189801699697</v>
      </c>
    </row>
    <row r="12" spans="2:57" ht="30" x14ac:dyDescent="0.25">
      <c r="B12" s="14" t="s">
        <v>383</v>
      </c>
      <c r="C12" s="13">
        <v>0.18635437881873701</v>
      </c>
      <c r="D12" s="13">
        <v>9.0909090909090898E-2</v>
      </c>
      <c r="E12" s="13">
        <v>0.22222222222222199</v>
      </c>
      <c r="F12" s="13">
        <v>0.17716535433070901</v>
      </c>
      <c r="G12" s="13">
        <v>0.19573643410852701</v>
      </c>
      <c r="H12" s="13"/>
      <c r="I12" s="13">
        <v>0.175965665236052</v>
      </c>
      <c r="J12" s="13">
        <v>0.19573643410852701</v>
      </c>
      <c r="K12" s="13"/>
      <c r="L12" s="13">
        <v>0.1875</v>
      </c>
      <c r="M12" s="13">
        <v>0.15151515151515199</v>
      </c>
      <c r="N12" s="13">
        <v>0.20401337792642099</v>
      </c>
      <c r="O12" s="13">
        <v>0.195046439628483</v>
      </c>
      <c r="P12" s="13"/>
      <c r="Q12" s="13">
        <v>0.108108108108108</v>
      </c>
      <c r="R12" s="13">
        <v>0.17567567567567599</v>
      </c>
      <c r="S12" s="13">
        <v>0.20652173913043501</v>
      </c>
      <c r="T12" s="13">
        <v>0.18691588785046701</v>
      </c>
      <c r="U12" s="13">
        <v>0.16129032258064499</v>
      </c>
      <c r="V12" s="13">
        <v>0.229007633587786</v>
      </c>
      <c r="W12" s="13">
        <v>0.22448979591836701</v>
      </c>
      <c r="X12" s="13">
        <v>0.197368421052632</v>
      </c>
      <c r="Y12" s="13"/>
      <c r="Z12" s="13">
        <v>0.12230215827338101</v>
      </c>
      <c r="AA12" s="13">
        <v>0.19631901840490801</v>
      </c>
      <c r="AB12" s="13">
        <v>0.18181818181818199</v>
      </c>
      <c r="AC12" s="13">
        <v>0.23463687150838</v>
      </c>
      <c r="AD12" s="13">
        <v>0.22857142857142901</v>
      </c>
      <c r="AE12" s="13">
        <v>0.18348623853210999</v>
      </c>
      <c r="AF12" s="13">
        <v>9.5238095238095205E-2</v>
      </c>
      <c r="AG12" s="13">
        <v>0.175824175824176</v>
      </c>
      <c r="AH12" s="13"/>
      <c r="AI12" s="13">
        <v>0.17777777777777801</v>
      </c>
      <c r="AJ12" s="13">
        <v>0.19587628865979401</v>
      </c>
      <c r="AK12" s="13">
        <v>0.11111111111111099</v>
      </c>
      <c r="AL12" s="13">
        <v>0.17928286852589601</v>
      </c>
      <c r="AM12" s="13">
        <v>0.26436781609195398</v>
      </c>
      <c r="AN12" s="13"/>
      <c r="AO12" s="13">
        <v>0.18729096989966601</v>
      </c>
      <c r="AP12" s="13">
        <v>0.18489583333333301</v>
      </c>
      <c r="AQ12" s="13"/>
      <c r="AR12" s="13">
        <v>0.171875</v>
      </c>
      <c r="AS12" s="13">
        <v>0.19230769230769201</v>
      </c>
      <c r="AT12" s="13">
        <v>0.23529411764705899</v>
      </c>
      <c r="AU12" s="13">
        <v>0.32258064516128998</v>
      </c>
      <c r="AV12" s="13">
        <v>0.16806722689075601</v>
      </c>
      <c r="AW12" s="13">
        <v>0.18181818181818199</v>
      </c>
      <c r="AX12" s="13">
        <v>0.226190476190476</v>
      </c>
      <c r="AY12" s="13">
        <v>0.14705882352941199</v>
      </c>
      <c r="AZ12" s="13">
        <v>0.22549019607843099</v>
      </c>
      <c r="BA12" s="13">
        <v>0.12068965517241401</v>
      </c>
      <c r="BB12" s="13">
        <v>0.140350877192982</v>
      </c>
      <c r="BC12" s="13">
        <v>0.13207547169811301</v>
      </c>
      <c r="BD12" s="13"/>
      <c r="BE12" s="13">
        <v>0.21529745042492901</v>
      </c>
    </row>
    <row r="13" spans="2:57" x14ac:dyDescent="0.25">
      <c r="B13" s="14" t="s">
        <v>149</v>
      </c>
      <c r="C13" s="19">
        <v>3.0549898167006099E-2</v>
      </c>
      <c r="D13" s="19">
        <v>7.7922077922077906E-2</v>
      </c>
      <c r="E13" s="19">
        <v>5.1851851851851899E-2</v>
      </c>
      <c r="F13" s="19">
        <v>2.7559055118110201E-2</v>
      </c>
      <c r="G13" s="19">
        <v>1.9379844961240299E-2</v>
      </c>
      <c r="H13" s="19"/>
      <c r="I13" s="19">
        <v>4.2918454935622297E-2</v>
      </c>
      <c r="J13" s="19">
        <v>1.9379844961240299E-2</v>
      </c>
      <c r="K13" s="19"/>
      <c r="L13" s="19">
        <v>4.6875E-2</v>
      </c>
      <c r="M13" s="19">
        <v>1.7316017316017299E-2</v>
      </c>
      <c r="N13" s="19">
        <v>2.6755852842809399E-2</v>
      </c>
      <c r="O13" s="19">
        <v>3.7151702786377701E-2</v>
      </c>
      <c r="P13" s="19"/>
      <c r="Q13" s="19">
        <v>6.3063063063063099E-2</v>
      </c>
      <c r="R13" s="19">
        <v>0</v>
      </c>
      <c r="S13" s="19">
        <v>5.4347826086956499E-2</v>
      </c>
      <c r="T13" s="19">
        <v>2.80373831775701E-2</v>
      </c>
      <c r="U13" s="19">
        <v>3.2258064516128997E-2</v>
      </c>
      <c r="V13" s="19">
        <v>3.0534351145038201E-2</v>
      </c>
      <c r="W13" s="19">
        <v>3.06122448979592E-2</v>
      </c>
      <c r="X13" s="19">
        <v>1.3157894736842099E-2</v>
      </c>
      <c r="Y13" s="19"/>
      <c r="Z13" s="19">
        <v>5.7553956834532398E-2</v>
      </c>
      <c r="AA13" s="19">
        <v>3.0674846625766899E-2</v>
      </c>
      <c r="AB13" s="19">
        <v>2.5974025974026E-2</v>
      </c>
      <c r="AC13" s="19">
        <v>5.5865921787709499E-3</v>
      </c>
      <c r="AD13" s="19">
        <v>3.8095238095238099E-2</v>
      </c>
      <c r="AE13" s="19">
        <v>3.6697247706422E-2</v>
      </c>
      <c r="AF13" s="19">
        <v>2.3809523809523801E-2</v>
      </c>
      <c r="AG13" s="19">
        <v>3.2967032967033003E-2</v>
      </c>
      <c r="AH13" s="19"/>
      <c r="AI13" s="19">
        <v>6.6666666666666693E-2</v>
      </c>
      <c r="AJ13" s="19">
        <v>2.06185567010309E-2</v>
      </c>
      <c r="AK13" s="19">
        <v>6.5359477124182996E-2</v>
      </c>
      <c r="AL13" s="19">
        <v>2.3904382470119501E-2</v>
      </c>
      <c r="AM13" s="19">
        <v>5.74712643678161E-3</v>
      </c>
      <c r="AN13" s="19"/>
      <c r="AO13" s="19">
        <v>2.84280936454849E-2</v>
      </c>
      <c r="AP13" s="19">
        <v>3.3854166666666699E-2</v>
      </c>
      <c r="AQ13" s="19"/>
      <c r="AR13" s="19">
        <v>0</v>
      </c>
      <c r="AS13" s="19">
        <v>3.1468531468531499E-2</v>
      </c>
      <c r="AT13" s="19">
        <v>0</v>
      </c>
      <c r="AU13" s="19">
        <v>3.2258064516128997E-2</v>
      </c>
      <c r="AV13" s="19">
        <v>4.20168067226891E-2</v>
      </c>
      <c r="AW13" s="19">
        <v>6.4935064935064901E-2</v>
      </c>
      <c r="AX13" s="19">
        <v>1.1904761904761901E-2</v>
      </c>
      <c r="AY13" s="19">
        <v>5.8823529411764698E-2</v>
      </c>
      <c r="AZ13" s="19">
        <v>1.9607843137254902E-2</v>
      </c>
      <c r="BA13" s="19">
        <v>5.1724137931034503E-2</v>
      </c>
      <c r="BB13" s="19">
        <v>0</v>
      </c>
      <c r="BC13" s="19">
        <v>3.77358490566038E-2</v>
      </c>
      <c r="BD13" s="19"/>
      <c r="BE13" s="19">
        <v>1.9830028328611901E-2</v>
      </c>
    </row>
    <row r="14" spans="2:57" x14ac:dyDescent="0.25">
      <c r="B14" s="15" t="s">
        <v>242</v>
      </c>
    </row>
    <row r="15" spans="2:57" x14ac:dyDescent="0.25">
      <c r="B15" t="s">
        <v>84</v>
      </c>
    </row>
    <row r="16" spans="2:57" x14ac:dyDescent="0.25">
      <c r="B16" t="s">
        <v>85</v>
      </c>
    </row>
    <row r="18" spans="2:2" x14ac:dyDescent="0.25">
      <c r="B18"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BE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387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379</v>
      </c>
      <c r="C8" s="13">
        <v>0.118126272912424</v>
      </c>
      <c r="D8" s="13">
        <v>0.22077922077922099</v>
      </c>
      <c r="E8" s="13">
        <v>0.10370370370370401</v>
      </c>
      <c r="F8" s="13">
        <v>0.118110236220472</v>
      </c>
      <c r="G8" s="13">
        <v>0.10658914728682201</v>
      </c>
      <c r="H8" s="13"/>
      <c r="I8" s="13">
        <v>0.13090128755364799</v>
      </c>
      <c r="J8" s="13">
        <v>0.10658914728682201</v>
      </c>
      <c r="K8" s="13"/>
      <c r="L8" s="13">
        <v>0.1953125</v>
      </c>
      <c r="M8" s="13">
        <v>0.13419913419913401</v>
      </c>
      <c r="N8" s="13">
        <v>8.6956521739130405E-2</v>
      </c>
      <c r="O8" s="13">
        <v>0.105263157894737</v>
      </c>
      <c r="P8" s="13"/>
      <c r="Q8" s="13">
        <v>0.18018018018018001</v>
      </c>
      <c r="R8" s="13">
        <v>9.45945945945946E-2</v>
      </c>
      <c r="S8" s="13">
        <v>0.173913043478261</v>
      </c>
      <c r="T8" s="13">
        <v>7.4766355140186896E-2</v>
      </c>
      <c r="U8" s="13">
        <v>0.15322580645161299</v>
      </c>
      <c r="V8" s="13">
        <v>8.3969465648855005E-2</v>
      </c>
      <c r="W8" s="13">
        <v>0.13265306122449</v>
      </c>
      <c r="X8" s="13">
        <v>8.7719298245614002E-2</v>
      </c>
      <c r="Y8" s="13"/>
      <c r="Z8" s="13">
        <v>0.115107913669065</v>
      </c>
      <c r="AA8" s="13">
        <v>0.14723926380368099</v>
      </c>
      <c r="AB8" s="13">
        <v>7.1428571428571397E-2</v>
      </c>
      <c r="AC8" s="13">
        <v>0.100558659217877</v>
      </c>
      <c r="AD8" s="13">
        <v>0.12380952380952399</v>
      </c>
      <c r="AE8" s="13">
        <v>0.146788990825688</v>
      </c>
      <c r="AF8" s="13">
        <v>0.16666666666666699</v>
      </c>
      <c r="AG8" s="13">
        <v>0.120879120879121</v>
      </c>
      <c r="AH8" s="13"/>
      <c r="AI8" s="13">
        <v>0.28888888888888897</v>
      </c>
      <c r="AJ8" s="13">
        <v>0.164948453608247</v>
      </c>
      <c r="AK8" s="13">
        <v>8.4967320261437898E-2</v>
      </c>
      <c r="AL8" s="13">
        <v>0.113545816733068</v>
      </c>
      <c r="AM8" s="13">
        <v>9.1954022988505704E-2</v>
      </c>
      <c r="AN8" s="13"/>
      <c r="AO8" s="13">
        <v>0.11371237458194</v>
      </c>
      <c r="AP8" s="13">
        <v>0.125</v>
      </c>
      <c r="AQ8" s="13"/>
      <c r="AR8" s="13">
        <v>9.375E-2</v>
      </c>
      <c r="AS8" s="13">
        <v>0.115384615384615</v>
      </c>
      <c r="AT8" s="13">
        <v>0.17647058823529399</v>
      </c>
      <c r="AU8" s="13">
        <v>0.19354838709677399</v>
      </c>
      <c r="AV8" s="13">
        <v>8.40336134453782E-2</v>
      </c>
      <c r="AW8" s="13">
        <v>0.11688311688311701</v>
      </c>
      <c r="AX8" s="13">
        <v>0.107142857142857</v>
      </c>
      <c r="AY8" s="13">
        <v>0.23529411764705899</v>
      </c>
      <c r="AZ8" s="13">
        <v>9.8039215686274495E-2</v>
      </c>
      <c r="BA8" s="13">
        <v>0.10344827586206901</v>
      </c>
      <c r="BB8" s="13">
        <v>0.175438596491228</v>
      </c>
      <c r="BC8" s="13">
        <v>0.113207547169811</v>
      </c>
      <c r="BD8" s="13"/>
      <c r="BE8" s="13">
        <v>0.10481586402266301</v>
      </c>
    </row>
    <row r="9" spans="2:57" ht="30" x14ac:dyDescent="0.25">
      <c r="B9" s="14" t="s">
        <v>380</v>
      </c>
      <c r="C9" s="13">
        <v>0.16293279022403301</v>
      </c>
      <c r="D9" s="13">
        <v>0.11688311688311701</v>
      </c>
      <c r="E9" s="13">
        <v>0.162962962962963</v>
      </c>
      <c r="F9" s="13">
        <v>0.169291338582677</v>
      </c>
      <c r="G9" s="13">
        <v>0.16666666666666699</v>
      </c>
      <c r="H9" s="13"/>
      <c r="I9" s="13">
        <v>0.15879828326180301</v>
      </c>
      <c r="J9" s="13">
        <v>0.16666666666666699</v>
      </c>
      <c r="K9" s="13"/>
      <c r="L9" s="13">
        <v>0.15625</v>
      </c>
      <c r="M9" s="13">
        <v>0.17316017316017299</v>
      </c>
      <c r="N9" s="13">
        <v>0.17056856187291</v>
      </c>
      <c r="O9" s="13">
        <v>0.15170278637770901</v>
      </c>
      <c r="P9" s="13"/>
      <c r="Q9" s="13">
        <v>0.18018018018018001</v>
      </c>
      <c r="R9" s="13">
        <v>0.14864864864864899</v>
      </c>
      <c r="S9" s="13">
        <v>9.7826086956521702E-2</v>
      </c>
      <c r="T9" s="13">
        <v>0.18691588785046701</v>
      </c>
      <c r="U9" s="13">
        <v>0.16129032258064499</v>
      </c>
      <c r="V9" s="13">
        <v>0.16030534351145001</v>
      </c>
      <c r="W9" s="13">
        <v>0.214285714285714</v>
      </c>
      <c r="X9" s="13">
        <v>0.162280701754386</v>
      </c>
      <c r="Y9" s="13"/>
      <c r="Z9" s="13">
        <v>0.17266187050359699</v>
      </c>
      <c r="AA9" s="13">
        <v>0.122699386503067</v>
      </c>
      <c r="AB9" s="13">
        <v>0.201298701298701</v>
      </c>
      <c r="AC9" s="13">
        <v>0.16201117318435801</v>
      </c>
      <c r="AD9" s="13">
        <v>0.133333333333333</v>
      </c>
      <c r="AE9" s="13">
        <v>0.12844036697247699</v>
      </c>
      <c r="AF9" s="13">
        <v>0.16666666666666699</v>
      </c>
      <c r="AG9" s="13">
        <v>0.230769230769231</v>
      </c>
      <c r="AH9" s="13"/>
      <c r="AI9" s="13">
        <v>8.8888888888888906E-2</v>
      </c>
      <c r="AJ9" s="13">
        <v>0.164948453608247</v>
      </c>
      <c r="AK9" s="13">
        <v>0.18954248366013099</v>
      </c>
      <c r="AL9" s="13">
        <v>0.167330677290837</v>
      </c>
      <c r="AM9" s="13">
        <v>0.15517241379310301</v>
      </c>
      <c r="AN9" s="13"/>
      <c r="AO9" s="13">
        <v>0.175585284280936</v>
      </c>
      <c r="AP9" s="13">
        <v>0.14322916666666699</v>
      </c>
      <c r="AQ9" s="13"/>
      <c r="AR9" s="13">
        <v>0.1875</v>
      </c>
      <c r="AS9" s="13">
        <v>0.15384615384615399</v>
      </c>
      <c r="AT9" s="13">
        <v>0.23529411764705899</v>
      </c>
      <c r="AU9" s="13">
        <v>9.6774193548387094E-2</v>
      </c>
      <c r="AV9" s="13">
        <v>0.16806722689075601</v>
      </c>
      <c r="AW9" s="13">
        <v>0.207792207792208</v>
      </c>
      <c r="AX9" s="13">
        <v>0.16666666666666699</v>
      </c>
      <c r="AY9" s="13">
        <v>2.9411764705882401E-2</v>
      </c>
      <c r="AZ9" s="13">
        <v>0.13725490196078399</v>
      </c>
      <c r="BA9" s="13">
        <v>0.17241379310344801</v>
      </c>
      <c r="BB9" s="13">
        <v>0.22807017543859601</v>
      </c>
      <c r="BC9" s="13">
        <v>0.169811320754717</v>
      </c>
      <c r="BD9" s="13"/>
      <c r="BE9" s="13">
        <v>0.17563739376770501</v>
      </c>
    </row>
    <row r="10" spans="2:57" ht="30" x14ac:dyDescent="0.25">
      <c r="B10" s="14" t="s">
        <v>381</v>
      </c>
      <c r="C10" s="13">
        <v>0.17107942973523399</v>
      </c>
      <c r="D10" s="13">
        <v>0.19480519480519501</v>
      </c>
      <c r="E10" s="13">
        <v>0.19259259259259301</v>
      </c>
      <c r="F10" s="13">
        <v>0.17716535433070901</v>
      </c>
      <c r="G10" s="13">
        <v>0.15891472868217099</v>
      </c>
      <c r="H10" s="13"/>
      <c r="I10" s="13">
        <v>0.184549356223176</v>
      </c>
      <c r="J10" s="13">
        <v>0.15891472868217099</v>
      </c>
      <c r="K10" s="13"/>
      <c r="L10" s="13">
        <v>0.140625</v>
      </c>
      <c r="M10" s="13">
        <v>0.20346320346320301</v>
      </c>
      <c r="N10" s="13">
        <v>0.14381270903009999</v>
      </c>
      <c r="O10" s="13">
        <v>0.185758513931889</v>
      </c>
      <c r="P10" s="13"/>
      <c r="Q10" s="13">
        <v>0.135135135135135</v>
      </c>
      <c r="R10" s="13">
        <v>0.21621621621621601</v>
      </c>
      <c r="S10" s="13">
        <v>0.19565217391304299</v>
      </c>
      <c r="T10" s="13">
        <v>0.20560747663551401</v>
      </c>
      <c r="U10" s="13">
        <v>0.15322580645161299</v>
      </c>
      <c r="V10" s="13">
        <v>0.16030534351145001</v>
      </c>
      <c r="W10" s="13">
        <v>0.122448979591837</v>
      </c>
      <c r="X10" s="13">
        <v>0.175438596491228</v>
      </c>
      <c r="Y10" s="13"/>
      <c r="Z10" s="13">
        <v>0.13669064748201401</v>
      </c>
      <c r="AA10" s="13">
        <v>0.214723926380368</v>
      </c>
      <c r="AB10" s="13">
        <v>0.214285714285714</v>
      </c>
      <c r="AC10" s="13">
        <v>0.15642458100558701</v>
      </c>
      <c r="AD10" s="13">
        <v>0.14285714285714299</v>
      </c>
      <c r="AE10" s="13">
        <v>0.155963302752294</v>
      </c>
      <c r="AF10" s="13">
        <v>0.26190476190476197</v>
      </c>
      <c r="AG10" s="13">
        <v>0.10989010989011</v>
      </c>
      <c r="AH10" s="13"/>
      <c r="AI10" s="13">
        <v>0.11111111111111099</v>
      </c>
      <c r="AJ10" s="13">
        <v>0.17525773195876301</v>
      </c>
      <c r="AK10" s="13">
        <v>0.23529411764705899</v>
      </c>
      <c r="AL10" s="13">
        <v>0.17330677290836699</v>
      </c>
      <c r="AM10" s="13">
        <v>0.114942528735632</v>
      </c>
      <c r="AN10" s="13"/>
      <c r="AO10" s="13">
        <v>0.17892976588628801</v>
      </c>
      <c r="AP10" s="13">
        <v>0.15885416666666699</v>
      </c>
      <c r="AQ10" s="13"/>
      <c r="AR10" s="13">
        <v>0.234375</v>
      </c>
      <c r="AS10" s="13">
        <v>0.14685314685314699</v>
      </c>
      <c r="AT10" s="13">
        <v>0.23529411764705899</v>
      </c>
      <c r="AU10" s="13">
        <v>3.2258064516128997E-2</v>
      </c>
      <c r="AV10" s="13">
        <v>0.23529411764705899</v>
      </c>
      <c r="AW10" s="13">
        <v>0.18181818181818199</v>
      </c>
      <c r="AX10" s="13">
        <v>0.17857142857142899</v>
      </c>
      <c r="AY10" s="13">
        <v>0.17647058823529399</v>
      </c>
      <c r="AZ10" s="13">
        <v>0.13725490196078399</v>
      </c>
      <c r="BA10" s="13">
        <v>0.20689655172413801</v>
      </c>
      <c r="BB10" s="13">
        <v>0.157894736842105</v>
      </c>
      <c r="BC10" s="13">
        <v>0.15094339622641501</v>
      </c>
      <c r="BD10" s="13"/>
      <c r="BE10" s="13">
        <v>0.13314447592067999</v>
      </c>
    </row>
    <row r="11" spans="2:57" ht="30" x14ac:dyDescent="0.25">
      <c r="B11" s="14" t="s">
        <v>382</v>
      </c>
      <c r="C11" s="13">
        <v>0.33808553971486799</v>
      </c>
      <c r="D11" s="13">
        <v>0.31168831168831201</v>
      </c>
      <c r="E11" s="13">
        <v>0.296296296296296</v>
      </c>
      <c r="F11" s="13">
        <v>0.37401574803149601</v>
      </c>
      <c r="G11" s="13">
        <v>0.33527131782945702</v>
      </c>
      <c r="H11" s="13"/>
      <c r="I11" s="13">
        <v>0.34120171673819699</v>
      </c>
      <c r="J11" s="13">
        <v>0.33527131782945702</v>
      </c>
      <c r="K11" s="13"/>
      <c r="L11" s="13">
        <v>0.3046875</v>
      </c>
      <c r="M11" s="13">
        <v>0.31601731601731597</v>
      </c>
      <c r="N11" s="13">
        <v>0.36120401337792601</v>
      </c>
      <c r="O11" s="13">
        <v>0.343653250773994</v>
      </c>
      <c r="P11" s="13"/>
      <c r="Q11" s="13">
        <v>0.31531531531531498</v>
      </c>
      <c r="R11" s="13">
        <v>0.40540540540540498</v>
      </c>
      <c r="S11" s="13">
        <v>0.30434782608695699</v>
      </c>
      <c r="T11" s="13">
        <v>0.38317757009345799</v>
      </c>
      <c r="U11" s="13">
        <v>0.33870967741935498</v>
      </c>
      <c r="V11" s="13">
        <v>0.26717557251908403</v>
      </c>
      <c r="W11" s="13">
        <v>0.34693877551020402</v>
      </c>
      <c r="X11" s="13">
        <v>0.35087719298245601</v>
      </c>
      <c r="Y11" s="13"/>
      <c r="Z11" s="13">
        <v>0.31654676258992798</v>
      </c>
      <c r="AA11" s="13">
        <v>0.312883435582822</v>
      </c>
      <c r="AB11" s="13">
        <v>0.34415584415584399</v>
      </c>
      <c r="AC11" s="13">
        <v>0.32402234636871502</v>
      </c>
      <c r="AD11" s="13">
        <v>0.40952380952381001</v>
      </c>
      <c r="AE11" s="13">
        <v>0.33027522935779802</v>
      </c>
      <c r="AF11" s="13">
        <v>0.28571428571428598</v>
      </c>
      <c r="AG11" s="13">
        <v>0.38461538461538503</v>
      </c>
      <c r="AH11" s="13"/>
      <c r="AI11" s="13">
        <v>0.28888888888888897</v>
      </c>
      <c r="AJ11" s="13">
        <v>0.31958762886597902</v>
      </c>
      <c r="AK11" s="13">
        <v>0.30065359477124198</v>
      </c>
      <c r="AL11" s="13">
        <v>0.34262948207171301</v>
      </c>
      <c r="AM11" s="13">
        <v>0.37931034482758602</v>
      </c>
      <c r="AN11" s="13"/>
      <c r="AO11" s="13">
        <v>0.34782608695652201</v>
      </c>
      <c r="AP11" s="13">
        <v>0.32291666666666702</v>
      </c>
      <c r="AQ11" s="13"/>
      <c r="AR11" s="13">
        <v>0.25</v>
      </c>
      <c r="AS11" s="13">
        <v>0.37062937062937101</v>
      </c>
      <c r="AT11" s="13">
        <v>0.11764705882352899</v>
      </c>
      <c r="AU11" s="13">
        <v>0.35483870967741898</v>
      </c>
      <c r="AV11" s="13">
        <v>0.28571428571428598</v>
      </c>
      <c r="AW11" s="13">
        <v>0.29870129870129902</v>
      </c>
      <c r="AX11" s="13">
        <v>0.38095238095238099</v>
      </c>
      <c r="AY11" s="13">
        <v>0.38235294117647101</v>
      </c>
      <c r="AZ11" s="13">
        <v>0.37254901960784298</v>
      </c>
      <c r="BA11" s="13">
        <v>0.36206896551724099</v>
      </c>
      <c r="BB11" s="13">
        <v>0.29824561403508798</v>
      </c>
      <c r="BC11" s="13">
        <v>0.35849056603773599</v>
      </c>
      <c r="BD11" s="13"/>
      <c r="BE11" s="13">
        <v>0.354107648725212</v>
      </c>
    </row>
    <row r="12" spans="2:57" ht="30" x14ac:dyDescent="0.25">
      <c r="B12" s="14" t="s">
        <v>383</v>
      </c>
      <c r="C12" s="13">
        <v>0.19450101832993899</v>
      </c>
      <c r="D12" s="13">
        <v>0.12987012987013</v>
      </c>
      <c r="E12" s="13">
        <v>0.22962962962962999</v>
      </c>
      <c r="F12" s="13">
        <v>0.14960629921259799</v>
      </c>
      <c r="G12" s="13">
        <v>0.217054263565891</v>
      </c>
      <c r="H12" s="13"/>
      <c r="I12" s="13">
        <v>0.169527896995708</v>
      </c>
      <c r="J12" s="13">
        <v>0.217054263565891</v>
      </c>
      <c r="K12" s="13"/>
      <c r="L12" s="13">
        <v>0.1953125</v>
      </c>
      <c r="M12" s="13">
        <v>0.16017316017316</v>
      </c>
      <c r="N12" s="13">
        <v>0.22742474916388</v>
      </c>
      <c r="O12" s="13">
        <v>0.18885448916408701</v>
      </c>
      <c r="P12" s="13"/>
      <c r="Q12" s="13">
        <v>0.171171171171171</v>
      </c>
      <c r="R12" s="13">
        <v>0.135135135135135</v>
      </c>
      <c r="S12" s="13">
        <v>0.20652173913043501</v>
      </c>
      <c r="T12" s="13">
        <v>0.14018691588785001</v>
      </c>
      <c r="U12" s="13">
        <v>0.18548387096774199</v>
      </c>
      <c r="V12" s="13">
        <v>0.30534351145038202</v>
      </c>
      <c r="W12" s="13">
        <v>0.16326530612244899</v>
      </c>
      <c r="X12" s="13">
        <v>0.21052631578947401</v>
      </c>
      <c r="Y12" s="13"/>
      <c r="Z12" s="13">
        <v>0.20863309352518</v>
      </c>
      <c r="AA12" s="13">
        <v>0.190184049079755</v>
      </c>
      <c r="AB12" s="13">
        <v>0.15584415584415601</v>
      </c>
      <c r="AC12" s="13">
        <v>0.25139664804469303</v>
      </c>
      <c r="AD12" s="13">
        <v>0.180952380952381</v>
      </c>
      <c r="AE12" s="13">
        <v>0.22018348623853201</v>
      </c>
      <c r="AF12" s="13">
        <v>0.119047619047619</v>
      </c>
      <c r="AG12" s="13">
        <v>0.15384615384615399</v>
      </c>
      <c r="AH12" s="13"/>
      <c r="AI12" s="13">
        <v>0.2</v>
      </c>
      <c r="AJ12" s="13">
        <v>0.15463917525773199</v>
      </c>
      <c r="AK12" s="13">
        <v>0.16339869281045799</v>
      </c>
      <c r="AL12" s="13">
        <v>0.19521912350597601</v>
      </c>
      <c r="AM12" s="13">
        <v>0.247126436781609</v>
      </c>
      <c r="AN12" s="13"/>
      <c r="AO12" s="13">
        <v>0.17056856187291</v>
      </c>
      <c r="AP12" s="13">
        <v>0.23177083333333301</v>
      </c>
      <c r="AQ12" s="13"/>
      <c r="AR12" s="13">
        <v>0.21875</v>
      </c>
      <c r="AS12" s="13">
        <v>0.20979020979021001</v>
      </c>
      <c r="AT12" s="13">
        <v>0.23529411764705899</v>
      </c>
      <c r="AU12" s="13">
        <v>0.29032258064516098</v>
      </c>
      <c r="AV12" s="13">
        <v>0.184873949579832</v>
      </c>
      <c r="AW12" s="13">
        <v>0.18181818181818199</v>
      </c>
      <c r="AX12" s="13">
        <v>0.14285714285714299</v>
      </c>
      <c r="AY12" s="13">
        <v>0.14705882352941199</v>
      </c>
      <c r="AZ12" s="13">
        <v>0.23529411764705899</v>
      </c>
      <c r="BA12" s="13">
        <v>0.15517241379310301</v>
      </c>
      <c r="BB12" s="13">
        <v>0.140350877192982</v>
      </c>
      <c r="BC12" s="13">
        <v>0.18867924528301899</v>
      </c>
      <c r="BD12" s="13"/>
      <c r="BE12" s="13">
        <v>0.22379603399433401</v>
      </c>
    </row>
    <row r="13" spans="2:57" x14ac:dyDescent="0.25">
      <c r="B13" s="14" t="s">
        <v>149</v>
      </c>
      <c r="C13" s="19">
        <v>1.52749490835031E-2</v>
      </c>
      <c r="D13" s="19">
        <v>2.5974025974026E-2</v>
      </c>
      <c r="E13" s="19">
        <v>1.48148148148148E-2</v>
      </c>
      <c r="F13" s="19">
        <v>1.1811023622047201E-2</v>
      </c>
      <c r="G13" s="19">
        <v>1.5503875968992199E-2</v>
      </c>
      <c r="H13" s="19"/>
      <c r="I13" s="19">
        <v>1.5021459227467801E-2</v>
      </c>
      <c r="J13" s="19">
        <v>1.5503875968992199E-2</v>
      </c>
      <c r="K13" s="19"/>
      <c r="L13" s="19">
        <v>7.8125E-3</v>
      </c>
      <c r="M13" s="19">
        <v>1.2987012987013E-2</v>
      </c>
      <c r="N13" s="19">
        <v>1.00334448160535E-2</v>
      </c>
      <c r="O13" s="19">
        <v>2.4767801857585099E-2</v>
      </c>
      <c r="P13" s="19"/>
      <c r="Q13" s="19">
        <v>1.8018018018018001E-2</v>
      </c>
      <c r="R13" s="19">
        <v>0</v>
      </c>
      <c r="S13" s="19">
        <v>2.1739130434782601E-2</v>
      </c>
      <c r="T13" s="19">
        <v>9.3457943925233603E-3</v>
      </c>
      <c r="U13" s="19">
        <v>8.0645161290322596E-3</v>
      </c>
      <c r="V13" s="19">
        <v>2.2900763358778602E-2</v>
      </c>
      <c r="W13" s="19">
        <v>2.04081632653061E-2</v>
      </c>
      <c r="X13" s="19">
        <v>1.3157894736842099E-2</v>
      </c>
      <c r="Y13" s="19"/>
      <c r="Z13" s="19">
        <v>5.0359712230215799E-2</v>
      </c>
      <c r="AA13" s="19">
        <v>1.22699386503067E-2</v>
      </c>
      <c r="AB13" s="19">
        <v>1.2987012987013E-2</v>
      </c>
      <c r="AC13" s="19">
        <v>5.5865921787709499E-3</v>
      </c>
      <c r="AD13" s="19">
        <v>9.5238095238095195E-3</v>
      </c>
      <c r="AE13" s="19">
        <v>1.8348623853211E-2</v>
      </c>
      <c r="AF13" s="19">
        <v>0</v>
      </c>
      <c r="AG13" s="19">
        <v>0</v>
      </c>
      <c r="AH13" s="19"/>
      <c r="AI13" s="19">
        <v>2.2222222222222199E-2</v>
      </c>
      <c r="AJ13" s="19">
        <v>2.06185567010309E-2</v>
      </c>
      <c r="AK13" s="19">
        <v>2.61437908496732E-2</v>
      </c>
      <c r="AL13" s="19">
        <v>7.9681274900398405E-3</v>
      </c>
      <c r="AM13" s="19">
        <v>1.1494252873563199E-2</v>
      </c>
      <c r="AN13" s="19"/>
      <c r="AO13" s="19">
        <v>1.3377926421404699E-2</v>
      </c>
      <c r="AP13" s="19">
        <v>1.8229166666666699E-2</v>
      </c>
      <c r="AQ13" s="19"/>
      <c r="AR13" s="19">
        <v>1.5625E-2</v>
      </c>
      <c r="AS13" s="19">
        <v>3.4965034965035E-3</v>
      </c>
      <c r="AT13" s="19">
        <v>0</v>
      </c>
      <c r="AU13" s="19">
        <v>3.2258064516128997E-2</v>
      </c>
      <c r="AV13" s="19">
        <v>4.20168067226891E-2</v>
      </c>
      <c r="AW13" s="19">
        <v>1.2987012987013E-2</v>
      </c>
      <c r="AX13" s="19">
        <v>2.3809523809523801E-2</v>
      </c>
      <c r="AY13" s="19">
        <v>2.9411764705882401E-2</v>
      </c>
      <c r="AZ13" s="19">
        <v>1.9607843137254902E-2</v>
      </c>
      <c r="BA13" s="19">
        <v>0</v>
      </c>
      <c r="BB13" s="19">
        <v>0</v>
      </c>
      <c r="BC13" s="19">
        <v>1.88679245283019E-2</v>
      </c>
      <c r="BD13" s="19"/>
      <c r="BE13" s="19">
        <v>8.4985835694051E-3</v>
      </c>
    </row>
    <row r="14" spans="2:57" x14ac:dyDescent="0.25">
      <c r="B14" s="15" t="s">
        <v>242</v>
      </c>
    </row>
    <row r="15" spans="2:57" x14ac:dyDescent="0.25">
      <c r="B15" t="s">
        <v>84</v>
      </c>
    </row>
    <row r="16" spans="2:57" x14ac:dyDescent="0.25">
      <c r="B16" t="s">
        <v>85</v>
      </c>
    </row>
    <row r="18" spans="2:2" x14ac:dyDescent="0.25">
      <c r="B18"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BE18"/>
  <sheetViews>
    <sheetView showGridLines="0" topLeftCell="A7" workbookViewId="0">
      <pane xSplit="2" topLeftCell="C1" activePane="topRight" state="frozen"/>
      <selection pane="topRight" activeCell="B18" sqref="B18"/>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388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379</v>
      </c>
      <c r="C8" s="13">
        <v>9.9796334012220003E-2</v>
      </c>
      <c r="D8" s="13">
        <v>0.12987012987013</v>
      </c>
      <c r="E8" s="13">
        <v>0.125925925925926</v>
      </c>
      <c r="F8" s="13">
        <v>0.10629921259842499</v>
      </c>
      <c r="G8" s="13">
        <v>8.5271317829457405E-2</v>
      </c>
      <c r="H8" s="13"/>
      <c r="I8" s="13">
        <v>0.11587982832618</v>
      </c>
      <c r="J8" s="13">
        <v>8.5271317829457405E-2</v>
      </c>
      <c r="K8" s="13"/>
      <c r="L8" s="13">
        <v>0.1171875</v>
      </c>
      <c r="M8" s="13">
        <v>0.112554112554113</v>
      </c>
      <c r="N8" s="13">
        <v>9.3645484949832797E-2</v>
      </c>
      <c r="O8" s="13">
        <v>8.9783281733746098E-2</v>
      </c>
      <c r="P8" s="13"/>
      <c r="Q8" s="13">
        <v>0.135135135135135</v>
      </c>
      <c r="R8" s="13">
        <v>8.1081081081081099E-2</v>
      </c>
      <c r="S8" s="13">
        <v>9.7826086956521702E-2</v>
      </c>
      <c r="T8" s="13">
        <v>0.10280373831775701</v>
      </c>
      <c r="U8" s="13">
        <v>0.13709677419354799</v>
      </c>
      <c r="V8" s="13">
        <v>9.1603053435114504E-2</v>
      </c>
      <c r="W8" s="13">
        <v>8.1632653061224497E-2</v>
      </c>
      <c r="X8" s="13">
        <v>8.3333333333333301E-2</v>
      </c>
      <c r="Y8" s="13"/>
      <c r="Z8" s="13">
        <v>0.100719424460432</v>
      </c>
      <c r="AA8" s="13">
        <v>8.5889570552147201E-2</v>
      </c>
      <c r="AB8" s="13">
        <v>0.11688311688311701</v>
      </c>
      <c r="AC8" s="13">
        <v>7.8212290502793297E-2</v>
      </c>
      <c r="AD8" s="13">
        <v>0.114285714285714</v>
      </c>
      <c r="AE8" s="13">
        <v>0.13761467889908299</v>
      </c>
      <c r="AF8" s="13">
        <v>4.7619047619047603E-2</v>
      </c>
      <c r="AG8" s="13">
        <v>9.8901098901098897E-2</v>
      </c>
      <c r="AH8" s="13"/>
      <c r="AI8" s="13">
        <v>0.133333333333333</v>
      </c>
      <c r="AJ8" s="13">
        <v>9.2783505154639206E-2</v>
      </c>
      <c r="AK8" s="13">
        <v>6.5359477124182996E-2</v>
      </c>
      <c r="AL8" s="13">
        <v>0.109561752988048</v>
      </c>
      <c r="AM8" s="13">
        <v>0.10344827586206901</v>
      </c>
      <c r="AN8" s="13"/>
      <c r="AO8" s="13">
        <v>0.102006688963211</v>
      </c>
      <c r="AP8" s="13">
        <v>9.6354166666666699E-2</v>
      </c>
      <c r="AQ8" s="13"/>
      <c r="AR8" s="13">
        <v>9.375E-2</v>
      </c>
      <c r="AS8" s="13">
        <v>0.115384615384615</v>
      </c>
      <c r="AT8" s="13">
        <v>0.17647058823529399</v>
      </c>
      <c r="AU8" s="13">
        <v>9.6774193548387094E-2</v>
      </c>
      <c r="AV8" s="13">
        <v>7.5630252100840303E-2</v>
      </c>
      <c r="AW8" s="13">
        <v>7.7922077922077906E-2</v>
      </c>
      <c r="AX8" s="13">
        <v>0.14285714285714299</v>
      </c>
      <c r="AY8" s="13">
        <v>0.11764705882352899</v>
      </c>
      <c r="AZ8" s="13">
        <v>6.8627450980392204E-2</v>
      </c>
      <c r="BA8" s="13">
        <v>8.6206896551724102E-2</v>
      </c>
      <c r="BB8" s="13">
        <v>0.12280701754386</v>
      </c>
      <c r="BC8" s="13">
        <v>5.6603773584905703E-2</v>
      </c>
      <c r="BD8" s="13"/>
      <c r="BE8" s="13">
        <v>8.7818696883852701E-2</v>
      </c>
    </row>
    <row r="9" spans="2:57" ht="30" x14ac:dyDescent="0.25">
      <c r="B9" s="14" t="s">
        <v>380</v>
      </c>
      <c r="C9" s="13">
        <v>0.17209775967413399</v>
      </c>
      <c r="D9" s="13">
        <v>0.19480519480519501</v>
      </c>
      <c r="E9" s="13">
        <v>0.140740740740741</v>
      </c>
      <c r="F9" s="13">
        <v>0.13779527559055099</v>
      </c>
      <c r="G9" s="13">
        <v>0.193798449612403</v>
      </c>
      <c r="H9" s="13"/>
      <c r="I9" s="13">
        <v>0.14806866952789699</v>
      </c>
      <c r="J9" s="13">
        <v>0.193798449612403</v>
      </c>
      <c r="K9" s="13"/>
      <c r="L9" s="13">
        <v>0.2109375</v>
      </c>
      <c r="M9" s="13">
        <v>0.16017316017316</v>
      </c>
      <c r="N9" s="13">
        <v>0.14046822742474899</v>
      </c>
      <c r="O9" s="13">
        <v>0.195046439628483</v>
      </c>
      <c r="P9" s="13"/>
      <c r="Q9" s="13">
        <v>0.18018018018018001</v>
      </c>
      <c r="R9" s="13">
        <v>0.17567567567567599</v>
      </c>
      <c r="S9" s="13">
        <v>0.16304347826087001</v>
      </c>
      <c r="T9" s="13">
        <v>0.177570093457944</v>
      </c>
      <c r="U9" s="13">
        <v>0.12903225806451599</v>
      </c>
      <c r="V9" s="13">
        <v>0.15267175572519101</v>
      </c>
      <c r="W9" s="13">
        <v>0.20408163265306101</v>
      </c>
      <c r="X9" s="13">
        <v>0.18859649122807001</v>
      </c>
      <c r="Y9" s="13"/>
      <c r="Z9" s="13">
        <v>0.13669064748201401</v>
      </c>
      <c r="AA9" s="13">
        <v>0.17177914110429399</v>
      </c>
      <c r="AB9" s="13">
        <v>0.18831168831168801</v>
      </c>
      <c r="AC9" s="13">
        <v>0.16201117318435801</v>
      </c>
      <c r="AD9" s="13">
        <v>0.180952380952381</v>
      </c>
      <c r="AE9" s="13">
        <v>0.155963302752294</v>
      </c>
      <c r="AF9" s="13">
        <v>0.28571428571428598</v>
      </c>
      <c r="AG9" s="13">
        <v>0.175824175824176</v>
      </c>
      <c r="AH9" s="13"/>
      <c r="AI9" s="13">
        <v>0.11111111111111099</v>
      </c>
      <c r="AJ9" s="13">
        <v>0.216494845360825</v>
      </c>
      <c r="AK9" s="13">
        <v>0.19607843137254899</v>
      </c>
      <c r="AL9" s="13">
        <v>0.163346613545817</v>
      </c>
      <c r="AM9" s="13">
        <v>0.17816091954023</v>
      </c>
      <c r="AN9" s="13"/>
      <c r="AO9" s="13">
        <v>0.17892976588628801</v>
      </c>
      <c r="AP9" s="13">
        <v>0.16145833333333301</v>
      </c>
      <c r="AQ9" s="13"/>
      <c r="AR9" s="13">
        <v>0.15625</v>
      </c>
      <c r="AS9" s="13">
        <v>0.16433566433566399</v>
      </c>
      <c r="AT9" s="13">
        <v>0</v>
      </c>
      <c r="AU9" s="13">
        <v>3.2258064516128997E-2</v>
      </c>
      <c r="AV9" s="13">
        <v>0.17647058823529399</v>
      </c>
      <c r="AW9" s="13">
        <v>0.168831168831169</v>
      </c>
      <c r="AX9" s="13">
        <v>0.19047619047618999</v>
      </c>
      <c r="AY9" s="13">
        <v>0.11764705882352899</v>
      </c>
      <c r="AZ9" s="13">
        <v>0.22549019607843099</v>
      </c>
      <c r="BA9" s="13">
        <v>0.17241379310344801</v>
      </c>
      <c r="BB9" s="13">
        <v>0.21052631578947401</v>
      </c>
      <c r="BC9" s="13">
        <v>0.22641509433962301</v>
      </c>
      <c r="BD9" s="13"/>
      <c r="BE9" s="13">
        <v>0.18980169971671401</v>
      </c>
    </row>
    <row r="10" spans="2:57" ht="30" x14ac:dyDescent="0.25">
      <c r="B10" s="14" t="s">
        <v>381</v>
      </c>
      <c r="C10" s="13">
        <v>0.20061099796334</v>
      </c>
      <c r="D10" s="13">
        <v>0.25974025974025999</v>
      </c>
      <c r="E10" s="13">
        <v>0.23703703703703699</v>
      </c>
      <c r="F10" s="13">
        <v>0.208661417322835</v>
      </c>
      <c r="G10" s="13">
        <v>0.178294573643411</v>
      </c>
      <c r="H10" s="13"/>
      <c r="I10" s="13">
        <v>0.225321888412017</v>
      </c>
      <c r="J10" s="13">
        <v>0.178294573643411</v>
      </c>
      <c r="K10" s="13"/>
      <c r="L10" s="13">
        <v>0.15625</v>
      </c>
      <c r="M10" s="13">
        <v>0.238095238095238</v>
      </c>
      <c r="N10" s="13">
        <v>0.160535117056856</v>
      </c>
      <c r="O10" s="13">
        <v>0.22600619195046401</v>
      </c>
      <c r="P10" s="13"/>
      <c r="Q10" s="13">
        <v>0.24324324324324301</v>
      </c>
      <c r="R10" s="13">
        <v>0.21621621621621601</v>
      </c>
      <c r="S10" s="13">
        <v>0.26086956521739102</v>
      </c>
      <c r="T10" s="13">
        <v>0.22429906542056099</v>
      </c>
      <c r="U10" s="13">
        <v>0.13709677419354799</v>
      </c>
      <c r="V10" s="13">
        <v>0.16030534351145001</v>
      </c>
      <c r="W10" s="13">
        <v>0.19387755102040799</v>
      </c>
      <c r="X10" s="13">
        <v>0.19298245614035101</v>
      </c>
      <c r="Y10" s="13"/>
      <c r="Z10" s="13">
        <v>0.20863309352518</v>
      </c>
      <c r="AA10" s="13">
        <v>0.22699386503067501</v>
      </c>
      <c r="AB10" s="13">
        <v>0.22727272727272699</v>
      </c>
      <c r="AC10" s="13">
        <v>0.17318435754189901</v>
      </c>
      <c r="AD10" s="13">
        <v>0.180952380952381</v>
      </c>
      <c r="AE10" s="13">
        <v>0.192660550458716</v>
      </c>
      <c r="AF10" s="13">
        <v>0.26190476190476197</v>
      </c>
      <c r="AG10" s="13">
        <v>0.15384615384615399</v>
      </c>
      <c r="AH10" s="13"/>
      <c r="AI10" s="13">
        <v>0.31111111111111101</v>
      </c>
      <c r="AJ10" s="13">
        <v>0.20618556701030899</v>
      </c>
      <c r="AK10" s="13">
        <v>0.22222222222222199</v>
      </c>
      <c r="AL10" s="13">
        <v>0.19322709163346599</v>
      </c>
      <c r="AM10" s="13">
        <v>0.16666666666666699</v>
      </c>
      <c r="AN10" s="13"/>
      <c r="AO10" s="13">
        <v>0.19230769230769201</v>
      </c>
      <c r="AP10" s="13">
        <v>0.21354166666666699</v>
      </c>
      <c r="AQ10" s="13"/>
      <c r="AR10" s="13">
        <v>0.25</v>
      </c>
      <c r="AS10" s="13">
        <v>0.171328671328671</v>
      </c>
      <c r="AT10" s="13">
        <v>0.35294117647058798</v>
      </c>
      <c r="AU10" s="13">
        <v>0.16129032258064499</v>
      </c>
      <c r="AV10" s="13">
        <v>0.21008403361344499</v>
      </c>
      <c r="AW10" s="13">
        <v>0.19480519480519501</v>
      </c>
      <c r="AX10" s="13">
        <v>0.202380952380952</v>
      </c>
      <c r="AY10" s="13">
        <v>0.29411764705882398</v>
      </c>
      <c r="AZ10" s="13">
        <v>0.13725490196078399</v>
      </c>
      <c r="BA10" s="13">
        <v>0.24137931034482801</v>
      </c>
      <c r="BB10" s="13">
        <v>0.26315789473684198</v>
      </c>
      <c r="BC10" s="13">
        <v>0.20754716981132099</v>
      </c>
      <c r="BD10" s="13"/>
      <c r="BE10" s="13">
        <v>0.17847025495750701</v>
      </c>
    </row>
    <row r="11" spans="2:57" ht="30" x14ac:dyDescent="0.25">
      <c r="B11" s="14" t="s">
        <v>382</v>
      </c>
      <c r="C11" s="13">
        <v>0.30346232179226101</v>
      </c>
      <c r="D11" s="13">
        <v>0.28571428571428598</v>
      </c>
      <c r="E11" s="13">
        <v>0.281481481481481</v>
      </c>
      <c r="F11" s="13">
        <v>0.31889763779527602</v>
      </c>
      <c r="G11" s="13">
        <v>0.30426356589147302</v>
      </c>
      <c r="H11" s="13"/>
      <c r="I11" s="13">
        <v>0.30257510729613701</v>
      </c>
      <c r="J11" s="13">
        <v>0.30426356589147302</v>
      </c>
      <c r="K11" s="13"/>
      <c r="L11" s="13">
        <v>0.3125</v>
      </c>
      <c r="M11" s="13">
        <v>0.28571428571428598</v>
      </c>
      <c r="N11" s="13">
        <v>0.35117056856187301</v>
      </c>
      <c r="O11" s="13">
        <v>0.269349845201238</v>
      </c>
      <c r="P11" s="13"/>
      <c r="Q11" s="13">
        <v>0.27027027027027001</v>
      </c>
      <c r="R11" s="13">
        <v>0.337837837837838</v>
      </c>
      <c r="S11" s="13">
        <v>0.23913043478260901</v>
      </c>
      <c r="T11" s="13">
        <v>0.30841121495327101</v>
      </c>
      <c r="U11" s="13">
        <v>0.34677419354838701</v>
      </c>
      <c r="V11" s="13">
        <v>0.32061068702290102</v>
      </c>
      <c r="W11" s="13">
        <v>0.24489795918367299</v>
      </c>
      <c r="X11" s="13">
        <v>0.324561403508772</v>
      </c>
      <c r="Y11" s="13"/>
      <c r="Z11" s="13">
        <v>0.30215827338129497</v>
      </c>
      <c r="AA11" s="13">
        <v>0.30674846625766899</v>
      </c>
      <c r="AB11" s="13">
        <v>0.25974025974025999</v>
      </c>
      <c r="AC11" s="13">
        <v>0.31284916201117302</v>
      </c>
      <c r="AD11" s="13">
        <v>0.314285714285714</v>
      </c>
      <c r="AE11" s="13">
        <v>0.28440366972477099</v>
      </c>
      <c r="AF11" s="13">
        <v>0.238095238095238</v>
      </c>
      <c r="AG11" s="13">
        <v>0.39560439560439598</v>
      </c>
      <c r="AH11" s="13"/>
      <c r="AI11" s="13">
        <v>0.24444444444444399</v>
      </c>
      <c r="AJ11" s="13">
        <v>0.268041237113402</v>
      </c>
      <c r="AK11" s="13">
        <v>0.32026143790849698</v>
      </c>
      <c r="AL11" s="13">
        <v>0.30677290836653398</v>
      </c>
      <c r="AM11" s="13">
        <v>0.31034482758620702</v>
      </c>
      <c r="AN11" s="13"/>
      <c r="AO11" s="13">
        <v>0.31103678929765899</v>
      </c>
      <c r="AP11" s="13">
        <v>0.29166666666666702</v>
      </c>
      <c r="AQ11" s="13"/>
      <c r="AR11" s="13">
        <v>0.3125</v>
      </c>
      <c r="AS11" s="13">
        <v>0.32517482517482499</v>
      </c>
      <c r="AT11" s="13">
        <v>0.17647058823529399</v>
      </c>
      <c r="AU11" s="13">
        <v>0.38709677419354799</v>
      </c>
      <c r="AV11" s="13">
        <v>0.31932773109243701</v>
      </c>
      <c r="AW11" s="13">
        <v>0.37662337662337703</v>
      </c>
      <c r="AX11" s="13">
        <v>0.226190476190476</v>
      </c>
      <c r="AY11" s="13">
        <v>0.29411764705882398</v>
      </c>
      <c r="AZ11" s="13">
        <v>0.32352941176470601</v>
      </c>
      <c r="BA11" s="13">
        <v>0.24137931034482801</v>
      </c>
      <c r="BB11" s="13">
        <v>0.22807017543859601</v>
      </c>
      <c r="BC11" s="13">
        <v>0.26415094339622602</v>
      </c>
      <c r="BD11" s="13"/>
      <c r="BE11" s="13">
        <v>0.30594900849858397</v>
      </c>
    </row>
    <row r="12" spans="2:57" ht="30" x14ac:dyDescent="0.25">
      <c r="B12" s="14" t="s">
        <v>383</v>
      </c>
      <c r="C12" s="13">
        <v>0.20672097759674099</v>
      </c>
      <c r="D12" s="13">
        <v>9.0909090909090898E-2</v>
      </c>
      <c r="E12" s="13">
        <v>0.19259259259259301</v>
      </c>
      <c r="F12" s="13">
        <v>0.208661417322835</v>
      </c>
      <c r="G12" s="13">
        <v>0.226744186046512</v>
      </c>
      <c r="H12" s="13"/>
      <c r="I12" s="13">
        <v>0.184549356223176</v>
      </c>
      <c r="J12" s="13">
        <v>0.226744186046512</v>
      </c>
      <c r="K12" s="13"/>
      <c r="L12" s="13">
        <v>0.1953125</v>
      </c>
      <c r="M12" s="13">
        <v>0.19047619047618999</v>
      </c>
      <c r="N12" s="13">
        <v>0.23745819397993301</v>
      </c>
      <c r="O12" s="13">
        <v>0.195046439628483</v>
      </c>
      <c r="P12" s="13"/>
      <c r="Q12" s="13">
        <v>0.144144144144144</v>
      </c>
      <c r="R12" s="13">
        <v>0.18918918918918901</v>
      </c>
      <c r="S12" s="13">
        <v>0.22826086956521699</v>
      </c>
      <c r="T12" s="13">
        <v>0.177570093457944</v>
      </c>
      <c r="U12" s="13">
        <v>0.233870967741935</v>
      </c>
      <c r="V12" s="13">
        <v>0.25954198473282403</v>
      </c>
      <c r="W12" s="13">
        <v>0.22448979591836701</v>
      </c>
      <c r="X12" s="13">
        <v>0.20175438596491199</v>
      </c>
      <c r="Y12" s="13"/>
      <c r="Z12" s="13">
        <v>0.20863309352518</v>
      </c>
      <c r="AA12" s="13">
        <v>0.19631901840490801</v>
      </c>
      <c r="AB12" s="13">
        <v>0.18181818181818199</v>
      </c>
      <c r="AC12" s="13">
        <v>0.26815642458100603</v>
      </c>
      <c r="AD12" s="13">
        <v>0.2</v>
      </c>
      <c r="AE12" s="13">
        <v>0.21100917431192701</v>
      </c>
      <c r="AF12" s="13">
        <v>0.16666666666666699</v>
      </c>
      <c r="AG12" s="13">
        <v>0.164835164835165</v>
      </c>
      <c r="AH12" s="13"/>
      <c r="AI12" s="13">
        <v>0.155555555555556</v>
      </c>
      <c r="AJ12" s="13">
        <v>0.20618556701030899</v>
      </c>
      <c r="AK12" s="13">
        <v>0.16993464052287599</v>
      </c>
      <c r="AL12" s="13">
        <v>0.21713147410358599</v>
      </c>
      <c r="AM12" s="13">
        <v>0.229885057471264</v>
      </c>
      <c r="AN12" s="13"/>
      <c r="AO12" s="13">
        <v>0.19732441471571899</v>
      </c>
      <c r="AP12" s="13">
        <v>0.22135416666666699</v>
      </c>
      <c r="AQ12" s="13"/>
      <c r="AR12" s="13">
        <v>0.1875</v>
      </c>
      <c r="AS12" s="13">
        <v>0.213286713286713</v>
      </c>
      <c r="AT12" s="13">
        <v>0.29411764705882398</v>
      </c>
      <c r="AU12" s="13">
        <v>0.32258064516128998</v>
      </c>
      <c r="AV12" s="13">
        <v>0.17647058823529399</v>
      </c>
      <c r="AW12" s="13">
        <v>0.168831168831169</v>
      </c>
      <c r="AX12" s="13">
        <v>0.226190476190476</v>
      </c>
      <c r="AY12" s="13">
        <v>0.14705882352941199</v>
      </c>
      <c r="AZ12" s="13">
        <v>0.21568627450980399</v>
      </c>
      <c r="BA12" s="13">
        <v>0.24137931034482801</v>
      </c>
      <c r="BB12" s="13">
        <v>0.175438596491228</v>
      </c>
      <c r="BC12" s="13">
        <v>0.20754716981132099</v>
      </c>
      <c r="BD12" s="13"/>
      <c r="BE12" s="13">
        <v>0.22662889518413601</v>
      </c>
    </row>
    <row r="13" spans="2:57" x14ac:dyDescent="0.25">
      <c r="B13" s="14" t="s">
        <v>149</v>
      </c>
      <c r="C13" s="19">
        <v>1.7311608961303501E-2</v>
      </c>
      <c r="D13" s="19">
        <v>3.8961038961039002E-2</v>
      </c>
      <c r="E13" s="19">
        <v>2.2222222222222199E-2</v>
      </c>
      <c r="F13" s="19">
        <v>1.9685039370078702E-2</v>
      </c>
      <c r="G13" s="19">
        <v>1.16279069767442E-2</v>
      </c>
      <c r="H13" s="19"/>
      <c r="I13" s="19">
        <v>2.3605150214592301E-2</v>
      </c>
      <c r="J13" s="19">
        <v>1.16279069767442E-2</v>
      </c>
      <c r="K13" s="19"/>
      <c r="L13" s="19">
        <v>7.8125E-3</v>
      </c>
      <c r="M13" s="19">
        <v>1.2987012987013E-2</v>
      </c>
      <c r="N13" s="19">
        <v>1.6722408026755901E-2</v>
      </c>
      <c r="O13" s="19">
        <v>2.4767801857585099E-2</v>
      </c>
      <c r="P13" s="19"/>
      <c r="Q13" s="19">
        <v>2.7027027027027001E-2</v>
      </c>
      <c r="R13" s="19">
        <v>0</v>
      </c>
      <c r="S13" s="19">
        <v>1.0869565217391301E-2</v>
      </c>
      <c r="T13" s="19">
        <v>9.3457943925233603E-3</v>
      </c>
      <c r="U13" s="19">
        <v>1.6129032258064498E-2</v>
      </c>
      <c r="V13" s="19">
        <v>1.5267175572519101E-2</v>
      </c>
      <c r="W13" s="19">
        <v>5.10204081632653E-2</v>
      </c>
      <c r="X13" s="19">
        <v>8.7719298245613996E-3</v>
      </c>
      <c r="Y13" s="19"/>
      <c r="Z13" s="19">
        <v>4.3165467625899297E-2</v>
      </c>
      <c r="AA13" s="19">
        <v>1.22699386503067E-2</v>
      </c>
      <c r="AB13" s="19">
        <v>2.5974025974026E-2</v>
      </c>
      <c r="AC13" s="19">
        <v>5.5865921787709499E-3</v>
      </c>
      <c r="AD13" s="19">
        <v>9.5238095238095195E-3</v>
      </c>
      <c r="AE13" s="19">
        <v>1.8348623853211E-2</v>
      </c>
      <c r="AF13" s="19">
        <v>0</v>
      </c>
      <c r="AG13" s="19">
        <v>1.0989010989011E-2</v>
      </c>
      <c r="AH13" s="19"/>
      <c r="AI13" s="19">
        <v>4.4444444444444398E-2</v>
      </c>
      <c r="AJ13" s="19">
        <v>1.03092783505155E-2</v>
      </c>
      <c r="AK13" s="19">
        <v>2.61437908496732E-2</v>
      </c>
      <c r="AL13" s="19">
        <v>9.9601593625498006E-3</v>
      </c>
      <c r="AM13" s="19">
        <v>1.1494252873563199E-2</v>
      </c>
      <c r="AN13" s="19"/>
      <c r="AO13" s="19">
        <v>1.8394648829431402E-2</v>
      </c>
      <c r="AP13" s="19">
        <v>1.5625E-2</v>
      </c>
      <c r="AQ13" s="19"/>
      <c r="AR13" s="19">
        <v>0</v>
      </c>
      <c r="AS13" s="19">
        <v>1.04895104895105E-2</v>
      </c>
      <c r="AT13" s="19">
        <v>0</v>
      </c>
      <c r="AU13" s="19">
        <v>0</v>
      </c>
      <c r="AV13" s="19">
        <v>4.20168067226891E-2</v>
      </c>
      <c r="AW13" s="19">
        <v>1.2987012987013E-2</v>
      </c>
      <c r="AX13" s="19">
        <v>1.1904761904761901E-2</v>
      </c>
      <c r="AY13" s="19">
        <v>2.9411764705882401E-2</v>
      </c>
      <c r="AZ13" s="19">
        <v>2.9411764705882401E-2</v>
      </c>
      <c r="BA13" s="19">
        <v>1.72413793103448E-2</v>
      </c>
      <c r="BB13" s="19">
        <v>0</v>
      </c>
      <c r="BC13" s="19">
        <v>3.77358490566038E-2</v>
      </c>
      <c r="BD13" s="19"/>
      <c r="BE13" s="19">
        <v>1.1331444759206799E-2</v>
      </c>
    </row>
    <row r="14" spans="2:57" x14ac:dyDescent="0.25">
      <c r="B14" s="15" t="s">
        <v>242</v>
      </c>
    </row>
    <row r="15" spans="2:57" x14ac:dyDescent="0.25">
      <c r="B15" t="s">
        <v>84</v>
      </c>
    </row>
    <row r="16" spans="2:57" x14ac:dyDescent="0.25">
      <c r="B16" t="s">
        <v>85</v>
      </c>
    </row>
    <row r="18" spans="2:2" x14ac:dyDescent="0.25">
      <c r="B18"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107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5.0916496945010202E-3</v>
      </c>
      <c r="D8" s="13">
        <v>0</v>
      </c>
      <c r="E8" s="13">
        <v>0</v>
      </c>
      <c r="F8" s="13">
        <v>1.1811023622047201E-2</v>
      </c>
      <c r="G8" s="13">
        <v>3.8759689922480598E-3</v>
      </c>
      <c r="H8" s="13"/>
      <c r="I8" s="13">
        <v>6.4377682403433502E-3</v>
      </c>
      <c r="J8" s="13">
        <v>3.8759689922480598E-3</v>
      </c>
      <c r="K8" s="13"/>
      <c r="L8" s="13">
        <v>0</v>
      </c>
      <c r="M8" s="13">
        <v>1.2987012987013E-2</v>
      </c>
      <c r="N8" s="13">
        <v>6.6889632107023402E-3</v>
      </c>
      <c r="O8" s="13">
        <v>0</v>
      </c>
      <c r="P8" s="13"/>
      <c r="Q8" s="13">
        <v>9.0090090090090107E-3</v>
      </c>
      <c r="R8" s="13">
        <v>1.35135135135135E-2</v>
      </c>
      <c r="S8" s="13">
        <v>0</v>
      </c>
      <c r="T8" s="13">
        <v>9.3457943925233603E-3</v>
      </c>
      <c r="U8" s="13">
        <v>0</v>
      </c>
      <c r="V8" s="13">
        <v>0</v>
      </c>
      <c r="W8" s="13">
        <v>2.04081632653061E-2</v>
      </c>
      <c r="X8" s="13">
        <v>0</v>
      </c>
      <c r="Y8" s="13"/>
      <c r="Z8" s="13">
        <v>0</v>
      </c>
      <c r="AA8" s="13">
        <v>6.13496932515337E-3</v>
      </c>
      <c r="AB8" s="13">
        <v>6.4935064935064896E-3</v>
      </c>
      <c r="AC8" s="13">
        <v>5.5865921787709499E-3</v>
      </c>
      <c r="AD8" s="13">
        <v>9.5238095238095195E-3</v>
      </c>
      <c r="AE8" s="13">
        <v>9.1743119266055103E-3</v>
      </c>
      <c r="AF8" s="13">
        <v>0</v>
      </c>
      <c r="AG8" s="13">
        <v>0</v>
      </c>
      <c r="AH8" s="13"/>
      <c r="AI8" s="13">
        <v>0</v>
      </c>
      <c r="AJ8" s="13">
        <v>2.06185567010309E-2</v>
      </c>
      <c r="AK8" s="13">
        <v>0</v>
      </c>
      <c r="AL8" s="13">
        <v>5.9760956175298804E-3</v>
      </c>
      <c r="AM8" s="13">
        <v>0</v>
      </c>
      <c r="AN8" s="13"/>
      <c r="AO8" s="13">
        <v>5.0167224080267603E-3</v>
      </c>
      <c r="AP8" s="13">
        <v>5.2083333333333296E-3</v>
      </c>
      <c r="AQ8" s="13"/>
      <c r="AR8" s="13">
        <v>0</v>
      </c>
      <c r="AS8" s="13">
        <v>6.9930069930069904E-3</v>
      </c>
      <c r="AT8" s="13">
        <v>0</v>
      </c>
      <c r="AU8" s="13">
        <v>0</v>
      </c>
      <c r="AV8" s="13">
        <v>0</v>
      </c>
      <c r="AW8" s="13">
        <v>0</v>
      </c>
      <c r="AX8" s="13">
        <v>2.3809523809523801E-2</v>
      </c>
      <c r="AY8" s="13">
        <v>0</v>
      </c>
      <c r="AZ8" s="13">
        <v>0</v>
      </c>
      <c r="BA8" s="13">
        <v>0</v>
      </c>
      <c r="BB8" s="13">
        <v>1.7543859649122799E-2</v>
      </c>
      <c r="BC8" s="13">
        <v>0</v>
      </c>
      <c r="BD8" s="13"/>
      <c r="BE8" s="13">
        <v>2.8328611898016999E-3</v>
      </c>
    </row>
    <row r="9" spans="2:57" x14ac:dyDescent="0.25">
      <c r="B9" s="14" t="s">
        <v>102</v>
      </c>
      <c r="C9" s="13">
        <v>3.5641547861507097E-2</v>
      </c>
      <c r="D9" s="13">
        <v>7.7922077922077906E-2</v>
      </c>
      <c r="E9" s="13">
        <v>5.9259259259259303E-2</v>
      </c>
      <c r="F9" s="13">
        <v>2.7559055118110201E-2</v>
      </c>
      <c r="G9" s="13">
        <v>2.7131782945736399E-2</v>
      </c>
      <c r="H9" s="13"/>
      <c r="I9" s="13">
        <v>4.50643776824034E-2</v>
      </c>
      <c r="J9" s="13">
        <v>2.7131782945736399E-2</v>
      </c>
      <c r="K9" s="13"/>
      <c r="L9" s="13">
        <v>2.34375E-2</v>
      </c>
      <c r="M9" s="13">
        <v>3.03030303030303E-2</v>
      </c>
      <c r="N9" s="13">
        <v>2.3411371237458199E-2</v>
      </c>
      <c r="O9" s="13">
        <v>5.5727554179566603E-2</v>
      </c>
      <c r="P9" s="13"/>
      <c r="Q9" s="13">
        <v>7.2072072072072099E-2</v>
      </c>
      <c r="R9" s="13">
        <v>1.35135135135135E-2</v>
      </c>
      <c r="S9" s="13">
        <v>3.2608695652173898E-2</v>
      </c>
      <c r="T9" s="13">
        <v>5.60747663551402E-2</v>
      </c>
      <c r="U9" s="13">
        <v>4.0322580645161303E-2</v>
      </c>
      <c r="V9" s="13">
        <v>3.0534351145038201E-2</v>
      </c>
      <c r="W9" s="13">
        <v>0</v>
      </c>
      <c r="X9" s="13">
        <v>3.5087719298245598E-2</v>
      </c>
      <c r="Y9" s="13"/>
      <c r="Z9" s="13">
        <v>1.4388489208633099E-2</v>
      </c>
      <c r="AA9" s="13">
        <v>3.0674846625766899E-2</v>
      </c>
      <c r="AB9" s="13">
        <v>3.2467532467532499E-2</v>
      </c>
      <c r="AC9" s="13">
        <v>2.23463687150838E-2</v>
      </c>
      <c r="AD9" s="13">
        <v>4.7619047619047603E-2</v>
      </c>
      <c r="AE9" s="13">
        <v>6.4220183486238494E-2</v>
      </c>
      <c r="AF9" s="13">
        <v>2.3809523809523801E-2</v>
      </c>
      <c r="AG9" s="13">
        <v>6.5934065934065894E-2</v>
      </c>
      <c r="AH9" s="13"/>
      <c r="AI9" s="13">
        <v>4.4444444444444398E-2</v>
      </c>
      <c r="AJ9" s="13">
        <v>6.18556701030928E-2</v>
      </c>
      <c r="AK9" s="13">
        <v>4.5751633986928102E-2</v>
      </c>
      <c r="AL9" s="13">
        <v>3.1872509960159397E-2</v>
      </c>
      <c r="AM9" s="13">
        <v>2.2988505747126398E-2</v>
      </c>
      <c r="AN9" s="13"/>
      <c r="AO9" s="13">
        <v>4.0133779264213999E-2</v>
      </c>
      <c r="AP9" s="13">
        <v>2.8645833333333301E-2</v>
      </c>
      <c r="AQ9" s="13"/>
      <c r="AR9" s="13">
        <v>3.125E-2</v>
      </c>
      <c r="AS9" s="13">
        <v>3.1468531468531499E-2</v>
      </c>
      <c r="AT9" s="13">
        <v>5.8823529411764698E-2</v>
      </c>
      <c r="AU9" s="13">
        <v>3.2258064516128997E-2</v>
      </c>
      <c r="AV9" s="13">
        <v>3.3613445378151301E-2</v>
      </c>
      <c r="AW9" s="13">
        <v>5.1948051948052E-2</v>
      </c>
      <c r="AX9" s="13">
        <v>2.3809523809523801E-2</v>
      </c>
      <c r="AY9" s="13">
        <v>2.9411764705882401E-2</v>
      </c>
      <c r="AZ9" s="13">
        <v>2.9411764705882401E-2</v>
      </c>
      <c r="BA9" s="13">
        <v>5.1724137931034503E-2</v>
      </c>
      <c r="BB9" s="13">
        <v>5.2631578947368397E-2</v>
      </c>
      <c r="BC9" s="13">
        <v>3.77358490566038E-2</v>
      </c>
      <c r="BD9" s="13"/>
      <c r="BE9" s="13">
        <v>2.2662889518413599E-2</v>
      </c>
    </row>
    <row r="10" spans="2:57" x14ac:dyDescent="0.25">
      <c r="B10" s="14" t="s">
        <v>103</v>
      </c>
      <c r="C10" s="13">
        <v>0.16395112016293301</v>
      </c>
      <c r="D10" s="13">
        <v>0.27272727272727298</v>
      </c>
      <c r="E10" s="13">
        <v>0.17037037037037001</v>
      </c>
      <c r="F10" s="13">
        <v>0.18503937007874</v>
      </c>
      <c r="G10" s="13">
        <v>0.135658914728682</v>
      </c>
      <c r="H10" s="13"/>
      <c r="I10" s="13">
        <v>0.19527896995708199</v>
      </c>
      <c r="J10" s="13">
        <v>0.135658914728682</v>
      </c>
      <c r="K10" s="13"/>
      <c r="L10" s="13">
        <v>0.140625</v>
      </c>
      <c r="M10" s="13">
        <v>0.168831168831169</v>
      </c>
      <c r="N10" s="13">
        <v>0.17725752508361201</v>
      </c>
      <c r="O10" s="13">
        <v>0.157894736842105</v>
      </c>
      <c r="P10" s="13"/>
      <c r="Q10" s="13">
        <v>0.21621621621621601</v>
      </c>
      <c r="R10" s="13">
        <v>0.21621621621621601</v>
      </c>
      <c r="S10" s="13">
        <v>0.20652173913043501</v>
      </c>
      <c r="T10" s="13">
        <v>0.14953271028037399</v>
      </c>
      <c r="U10" s="13">
        <v>0.16129032258064499</v>
      </c>
      <c r="V10" s="13">
        <v>0.12977099236641201</v>
      </c>
      <c r="W10" s="13">
        <v>0.13265306122449</v>
      </c>
      <c r="X10" s="13">
        <v>0.13596491228070201</v>
      </c>
      <c r="Y10" s="13"/>
      <c r="Z10" s="13">
        <v>0.15827338129496399</v>
      </c>
      <c r="AA10" s="13">
        <v>0.16564417177914101</v>
      </c>
      <c r="AB10" s="13">
        <v>0.18831168831168801</v>
      </c>
      <c r="AC10" s="13">
        <v>0.122905027932961</v>
      </c>
      <c r="AD10" s="13">
        <v>0.104761904761905</v>
      </c>
      <c r="AE10" s="13">
        <v>0.247706422018349</v>
      </c>
      <c r="AF10" s="13">
        <v>0.238095238095238</v>
      </c>
      <c r="AG10" s="13">
        <v>0.14285714285714299</v>
      </c>
      <c r="AH10" s="13"/>
      <c r="AI10" s="13">
        <v>0.2</v>
      </c>
      <c r="AJ10" s="13">
        <v>0.28865979381443302</v>
      </c>
      <c r="AK10" s="13">
        <v>0.27450980392156898</v>
      </c>
      <c r="AL10" s="13">
        <v>0.119521912350598</v>
      </c>
      <c r="AM10" s="13">
        <v>0.10344827586206901</v>
      </c>
      <c r="AN10" s="13"/>
      <c r="AO10" s="13">
        <v>0.15217391304347799</v>
      </c>
      <c r="AP10" s="13">
        <v>0.18229166666666699</v>
      </c>
      <c r="AQ10" s="13"/>
      <c r="AR10" s="13">
        <v>9.375E-2</v>
      </c>
      <c r="AS10" s="13">
        <v>0.132867132867133</v>
      </c>
      <c r="AT10" s="13">
        <v>0.17647058823529399</v>
      </c>
      <c r="AU10" s="13">
        <v>6.4516129032258104E-2</v>
      </c>
      <c r="AV10" s="13">
        <v>0.19327731092437</v>
      </c>
      <c r="AW10" s="13">
        <v>0.19480519480519501</v>
      </c>
      <c r="AX10" s="13">
        <v>0.15476190476190499</v>
      </c>
      <c r="AY10" s="13">
        <v>0.20588235294117599</v>
      </c>
      <c r="AZ10" s="13">
        <v>0.15686274509803899</v>
      </c>
      <c r="BA10" s="13">
        <v>0.24137931034482801</v>
      </c>
      <c r="BB10" s="13">
        <v>0.140350877192982</v>
      </c>
      <c r="BC10" s="13">
        <v>0.30188679245283001</v>
      </c>
      <c r="BD10" s="13"/>
      <c r="BE10" s="13">
        <v>0.14164305949008499</v>
      </c>
    </row>
    <row r="11" spans="2:57" x14ac:dyDescent="0.25">
      <c r="B11" s="14" t="s">
        <v>104</v>
      </c>
      <c r="C11" s="13">
        <v>0.41140529531568198</v>
      </c>
      <c r="D11" s="13">
        <v>0.35064935064935099</v>
      </c>
      <c r="E11" s="13">
        <v>0.47407407407407398</v>
      </c>
      <c r="F11" s="13">
        <v>0.40551181102362199</v>
      </c>
      <c r="G11" s="13">
        <v>0.40697674418604701</v>
      </c>
      <c r="H11" s="13"/>
      <c r="I11" s="13">
        <v>0.41630901287553601</v>
      </c>
      <c r="J11" s="13">
        <v>0.40697674418604701</v>
      </c>
      <c r="K11" s="13"/>
      <c r="L11" s="13">
        <v>0.3984375</v>
      </c>
      <c r="M11" s="13">
        <v>0.37229437229437201</v>
      </c>
      <c r="N11" s="13">
        <v>0.41471571906354499</v>
      </c>
      <c r="O11" s="13">
        <v>0.44272445820433398</v>
      </c>
      <c r="P11" s="13"/>
      <c r="Q11" s="13">
        <v>0.37837837837837801</v>
      </c>
      <c r="R11" s="13">
        <v>0.445945945945946</v>
      </c>
      <c r="S11" s="13">
        <v>0.38043478260869601</v>
      </c>
      <c r="T11" s="13">
        <v>0.44859813084112099</v>
      </c>
      <c r="U11" s="13">
        <v>0.37096774193548399</v>
      </c>
      <c r="V11" s="13">
        <v>0.44274809160305301</v>
      </c>
      <c r="W11" s="13">
        <v>0.40816326530612201</v>
      </c>
      <c r="X11" s="13">
        <v>0.41666666666666702</v>
      </c>
      <c r="Y11" s="13"/>
      <c r="Z11" s="13">
        <v>0.402877697841727</v>
      </c>
      <c r="AA11" s="13">
        <v>0.39263803680981602</v>
      </c>
      <c r="AB11" s="13">
        <v>0.40909090909090901</v>
      </c>
      <c r="AC11" s="13">
        <v>0.38547486033519601</v>
      </c>
      <c r="AD11" s="13">
        <v>0.476190476190476</v>
      </c>
      <c r="AE11" s="13">
        <v>0.34862385321100903</v>
      </c>
      <c r="AF11" s="13">
        <v>0.452380952380952</v>
      </c>
      <c r="AG11" s="13">
        <v>0.49450549450549502</v>
      </c>
      <c r="AH11" s="13"/>
      <c r="AI11" s="13">
        <v>0.422222222222222</v>
      </c>
      <c r="AJ11" s="13">
        <v>0.38144329896907198</v>
      </c>
      <c r="AK11" s="13">
        <v>0.41176470588235298</v>
      </c>
      <c r="AL11" s="13">
        <v>0.46414342629482103</v>
      </c>
      <c r="AM11" s="13">
        <v>0.28160919540229901</v>
      </c>
      <c r="AN11" s="13"/>
      <c r="AO11" s="13">
        <v>0.42474916387959899</v>
      </c>
      <c r="AP11" s="13">
        <v>0.390625</v>
      </c>
      <c r="AQ11" s="13"/>
      <c r="AR11" s="13">
        <v>0.515625</v>
      </c>
      <c r="AS11" s="13">
        <v>0.44405594405594401</v>
      </c>
      <c r="AT11" s="13">
        <v>0.47058823529411797</v>
      </c>
      <c r="AU11" s="13">
        <v>0.45161290322580599</v>
      </c>
      <c r="AV11" s="13">
        <v>0.45378151260504201</v>
      </c>
      <c r="AW11" s="13">
        <v>0.44155844155844198</v>
      </c>
      <c r="AX11" s="13">
        <v>0.36904761904761901</v>
      </c>
      <c r="AY11" s="13">
        <v>0.41176470588235298</v>
      </c>
      <c r="AZ11" s="13">
        <v>0.29411764705882398</v>
      </c>
      <c r="BA11" s="13">
        <v>0.27586206896551702</v>
      </c>
      <c r="BB11" s="13">
        <v>0.38596491228070201</v>
      </c>
      <c r="BC11" s="13">
        <v>0.39622641509433998</v>
      </c>
      <c r="BD11" s="13"/>
      <c r="BE11" s="13">
        <v>0.41359773371104802</v>
      </c>
    </row>
    <row r="12" spans="2:57" x14ac:dyDescent="0.25">
      <c r="B12" s="14" t="s">
        <v>105</v>
      </c>
      <c r="C12" s="19">
        <v>0.38391038696537699</v>
      </c>
      <c r="D12" s="19">
        <v>0.29870129870129902</v>
      </c>
      <c r="E12" s="19">
        <v>0.296296296296296</v>
      </c>
      <c r="F12" s="19">
        <v>0.37007874015747999</v>
      </c>
      <c r="G12" s="19">
        <v>0.42635658914728702</v>
      </c>
      <c r="H12" s="19"/>
      <c r="I12" s="19">
        <v>0.33690987124463501</v>
      </c>
      <c r="J12" s="19">
        <v>0.42635658914728702</v>
      </c>
      <c r="K12" s="19"/>
      <c r="L12" s="19">
        <v>0.4375</v>
      </c>
      <c r="M12" s="19">
        <v>0.415584415584416</v>
      </c>
      <c r="N12" s="19">
        <v>0.37792642140468202</v>
      </c>
      <c r="O12" s="19">
        <v>0.343653250773994</v>
      </c>
      <c r="P12" s="19"/>
      <c r="Q12" s="19">
        <v>0.32432432432432401</v>
      </c>
      <c r="R12" s="19">
        <v>0.31081081081081102</v>
      </c>
      <c r="S12" s="19">
        <v>0.38043478260869601</v>
      </c>
      <c r="T12" s="19">
        <v>0.33644859813084099</v>
      </c>
      <c r="U12" s="19">
        <v>0.42741935483871002</v>
      </c>
      <c r="V12" s="19">
        <v>0.39694656488549601</v>
      </c>
      <c r="W12" s="19">
        <v>0.43877551020408201</v>
      </c>
      <c r="X12" s="19">
        <v>0.41228070175438603</v>
      </c>
      <c r="Y12" s="19"/>
      <c r="Z12" s="19">
        <v>0.42446043165467601</v>
      </c>
      <c r="AA12" s="19">
        <v>0.40490797546012303</v>
      </c>
      <c r="AB12" s="19">
        <v>0.36363636363636398</v>
      </c>
      <c r="AC12" s="19">
        <v>0.463687150837989</v>
      </c>
      <c r="AD12" s="19">
        <v>0.36190476190476201</v>
      </c>
      <c r="AE12" s="19">
        <v>0.33027522935779802</v>
      </c>
      <c r="AF12" s="19">
        <v>0.28571428571428598</v>
      </c>
      <c r="AG12" s="19">
        <v>0.29670329670329698</v>
      </c>
      <c r="AH12" s="19"/>
      <c r="AI12" s="19">
        <v>0.33333333333333298</v>
      </c>
      <c r="AJ12" s="19">
        <v>0.247422680412371</v>
      </c>
      <c r="AK12" s="19">
        <v>0.26797385620914999</v>
      </c>
      <c r="AL12" s="19">
        <v>0.37848605577689198</v>
      </c>
      <c r="AM12" s="19">
        <v>0.59195402298850597</v>
      </c>
      <c r="AN12" s="19"/>
      <c r="AO12" s="19">
        <v>0.37792642140468202</v>
      </c>
      <c r="AP12" s="19">
        <v>0.39322916666666702</v>
      </c>
      <c r="AQ12" s="19"/>
      <c r="AR12" s="19">
        <v>0.359375</v>
      </c>
      <c r="AS12" s="19">
        <v>0.38461538461538503</v>
      </c>
      <c r="AT12" s="19">
        <v>0.29411764705882398</v>
      </c>
      <c r="AU12" s="19">
        <v>0.45161290322580599</v>
      </c>
      <c r="AV12" s="19">
        <v>0.31932773109243701</v>
      </c>
      <c r="AW12" s="19">
        <v>0.31168831168831201</v>
      </c>
      <c r="AX12" s="19">
        <v>0.42857142857142899</v>
      </c>
      <c r="AY12" s="19">
        <v>0.35294117647058798</v>
      </c>
      <c r="AZ12" s="19">
        <v>0.51960784313725505</v>
      </c>
      <c r="BA12" s="19">
        <v>0.431034482758621</v>
      </c>
      <c r="BB12" s="19">
        <v>0.40350877192982498</v>
      </c>
      <c r="BC12" s="19">
        <v>0.26415094339622602</v>
      </c>
      <c r="BD12" s="19"/>
      <c r="BE12" s="19">
        <v>0.41926345609065202</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395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469</v>
      </c>
      <c r="D7" s="10">
        <v>32</v>
      </c>
      <c r="E7" s="10">
        <v>65</v>
      </c>
      <c r="F7" s="10">
        <v>124</v>
      </c>
      <c r="G7" s="10">
        <v>248</v>
      </c>
      <c r="H7" s="10"/>
      <c r="I7" s="10">
        <v>221</v>
      </c>
      <c r="J7" s="10">
        <v>248</v>
      </c>
      <c r="K7" s="10"/>
      <c r="L7" s="10">
        <v>54</v>
      </c>
      <c r="M7" s="10">
        <v>130</v>
      </c>
      <c r="N7" s="10">
        <v>138</v>
      </c>
      <c r="O7" s="10">
        <v>147</v>
      </c>
      <c r="P7" s="10"/>
      <c r="Q7" s="10">
        <v>46</v>
      </c>
      <c r="R7" s="10">
        <v>34</v>
      </c>
      <c r="S7" s="10">
        <v>44</v>
      </c>
      <c r="T7" s="10">
        <v>58</v>
      </c>
      <c r="U7" s="10">
        <v>60</v>
      </c>
      <c r="V7" s="10">
        <v>63</v>
      </c>
      <c r="W7" s="10">
        <v>41</v>
      </c>
      <c r="X7" s="10">
        <v>112</v>
      </c>
      <c r="Y7" s="10"/>
      <c r="Z7" s="10">
        <v>62</v>
      </c>
      <c r="AA7" s="10">
        <v>73</v>
      </c>
      <c r="AB7" s="10">
        <v>74</v>
      </c>
      <c r="AC7" s="10">
        <v>93</v>
      </c>
      <c r="AD7" s="10">
        <v>52</v>
      </c>
      <c r="AE7" s="10">
        <v>55</v>
      </c>
      <c r="AF7" s="10">
        <v>16</v>
      </c>
      <c r="AG7" s="10">
        <v>44</v>
      </c>
      <c r="AH7" s="10"/>
      <c r="AI7" s="10">
        <v>22</v>
      </c>
      <c r="AJ7" s="10">
        <v>49</v>
      </c>
      <c r="AK7" s="10">
        <v>67</v>
      </c>
      <c r="AL7" s="10">
        <v>243</v>
      </c>
      <c r="AM7" s="10">
        <v>82</v>
      </c>
      <c r="AN7" s="10"/>
      <c r="AO7" s="10">
        <v>284</v>
      </c>
      <c r="AP7" s="10">
        <v>185</v>
      </c>
      <c r="AQ7" s="10"/>
      <c r="AR7" s="10">
        <v>31</v>
      </c>
      <c r="AS7" s="10">
        <v>126</v>
      </c>
      <c r="AT7" s="10">
        <v>7</v>
      </c>
      <c r="AU7" s="10">
        <v>13</v>
      </c>
      <c r="AV7" s="10">
        <v>57</v>
      </c>
      <c r="AW7" s="10">
        <v>38</v>
      </c>
      <c r="AX7" s="10">
        <v>40</v>
      </c>
      <c r="AY7" s="10">
        <v>18</v>
      </c>
      <c r="AZ7" s="10">
        <v>47</v>
      </c>
      <c r="BA7" s="10">
        <v>36</v>
      </c>
      <c r="BB7" s="10">
        <v>25</v>
      </c>
      <c r="BC7" s="10">
        <v>31</v>
      </c>
      <c r="BD7" s="10"/>
      <c r="BE7" s="10">
        <v>171</v>
      </c>
    </row>
    <row r="8" spans="2:57" ht="30" x14ac:dyDescent="0.25">
      <c r="B8" s="14" t="s">
        <v>389</v>
      </c>
      <c r="C8" s="13">
        <v>6.8230277185501106E-2</v>
      </c>
      <c r="D8" s="13">
        <v>3.125E-2</v>
      </c>
      <c r="E8" s="13">
        <v>7.69230769230769E-2</v>
      </c>
      <c r="F8" s="13">
        <v>5.6451612903225798E-2</v>
      </c>
      <c r="G8" s="13">
        <v>7.6612903225806495E-2</v>
      </c>
      <c r="H8" s="13"/>
      <c r="I8" s="13">
        <v>5.8823529411764698E-2</v>
      </c>
      <c r="J8" s="13">
        <v>7.6612903225806495E-2</v>
      </c>
      <c r="K8" s="13"/>
      <c r="L8" s="13">
        <v>5.5555555555555601E-2</v>
      </c>
      <c r="M8" s="13">
        <v>0.107692307692308</v>
      </c>
      <c r="N8" s="13">
        <v>5.0724637681159403E-2</v>
      </c>
      <c r="O8" s="13">
        <v>5.4421768707482998E-2</v>
      </c>
      <c r="P8" s="13"/>
      <c r="Q8" s="13">
        <v>8.6956521739130405E-2</v>
      </c>
      <c r="R8" s="13">
        <v>8.8235294117647106E-2</v>
      </c>
      <c r="S8" s="13">
        <v>4.5454545454545497E-2</v>
      </c>
      <c r="T8" s="13">
        <v>3.4482758620689703E-2</v>
      </c>
      <c r="U8" s="13">
        <v>0.1</v>
      </c>
      <c r="V8" s="13">
        <v>4.7619047619047603E-2</v>
      </c>
      <c r="W8" s="13">
        <v>0.146341463414634</v>
      </c>
      <c r="X8" s="13">
        <v>5.3571428571428603E-2</v>
      </c>
      <c r="Y8" s="13"/>
      <c r="Z8" s="13">
        <v>4.8387096774193498E-2</v>
      </c>
      <c r="AA8" s="13">
        <v>4.1095890410958902E-2</v>
      </c>
      <c r="AB8" s="13">
        <v>9.45945945945946E-2</v>
      </c>
      <c r="AC8" s="13">
        <v>0.10752688172043</v>
      </c>
      <c r="AD8" s="13">
        <v>3.8461538461538498E-2</v>
      </c>
      <c r="AE8" s="13">
        <v>9.0909090909090898E-2</v>
      </c>
      <c r="AF8" s="13">
        <v>6.25E-2</v>
      </c>
      <c r="AG8" s="13">
        <v>2.27272727272727E-2</v>
      </c>
      <c r="AH8" s="13"/>
      <c r="AI8" s="13">
        <v>9.0909090909090898E-2</v>
      </c>
      <c r="AJ8" s="13">
        <v>6.1224489795918401E-2</v>
      </c>
      <c r="AK8" s="13">
        <v>0</v>
      </c>
      <c r="AL8" s="13">
        <v>6.1728395061728399E-2</v>
      </c>
      <c r="AM8" s="13">
        <v>0.146341463414634</v>
      </c>
      <c r="AN8" s="13"/>
      <c r="AO8" s="13">
        <v>8.0985915492957694E-2</v>
      </c>
      <c r="AP8" s="13">
        <v>4.86486486486487E-2</v>
      </c>
      <c r="AQ8" s="13"/>
      <c r="AR8" s="13">
        <v>0</v>
      </c>
      <c r="AS8" s="13">
        <v>0.119047619047619</v>
      </c>
      <c r="AT8" s="13">
        <v>0</v>
      </c>
      <c r="AU8" s="13">
        <v>0</v>
      </c>
      <c r="AV8" s="13">
        <v>1.7543859649122799E-2</v>
      </c>
      <c r="AW8" s="13">
        <v>2.6315789473684199E-2</v>
      </c>
      <c r="AX8" s="13">
        <v>7.4999999999999997E-2</v>
      </c>
      <c r="AY8" s="13">
        <v>5.5555555555555601E-2</v>
      </c>
      <c r="AZ8" s="13">
        <v>0.10638297872340401</v>
      </c>
      <c r="BA8" s="13">
        <v>2.7777777777777801E-2</v>
      </c>
      <c r="BB8" s="13">
        <v>0.12</v>
      </c>
      <c r="BC8" s="13">
        <v>6.4516129032258104E-2</v>
      </c>
      <c r="BD8" s="13"/>
      <c r="BE8" s="13">
        <v>7.0175438596491196E-2</v>
      </c>
    </row>
    <row r="9" spans="2:57" ht="30" x14ac:dyDescent="0.25">
      <c r="B9" s="14" t="s">
        <v>390</v>
      </c>
      <c r="C9" s="13">
        <v>0.12579957356076801</v>
      </c>
      <c r="D9" s="13">
        <v>0.125</v>
      </c>
      <c r="E9" s="13">
        <v>0.18461538461538499</v>
      </c>
      <c r="F9" s="13">
        <v>0.13709677419354799</v>
      </c>
      <c r="G9" s="13">
        <v>0.104838709677419</v>
      </c>
      <c r="H9" s="13"/>
      <c r="I9" s="13">
        <v>0.14932126696832601</v>
      </c>
      <c r="J9" s="13">
        <v>0.104838709677419</v>
      </c>
      <c r="K9" s="13"/>
      <c r="L9" s="13">
        <v>0.203703703703704</v>
      </c>
      <c r="M9" s="13">
        <v>0.16153846153846199</v>
      </c>
      <c r="N9" s="13">
        <v>0.108695652173913</v>
      </c>
      <c r="O9" s="13">
        <v>8.1632653061224497E-2</v>
      </c>
      <c r="P9" s="13"/>
      <c r="Q9" s="13">
        <v>0.13043478260869601</v>
      </c>
      <c r="R9" s="13">
        <v>8.8235294117647106E-2</v>
      </c>
      <c r="S9" s="13">
        <v>0.18181818181818199</v>
      </c>
      <c r="T9" s="13">
        <v>0.15517241379310301</v>
      </c>
      <c r="U9" s="13">
        <v>0.18333333333333299</v>
      </c>
      <c r="V9" s="13">
        <v>0.126984126984127</v>
      </c>
      <c r="W9" s="13">
        <v>0.12195121951219499</v>
      </c>
      <c r="X9" s="13">
        <v>7.1428571428571397E-2</v>
      </c>
      <c r="Y9" s="13"/>
      <c r="Z9" s="13">
        <v>0.16129032258064499</v>
      </c>
      <c r="AA9" s="13">
        <v>9.5890410958904104E-2</v>
      </c>
      <c r="AB9" s="13">
        <v>0.121621621621622</v>
      </c>
      <c r="AC9" s="13">
        <v>0.15053763440860199</v>
      </c>
      <c r="AD9" s="13">
        <v>0.115384615384615</v>
      </c>
      <c r="AE9" s="13">
        <v>0.145454545454545</v>
      </c>
      <c r="AF9" s="13">
        <v>0.1875</v>
      </c>
      <c r="AG9" s="13">
        <v>4.5454545454545497E-2</v>
      </c>
      <c r="AH9" s="13"/>
      <c r="AI9" s="13">
        <v>0</v>
      </c>
      <c r="AJ9" s="13">
        <v>0.16326530612244899</v>
      </c>
      <c r="AK9" s="13">
        <v>0.164179104477612</v>
      </c>
      <c r="AL9" s="13">
        <v>0.13580246913580199</v>
      </c>
      <c r="AM9" s="13">
        <v>8.5365853658536606E-2</v>
      </c>
      <c r="AN9" s="13"/>
      <c r="AO9" s="13">
        <v>0.11971830985915501</v>
      </c>
      <c r="AP9" s="13">
        <v>0.135135135135135</v>
      </c>
      <c r="AQ9" s="13"/>
      <c r="AR9" s="13">
        <v>0.12903225806451599</v>
      </c>
      <c r="AS9" s="13">
        <v>0.15079365079365101</v>
      </c>
      <c r="AT9" s="13">
        <v>0.14285714285714299</v>
      </c>
      <c r="AU9" s="13">
        <v>0</v>
      </c>
      <c r="AV9" s="13">
        <v>0.175438596491228</v>
      </c>
      <c r="AW9" s="13">
        <v>0.13157894736842099</v>
      </c>
      <c r="AX9" s="13">
        <v>0.125</v>
      </c>
      <c r="AY9" s="13">
        <v>5.5555555555555601E-2</v>
      </c>
      <c r="AZ9" s="13">
        <v>0.14893617021276601</v>
      </c>
      <c r="BA9" s="13">
        <v>5.5555555555555601E-2</v>
      </c>
      <c r="BB9" s="13">
        <v>0.04</v>
      </c>
      <c r="BC9" s="13">
        <v>0.12903225806451599</v>
      </c>
      <c r="BD9" s="13"/>
      <c r="BE9" s="13">
        <v>0.140350877192982</v>
      </c>
    </row>
    <row r="10" spans="2:57" ht="30" x14ac:dyDescent="0.25">
      <c r="B10" s="14" t="s">
        <v>391</v>
      </c>
      <c r="C10" s="13">
        <v>0.12153518123667401</v>
      </c>
      <c r="D10" s="13">
        <v>0.25</v>
      </c>
      <c r="E10" s="13">
        <v>0.138461538461538</v>
      </c>
      <c r="F10" s="13">
        <v>0.112903225806452</v>
      </c>
      <c r="G10" s="13">
        <v>0.104838709677419</v>
      </c>
      <c r="H10" s="13"/>
      <c r="I10" s="13">
        <v>0.14027149321266999</v>
      </c>
      <c r="J10" s="13">
        <v>0.104838709677419</v>
      </c>
      <c r="K10" s="13"/>
      <c r="L10" s="13">
        <v>0.16666666666666699</v>
      </c>
      <c r="M10" s="13">
        <v>0.146153846153846</v>
      </c>
      <c r="N10" s="13">
        <v>8.6956521739130405E-2</v>
      </c>
      <c r="O10" s="13">
        <v>0.115646258503401</v>
      </c>
      <c r="P10" s="13"/>
      <c r="Q10" s="13">
        <v>0.23913043478260901</v>
      </c>
      <c r="R10" s="13">
        <v>0.23529411764705899</v>
      </c>
      <c r="S10" s="13">
        <v>0.18181818181818199</v>
      </c>
      <c r="T10" s="13">
        <v>0.17241379310344801</v>
      </c>
      <c r="U10" s="13">
        <v>6.6666666666666693E-2</v>
      </c>
      <c r="V10" s="13">
        <v>3.1746031746031703E-2</v>
      </c>
      <c r="W10" s="13">
        <v>4.8780487804878099E-2</v>
      </c>
      <c r="X10" s="13">
        <v>9.8214285714285698E-2</v>
      </c>
      <c r="Y10" s="13"/>
      <c r="Z10" s="13">
        <v>9.6774193548387094E-2</v>
      </c>
      <c r="AA10" s="13">
        <v>5.4794520547945202E-2</v>
      </c>
      <c r="AB10" s="13">
        <v>0.14864864864864899</v>
      </c>
      <c r="AC10" s="13">
        <v>0.13978494623655899</v>
      </c>
      <c r="AD10" s="13">
        <v>0.15384615384615399</v>
      </c>
      <c r="AE10" s="13">
        <v>0.109090909090909</v>
      </c>
      <c r="AF10" s="13">
        <v>0.1875</v>
      </c>
      <c r="AG10" s="13">
        <v>0.13636363636363599</v>
      </c>
      <c r="AH10" s="13"/>
      <c r="AI10" s="13">
        <v>0.31818181818181801</v>
      </c>
      <c r="AJ10" s="13">
        <v>0.14285714285714299</v>
      </c>
      <c r="AK10" s="13">
        <v>0.119402985074627</v>
      </c>
      <c r="AL10" s="13">
        <v>0.12345679012345701</v>
      </c>
      <c r="AM10" s="13">
        <v>6.0975609756097601E-2</v>
      </c>
      <c r="AN10" s="13"/>
      <c r="AO10" s="13">
        <v>0.11971830985915501</v>
      </c>
      <c r="AP10" s="13">
        <v>0.124324324324324</v>
      </c>
      <c r="AQ10" s="13"/>
      <c r="AR10" s="13">
        <v>0.12903225806451599</v>
      </c>
      <c r="AS10" s="13">
        <v>9.5238095238095205E-2</v>
      </c>
      <c r="AT10" s="13">
        <v>0</v>
      </c>
      <c r="AU10" s="13">
        <v>7.69230769230769E-2</v>
      </c>
      <c r="AV10" s="13">
        <v>0.12280701754386</v>
      </c>
      <c r="AW10" s="13">
        <v>0.157894736842105</v>
      </c>
      <c r="AX10" s="13">
        <v>0.125</v>
      </c>
      <c r="AY10" s="13">
        <v>0.16666666666666699</v>
      </c>
      <c r="AZ10" s="13">
        <v>8.5106382978723402E-2</v>
      </c>
      <c r="BA10" s="13">
        <v>8.3333333333333301E-2</v>
      </c>
      <c r="BB10" s="13">
        <v>0.24</v>
      </c>
      <c r="BC10" s="13">
        <v>0.19354838709677399</v>
      </c>
      <c r="BD10" s="13"/>
      <c r="BE10" s="13">
        <v>0.13450292397660801</v>
      </c>
    </row>
    <row r="11" spans="2:57" ht="30" x14ac:dyDescent="0.25">
      <c r="B11" s="14" t="s">
        <v>392</v>
      </c>
      <c r="C11" s="13">
        <v>0.21748400852878499</v>
      </c>
      <c r="D11" s="13">
        <v>0.375</v>
      </c>
      <c r="E11" s="13">
        <v>0.18461538461538499</v>
      </c>
      <c r="F11" s="13">
        <v>0.17741935483870999</v>
      </c>
      <c r="G11" s="13">
        <v>0.225806451612903</v>
      </c>
      <c r="H11" s="13"/>
      <c r="I11" s="13">
        <v>0.20814479638009101</v>
      </c>
      <c r="J11" s="13">
        <v>0.225806451612903</v>
      </c>
      <c r="K11" s="13"/>
      <c r="L11" s="13">
        <v>0.148148148148148</v>
      </c>
      <c r="M11" s="13">
        <v>0.2</v>
      </c>
      <c r="N11" s="13">
        <v>0.24637681159420299</v>
      </c>
      <c r="O11" s="13">
        <v>0.23129251700680301</v>
      </c>
      <c r="P11" s="13"/>
      <c r="Q11" s="13">
        <v>0.30434782608695699</v>
      </c>
      <c r="R11" s="13">
        <v>0.17647058823529399</v>
      </c>
      <c r="S11" s="13">
        <v>0.22727272727272699</v>
      </c>
      <c r="T11" s="13">
        <v>0.15517241379310301</v>
      </c>
      <c r="U11" s="13">
        <v>0.233333333333333</v>
      </c>
      <c r="V11" s="13">
        <v>0.22222222222222199</v>
      </c>
      <c r="W11" s="13">
        <v>0.19512195121951201</v>
      </c>
      <c r="X11" s="13">
        <v>0.20535714285714299</v>
      </c>
      <c r="Y11" s="13"/>
      <c r="Z11" s="13">
        <v>0.225806451612903</v>
      </c>
      <c r="AA11" s="13">
        <v>0.20547945205479501</v>
      </c>
      <c r="AB11" s="13">
        <v>0.20270270270270299</v>
      </c>
      <c r="AC11" s="13">
        <v>0.13978494623655899</v>
      </c>
      <c r="AD11" s="13">
        <v>0.269230769230769</v>
      </c>
      <c r="AE11" s="13">
        <v>0.145454545454545</v>
      </c>
      <c r="AF11" s="13">
        <v>0.3125</v>
      </c>
      <c r="AG11" s="13">
        <v>0.40909090909090901</v>
      </c>
      <c r="AH11" s="13"/>
      <c r="AI11" s="13">
        <v>0.13636363636363599</v>
      </c>
      <c r="AJ11" s="13">
        <v>0.24489795918367299</v>
      </c>
      <c r="AK11" s="13">
        <v>0.28358208955223901</v>
      </c>
      <c r="AL11" s="13">
        <v>0.209876543209877</v>
      </c>
      <c r="AM11" s="13">
        <v>0.18292682926829301</v>
      </c>
      <c r="AN11" s="13"/>
      <c r="AO11" s="13">
        <v>0.21126760563380301</v>
      </c>
      <c r="AP11" s="13">
        <v>0.22702702702702701</v>
      </c>
      <c r="AQ11" s="13"/>
      <c r="AR11" s="13">
        <v>0.16129032258064499</v>
      </c>
      <c r="AS11" s="13">
        <v>0.158730158730159</v>
      </c>
      <c r="AT11" s="13">
        <v>0.28571428571428598</v>
      </c>
      <c r="AU11" s="13">
        <v>0.30769230769230799</v>
      </c>
      <c r="AV11" s="13">
        <v>0.29824561403508798</v>
      </c>
      <c r="AW11" s="13">
        <v>0.18421052631578899</v>
      </c>
      <c r="AX11" s="13">
        <v>0.22500000000000001</v>
      </c>
      <c r="AY11" s="13">
        <v>0.44444444444444398</v>
      </c>
      <c r="AZ11" s="13">
        <v>0.23404255319148901</v>
      </c>
      <c r="BA11" s="13">
        <v>0.27777777777777801</v>
      </c>
      <c r="BB11" s="13">
        <v>0.12</v>
      </c>
      <c r="BC11" s="13">
        <v>0.19354838709677399</v>
      </c>
      <c r="BD11" s="13"/>
      <c r="BE11" s="13">
        <v>0.198830409356725</v>
      </c>
    </row>
    <row r="12" spans="2:57" ht="30" x14ac:dyDescent="0.25">
      <c r="B12" s="14" t="s">
        <v>393</v>
      </c>
      <c r="C12" s="13">
        <v>0.31343283582089598</v>
      </c>
      <c r="D12" s="13">
        <v>9.375E-2</v>
      </c>
      <c r="E12" s="13">
        <v>0.261538461538462</v>
      </c>
      <c r="F12" s="13">
        <v>0.37096774193548399</v>
      </c>
      <c r="G12" s="13">
        <v>0.32661290322580599</v>
      </c>
      <c r="H12" s="13"/>
      <c r="I12" s="13">
        <v>0.29864253393665202</v>
      </c>
      <c r="J12" s="13">
        <v>0.32661290322580599</v>
      </c>
      <c r="K12" s="13"/>
      <c r="L12" s="13">
        <v>0.25925925925925902</v>
      </c>
      <c r="M12" s="13">
        <v>0.29230769230769199</v>
      </c>
      <c r="N12" s="13">
        <v>0.35507246376811602</v>
      </c>
      <c r="O12" s="13">
        <v>0.312925170068027</v>
      </c>
      <c r="P12" s="13"/>
      <c r="Q12" s="13">
        <v>0.19565217391304299</v>
      </c>
      <c r="R12" s="13">
        <v>0.29411764705882398</v>
      </c>
      <c r="S12" s="13">
        <v>0.18181818181818199</v>
      </c>
      <c r="T12" s="13">
        <v>0.36206896551724099</v>
      </c>
      <c r="U12" s="13">
        <v>0.28333333333333299</v>
      </c>
      <c r="V12" s="13">
        <v>0.41269841269841301</v>
      </c>
      <c r="W12" s="13">
        <v>0.26829268292682901</v>
      </c>
      <c r="X12" s="13">
        <v>0.38392857142857101</v>
      </c>
      <c r="Y12" s="13"/>
      <c r="Z12" s="13">
        <v>0.35483870967741898</v>
      </c>
      <c r="AA12" s="13">
        <v>0.397260273972603</v>
      </c>
      <c r="AB12" s="13">
        <v>0.29729729729729698</v>
      </c>
      <c r="AC12" s="13">
        <v>0.31182795698924698</v>
      </c>
      <c r="AD12" s="13">
        <v>0.269230769230769</v>
      </c>
      <c r="AE12" s="13">
        <v>0.25454545454545502</v>
      </c>
      <c r="AF12" s="13">
        <v>0.25</v>
      </c>
      <c r="AG12" s="13">
        <v>0.29545454545454503</v>
      </c>
      <c r="AH12" s="13"/>
      <c r="AI12" s="13">
        <v>0.22727272727272699</v>
      </c>
      <c r="AJ12" s="13">
        <v>0.26530612244898</v>
      </c>
      <c r="AK12" s="13">
        <v>0.26865671641791</v>
      </c>
      <c r="AL12" s="13">
        <v>0.329218106995885</v>
      </c>
      <c r="AM12" s="13">
        <v>0.353658536585366</v>
      </c>
      <c r="AN12" s="13"/>
      <c r="AO12" s="13">
        <v>0.31338028169014098</v>
      </c>
      <c r="AP12" s="13">
        <v>0.31351351351351398</v>
      </c>
      <c r="AQ12" s="13"/>
      <c r="AR12" s="13">
        <v>0.29032258064516098</v>
      </c>
      <c r="AS12" s="13">
        <v>0.365079365079365</v>
      </c>
      <c r="AT12" s="13">
        <v>0.42857142857142899</v>
      </c>
      <c r="AU12" s="13">
        <v>0.38461538461538503</v>
      </c>
      <c r="AV12" s="13">
        <v>0.19298245614035101</v>
      </c>
      <c r="AW12" s="13">
        <v>0.26315789473684198</v>
      </c>
      <c r="AX12" s="13">
        <v>0.27500000000000002</v>
      </c>
      <c r="AY12" s="13">
        <v>0.22222222222222199</v>
      </c>
      <c r="AZ12" s="13">
        <v>0.27659574468085102</v>
      </c>
      <c r="BA12" s="13">
        <v>0.44444444444444398</v>
      </c>
      <c r="BB12" s="13">
        <v>0.36</v>
      </c>
      <c r="BC12" s="13">
        <v>0.32258064516128998</v>
      </c>
      <c r="BD12" s="13"/>
      <c r="BE12" s="13">
        <v>0.28070175438596501</v>
      </c>
    </row>
    <row r="13" spans="2:57" ht="30" x14ac:dyDescent="0.25">
      <c r="B13" s="14" t="s">
        <v>394</v>
      </c>
      <c r="C13" s="13">
        <v>0.14925373134328401</v>
      </c>
      <c r="D13" s="13">
        <v>0.125</v>
      </c>
      <c r="E13" s="13">
        <v>0.15384615384615399</v>
      </c>
      <c r="F13" s="13">
        <v>0.14516129032258099</v>
      </c>
      <c r="G13" s="13">
        <v>0.15322580645161299</v>
      </c>
      <c r="H13" s="13"/>
      <c r="I13" s="13">
        <v>0.144796380090498</v>
      </c>
      <c r="J13" s="13">
        <v>0.15322580645161299</v>
      </c>
      <c r="K13" s="13"/>
      <c r="L13" s="13">
        <v>0.148148148148148</v>
      </c>
      <c r="M13" s="13">
        <v>9.2307692307692299E-2</v>
      </c>
      <c r="N13" s="13">
        <v>0.14492753623188401</v>
      </c>
      <c r="O13" s="13">
        <v>0.20408163265306101</v>
      </c>
      <c r="P13" s="13"/>
      <c r="Q13" s="13">
        <v>4.3478260869565202E-2</v>
      </c>
      <c r="R13" s="13">
        <v>0.11764705882352899</v>
      </c>
      <c r="S13" s="13">
        <v>0.18181818181818199</v>
      </c>
      <c r="T13" s="13">
        <v>0.10344827586206901</v>
      </c>
      <c r="U13" s="13">
        <v>0.133333333333333</v>
      </c>
      <c r="V13" s="13">
        <v>0.158730158730159</v>
      </c>
      <c r="W13" s="13">
        <v>0.219512195121951</v>
      </c>
      <c r="X13" s="13">
        <v>0.17857142857142899</v>
      </c>
      <c r="Y13" s="13"/>
      <c r="Z13" s="13">
        <v>0.112903225806452</v>
      </c>
      <c r="AA13" s="13">
        <v>0.20547945205479501</v>
      </c>
      <c r="AB13" s="13">
        <v>0.121621621621622</v>
      </c>
      <c r="AC13" s="13">
        <v>0.13978494623655899</v>
      </c>
      <c r="AD13" s="13">
        <v>0.15384615384615399</v>
      </c>
      <c r="AE13" s="13">
        <v>0.25454545454545502</v>
      </c>
      <c r="AF13" s="13">
        <v>0</v>
      </c>
      <c r="AG13" s="13">
        <v>9.0909090909090898E-2</v>
      </c>
      <c r="AH13" s="13"/>
      <c r="AI13" s="13">
        <v>0.22727272727272699</v>
      </c>
      <c r="AJ13" s="13">
        <v>0.122448979591837</v>
      </c>
      <c r="AK13" s="13">
        <v>0.14925373134328401</v>
      </c>
      <c r="AL13" s="13">
        <v>0.139917695473251</v>
      </c>
      <c r="AM13" s="13">
        <v>0.15853658536585399</v>
      </c>
      <c r="AN13" s="13"/>
      <c r="AO13" s="13">
        <v>0.15140845070422501</v>
      </c>
      <c r="AP13" s="13">
        <v>0.14594594594594601</v>
      </c>
      <c r="AQ13" s="13"/>
      <c r="AR13" s="13">
        <v>0.25806451612903197</v>
      </c>
      <c r="AS13" s="13">
        <v>0.11111111111111099</v>
      </c>
      <c r="AT13" s="13">
        <v>0.14285714285714299</v>
      </c>
      <c r="AU13" s="13">
        <v>0.230769230769231</v>
      </c>
      <c r="AV13" s="13">
        <v>0.19298245614035101</v>
      </c>
      <c r="AW13" s="13">
        <v>0.23684210526315799</v>
      </c>
      <c r="AX13" s="13">
        <v>0.15</v>
      </c>
      <c r="AY13" s="13">
        <v>5.5555555555555601E-2</v>
      </c>
      <c r="AZ13" s="13">
        <v>0.14893617021276601</v>
      </c>
      <c r="BA13" s="13">
        <v>0.11111111111111099</v>
      </c>
      <c r="BB13" s="13">
        <v>0.12</v>
      </c>
      <c r="BC13" s="13">
        <v>9.6774193548387094E-2</v>
      </c>
      <c r="BD13" s="13"/>
      <c r="BE13" s="13">
        <v>0.16959064327485401</v>
      </c>
    </row>
    <row r="14" spans="2:57" x14ac:dyDescent="0.25">
      <c r="B14" s="14" t="s">
        <v>82</v>
      </c>
      <c r="C14" s="19">
        <v>4.26439232409382E-3</v>
      </c>
      <c r="D14" s="19">
        <v>0</v>
      </c>
      <c r="E14" s="19">
        <v>0</v>
      </c>
      <c r="F14" s="19">
        <v>0</v>
      </c>
      <c r="G14" s="19">
        <v>8.0645161290322596E-3</v>
      </c>
      <c r="H14" s="19"/>
      <c r="I14" s="19">
        <v>0</v>
      </c>
      <c r="J14" s="19">
        <v>8.0645161290322596E-3</v>
      </c>
      <c r="K14" s="19"/>
      <c r="L14" s="19">
        <v>1.85185185185185E-2</v>
      </c>
      <c r="M14" s="19">
        <v>0</v>
      </c>
      <c r="N14" s="19">
        <v>7.2463768115942004E-3</v>
      </c>
      <c r="O14" s="19">
        <v>0</v>
      </c>
      <c r="P14" s="19"/>
      <c r="Q14" s="19">
        <v>0</v>
      </c>
      <c r="R14" s="19">
        <v>0</v>
      </c>
      <c r="S14" s="19">
        <v>0</v>
      </c>
      <c r="T14" s="19">
        <v>1.72413793103448E-2</v>
      </c>
      <c r="U14" s="19">
        <v>0</v>
      </c>
      <c r="V14" s="19">
        <v>0</v>
      </c>
      <c r="W14" s="19">
        <v>0</v>
      </c>
      <c r="X14" s="19">
        <v>8.9285714285714298E-3</v>
      </c>
      <c r="Y14" s="19"/>
      <c r="Z14" s="19">
        <v>0</v>
      </c>
      <c r="AA14" s="19">
        <v>0</v>
      </c>
      <c r="AB14" s="19">
        <v>1.35135135135135E-2</v>
      </c>
      <c r="AC14" s="19">
        <v>1.0752688172042999E-2</v>
      </c>
      <c r="AD14" s="19">
        <v>0</v>
      </c>
      <c r="AE14" s="19">
        <v>0</v>
      </c>
      <c r="AF14" s="19">
        <v>0</v>
      </c>
      <c r="AG14" s="19">
        <v>0</v>
      </c>
      <c r="AH14" s="19"/>
      <c r="AI14" s="19">
        <v>0</v>
      </c>
      <c r="AJ14" s="19">
        <v>0</v>
      </c>
      <c r="AK14" s="19">
        <v>1.49253731343284E-2</v>
      </c>
      <c r="AL14" s="19">
        <v>0</v>
      </c>
      <c r="AM14" s="19">
        <v>1.21951219512195E-2</v>
      </c>
      <c r="AN14" s="19"/>
      <c r="AO14" s="19">
        <v>3.5211267605633799E-3</v>
      </c>
      <c r="AP14" s="19">
        <v>5.40540540540541E-3</v>
      </c>
      <c r="AQ14" s="19"/>
      <c r="AR14" s="19">
        <v>3.2258064516128997E-2</v>
      </c>
      <c r="AS14" s="19">
        <v>0</v>
      </c>
      <c r="AT14" s="19">
        <v>0</v>
      </c>
      <c r="AU14" s="19">
        <v>0</v>
      </c>
      <c r="AV14" s="19">
        <v>0</v>
      </c>
      <c r="AW14" s="19">
        <v>0</v>
      </c>
      <c r="AX14" s="19">
        <v>2.5000000000000001E-2</v>
      </c>
      <c r="AY14" s="19">
        <v>0</v>
      </c>
      <c r="AZ14" s="19">
        <v>0</v>
      </c>
      <c r="BA14" s="19">
        <v>0</v>
      </c>
      <c r="BB14" s="19">
        <v>0</v>
      </c>
      <c r="BC14" s="19">
        <v>0</v>
      </c>
      <c r="BD14" s="19"/>
      <c r="BE14" s="19">
        <v>5.8479532163742704E-3</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396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513</v>
      </c>
      <c r="D7" s="10">
        <v>45</v>
      </c>
      <c r="E7" s="10">
        <v>70</v>
      </c>
      <c r="F7" s="10">
        <v>130</v>
      </c>
      <c r="G7" s="10">
        <v>268</v>
      </c>
      <c r="H7" s="10"/>
      <c r="I7" s="10">
        <v>245</v>
      </c>
      <c r="J7" s="10">
        <v>268</v>
      </c>
      <c r="K7" s="10"/>
      <c r="L7" s="10">
        <v>74</v>
      </c>
      <c r="M7" s="10">
        <v>101</v>
      </c>
      <c r="N7" s="10">
        <v>161</v>
      </c>
      <c r="O7" s="10">
        <v>176</v>
      </c>
      <c r="P7" s="10"/>
      <c r="Q7" s="10">
        <v>65</v>
      </c>
      <c r="R7" s="10">
        <v>40</v>
      </c>
      <c r="S7" s="10">
        <v>48</v>
      </c>
      <c r="T7" s="10">
        <v>49</v>
      </c>
      <c r="U7" s="10">
        <v>64</v>
      </c>
      <c r="V7" s="10">
        <v>68</v>
      </c>
      <c r="W7" s="10">
        <v>57</v>
      </c>
      <c r="X7" s="10">
        <v>116</v>
      </c>
      <c r="Y7" s="10"/>
      <c r="Z7" s="10">
        <v>77</v>
      </c>
      <c r="AA7" s="10">
        <v>90</v>
      </c>
      <c r="AB7" s="10">
        <v>80</v>
      </c>
      <c r="AC7" s="10">
        <v>86</v>
      </c>
      <c r="AD7" s="10">
        <v>53</v>
      </c>
      <c r="AE7" s="10">
        <v>54</v>
      </c>
      <c r="AF7" s="10">
        <v>26</v>
      </c>
      <c r="AG7" s="10">
        <v>47</v>
      </c>
      <c r="AH7" s="10"/>
      <c r="AI7" s="10">
        <v>23</v>
      </c>
      <c r="AJ7" s="10">
        <v>48</v>
      </c>
      <c r="AK7" s="10">
        <v>86</v>
      </c>
      <c r="AL7" s="10">
        <v>259</v>
      </c>
      <c r="AM7" s="10">
        <v>92</v>
      </c>
      <c r="AN7" s="10"/>
      <c r="AO7" s="10">
        <v>314</v>
      </c>
      <c r="AP7" s="10">
        <v>199</v>
      </c>
      <c r="AQ7" s="10"/>
      <c r="AR7" s="10">
        <v>33</v>
      </c>
      <c r="AS7" s="10">
        <v>160</v>
      </c>
      <c r="AT7" s="10">
        <v>10</v>
      </c>
      <c r="AU7" s="10">
        <v>18</v>
      </c>
      <c r="AV7" s="10">
        <v>62</v>
      </c>
      <c r="AW7" s="10">
        <v>39</v>
      </c>
      <c r="AX7" s="10">
        <v>44</v>
      </c>
      <c r="AY7" s="10">
        <v>16</v>
      </c>
      <c r="AZ7" s="10">
        <v>55</v>
      </c>
      <c r="BA7" s="10">
        <v>22</v>
      </c>
      <c r="BB7" s="10">
        <v>32</v>
      </c>
      <c r="BC7" s="10">
        <v>22</v>
      </c>
      <c r="BD7" s="10"/>
      <c r="BE7" s="10">
        <v>182</v>
      </c>
    </row>
    <row r="8" spans="2:57" ht="30" x14ac:dyDescent="0.25">
      <c r="B8" s="14" t="s">
        <v>389</v>
      </c>
      <c r="C8" s="13">
        <v>8.5769980506822593E-2</v>
      </c>
      <c r="D8" s="13">
        <v>0.11111111111111099</v>
      </c>
      <c r="E8" s="13">
        <v>4.2857142857142899E-2</v>
      </c>
      <c r="F8" s="13">
        <v>8.4615384615384606E-2</v>
      </c>
      <c r="G8" s="13">
        <v>9.3283582089552203E-2</v>
      </c>
      <c r="H8" s="13"/>
      <c r="I8" s="13">
        <v>7.7551020408163293E-2</v>
      </c>
      <c r="J8" s="13">
        <v>9.3283582089552203E-2</v>
      </c>
      <c r="K8" s="13"/>
      <c r="L8" s="13">
        <v>9.45945945945946E-2</v>
      </c>
      <c r="M8" s="13">
        <v>9.9009900990099001E-2</v>
      </c>
      <c r="N8" s="13">
        <v>0.111801242236025</v>
      </c>
      <c r="O8" s="13">
        <v>5.1136363636363598E-2</v>
      </c>
      <c r="P8" s="13"/>
      <c r="Q8" s="13">
        <v>6.15384615384615E-2</v>
      </c>
      <c r="R8" s="13">
        <v>7.4999999999999997E-2</v>
      </c>
      <c r="S8" s="13">
        <v>0.20833333333333301</v>
      </c>
      <c r="T8" s="13">
        <v>8.1632653061224497E-2</v>
      </c>
      <c r="U8" s="13">
        <v>7.8125E-2</v>
      </c>
      <c r="V8" s="13">
        <v>7.3529411764705899E-2</v>
      </c>
      <c r="W8" s="13">
        <v>0.105263157894737</v>
      </c>
      <c r="X8" s="13">
        <v>6.0344827586206899E-2</v>
      </c>
      <c r="Y8" s="13"/>
      <c r="Z8" s="13">
        <v>6.4935064935064901E-2</v>
      </c>
      <c r="AA8" s="13">
        <v>6.6666666666666693E-2</v>
      </c>
      <c r="AB8" s="13">
        <v>0.1</v>
      </c>
      <c r="AC8" s="13">
        <v>0.116279069767442</v>
      </c>
      <c r="AD8" s="13">
        <v>1.88679245283019E-2</v>
      </c>
      <c r="AE8" s="13">
        <v>0.11111111111111099</v>
      </c>
      <c r="AF8" s="13">
        <v>0.115384615384615</v>
      </c>
      <c r="AG8" s="13">
        <v>0.10638297872340401</v>
      </c>
      <c r="AH8" s="13"/>
      <c r="AI8" s="13">
        <v>0.13043478260869601</v>
      </c>
      <c r="AJ8" s="13">
        <v>0.16666666666666699</v>
      </c>
      <c r="AK8" s="13">
        <v>8.1395348837209294E-2</v>
      </c>
      <c r="AL8" s="13">
        <v>6.9498069498069498E-2</v>
      </c>
      <c r="AM8" s="13">
        <v>8.6956521739130405E-2</v>
      </c>
      <c r="AN8" s="13"/>
      <c r="AO8" s="13">
        <v>8.9171974522293002E-2</v>
      </c>
      <c r="AP8" s="13">
        <v>8.0402010050251299E-2</v>
      </c>
      <c r="AQ8" s="13"/>
      <c r="AR8" s="13">
        <v>9.0909090909090898E-2</v>
      </c>
      <c r="AS8" s="13">
        <v>0.1125</v>
      </c>
      <c r="AT8" s="13">
        <v>0.2</v>
      </c>
      <c r="AU8" s="13">
        <v>0.11111111111111099</v>
      </c>
      <c r="AV8" s="13">
        <v>4.8387096774193498E-2</v>
      </c>
      <c r="AW8" s="13">
        <v>5.1282051282051301E-2</v>
      </c>
      <c r="AX8" s="13">
        <v>9.0909090909090898E-2</v>
      </c>
      <c r="AY8" s="13">
        <v>6.25E-2</v>
      </c>
      <c r="AZ8" s="13">
        <v>5.4545454545454501E-2</v>
      </c>
      <c r="BA8" s="13">
        <v>4.5454545454545497E-2</v>
      </c>
      <c r="BB8" s="13">
        <v>0.125</v>
      </c>
      <c r="BC8" s="13">
        <v>4.5454545454545497E-2</v>
      </c>
      <c r="BD8" s="13"/>
      <c r="BE8" s="13">
        <v>0.104395604395604</v>
      </c>
    </row>
    <row r="9" spans="2:57" ht="30" x14ac:dyDescent="0.25">
      <c r="B9" s="14" t="s">
        <v>390</v>
      </c>
      <c r="C9" s="13">
        <v>0.138401559454191</v>
      </c>
      <c r="D9" s="13">
        <v>4.4444444444444398E-2</v>
      </c>
      <c r="E9" s="13">
        <v>0.114285714285714</v>
      </c>
      <c r="F9" s="13">
        <v>0.16153846153846199</v>
      </c>
      <c r="G9" s="13">
        <v>0.14925373134328401</v>
      </c>
      <c r="H9" s="13"/>
      <c r="I9" s="13">
        <v>0.12653061224489801</v>
      </c>
      <c r="J9" s="13">
        <v>0.14925373134328401</v>
      </c>
      <c r="K9" s="13"/>
      <c r="L9" s="13">
        <v>0.162162162162162</v>
      </c>
      <c r="M9" s="13">
        <v>0.16831683168316799</v>
      </c>
      <c r="N9" s="13">
        <v>0.13664596273291901</v>
      </c>
      <c r="O9" s="13">
        <v>0.11363636363636399</v>
      </c>
      <c r="P9" s="13"/>
      <c r="Q9" s="13">
        <v>0.123076923076923</v>
      </c>
      <c r="R9" s="13">
        <v>0.125</v>
      </c>
      <c r="S9" s="13">
        <v>0.104166666666667</v>
      </c>
      <c r="T9" s="13">
        <v>0.16326530612244899</v>
      </c>
      <c r="U9" s="13">
        <v>0.203125</v>
      </c>
      <c r="V9" s="13">
        <v>0.161764705882353</v>
      </c>
      <c r="W9" s="13">
        <v>0.157894736842105</v>
      </c>
      <c r="X9" s="13">
        <v>9.4827586206896505E-2</v>
      </c>
      <c r="Y9" s="13"/>
      <c r="Z9" s="13">
        <v>0.12987012987013</v>
      </c>
      <c r="AA9" s="13">
        <v>0.16666666666666699</v>
      </c>
      <c r="AB9" s="13">
        <v>0.1125</v>
      </c>
      <c r="AC9" s="13">
        <v>0.116279069767442</v>
      </c>
      <c r="AD9" s="13">
        <v>0.113207547169811</v>
      </c>
      <c r="AE9" s="13">
        <v>0.16666666666666699</v>
      </c>
      <c r="AF9" s="13">
        <v>0.30769230769230799</v>
      </c>
      <c r="AG9" s="13">
        <v>8.5106382978723402E-2</v>
      </c>
      <c r="AH9" s="13"/>
      <c r="AI9" s="13">
        <v>0.173913043478261</v>
      </c>
      <c r="AJ9" s="13">
        <v>0.16666666666666699</v>
      </c>
      <c r="AK9" s="13">
        <v>0.127906976744186</v>
      </c>
      <c r="AL9" s="13">
        <v>0.135135135135135</v>
      </c>
      <c r="AM9" s="13">
        <v>0.141304347826087</v>
      </c>
      <c r="AN9" s="13"/>
      <c r="AO9" s="13">
        <v>0.152866242038217</v>
      </c>
      <c r="AP9" s="13">
        <v>0.115577889447236</v>
      </c>
      <c r="AQ9" s="13"/>
      <c r="AR9" s="13">
        <v>0.24242424242424199</v>
      </c>
      <c r="AS9" s="13">
        <v>0.1125</v>
      </c>
      <c r="AT9" s="13">
        <v>0.3</v>
      </c>
      <c r="AU9" s="13">
        <v>0.22222222222222199</v>
      </c>
      <c r="AV9" s="13">
        <v>0.12903225806451599</v>
      </c>
      <c r="AW9" s="13">
        <v>0.15384615384615399</v>
      </c>
      <c r="AX9" s="13">
        <v>0.15909090909090901</v>
      </c>
      <c r="AY9" s="13">
        <v>6.25E-2</v>
      </c>
      <c r="AZ9" s="13">
        <v>0.109090909090909</v>
      </c>
      <c r="BA9" s="13">
        <v>9.0909090909090898E-2</v>
      </c>
      <c r="BB9" s="13">
        <v>0.15625</v>
      </c>
      <c r="BC9" s="13">
        <v>0.13636363636363599</v>
      </c>
      <c r="BD9" s="13"/>
      <c r="BE9" s="13">
        <v>0.12637362637362601</v>
      </c>
    </row>
    <row r="10" spans="2:57" ht="30" x14ac:dyDescent="0.25">
      <c r="B10" s="14" t="s">
        <v>391</v>
      </c>
      <c r="C10" s="13">
        <v>0.16374269005847999</v>
      </c>
      <c r="D10" s="13">
        <v>0.37777777777777799</v>
      </c>
      <c r="E10" s="13">
        <v>0.157142857142857</v>
      </c>
      <c r="F10" s="13">
        <v>0.16153846153846199</v>
      </c>
      <c r="G10" s="13">
        <v>0.13059701492537301</v>
      </c>
      <c r="H10" s="13"/>
      <c r="I10" s="13">
        <v>0.2</v>
      </c>
      <c r="J10" s="13">
        <v>0.13059701492537301</v>
      </c>
      <c r="K10" s="13"/>
      <c r="L10" s="13">
        <v>0.14864864864864899</v>
      </c>
      <c r="M10" s="13">
        <v>0.20792079207920799</v>
      </c>
      <c r="N10" s="13">
        <v>0.13664596273291901</v>
      </c>
      <c r="O10" s="13">
        <v>0.16477272727272699</v>
      </c>
      <c r="P10" s="13"/>
      <c r="Q10" s="13">
        <v>0.261538461538462</v>
      </c>
      <c r="R10" s="13">
        <v>0.15</v>
      </c>
      <c r="S10" s="13">
        <v>0.14583333333333301</v>
      </c>
      <c r="T10" s="13">
        <v>0.102040816326531</v>
      </c>
      <c r="U10" s="13">
        <v>0.171875</v>
      </c>
      <c r="V10" s="13">
        <v>0.191176470588235</v>
      </c>
      <c r="W10" s="13">
        <v>0.175438596491228</v>
      </c>
      <c r="X10" s="13">
        <v>0.12068965517241401</v>
      </c>
      <c r="Y10" s="13"/>
      <c r="Z10" s="13">
        <v>0.19480519480519501</v>
      </c>
      <c r="AA10" s="13">
        <v>0.233333333333333</v>
      </c>
      <c r="AB10" s="13">
        <v>0.16250000000000001</v>
      </c>
      <c r="AC10" s="13">
        <v>0.127906976744186</v>
      </c>
      <c r="AD10" s="13">
        <v>9.4339622641509399E-2</v>
      </c>
      <c r="AE10" s="13">
        <v>0.11111111111111099</v>
      </c>
      <c r="AF10" s="13">
        <v>0.15384615384615399</v>
      </c>
      <c r="AG10" s="13">
        <v>0.19148936170212799</v>
      </c>
      <c r="AH10" s="13"/>
      <c r="AI10" s="13">
        <v>0.217391304347826</v>
      </c>
      <c r="AJ10" s="13">
        <v>0.20833333333333301</v>
      </c>
      <c r="AK10" s="13">
        <v>0.232558139534884</v>
      </c>
      <c r="AL10" s="13">
        <v>0.15444015444015399</v>
      </c>
      <c r="AM10" s="13">
        <v>8.6956521739130405E-2</v>
      </c>
      <c r="AN10" s="13"/>
      <c r="AO10" s="13">
        <v>0.146496815286624</v>
      </c>
      <c r="AP10" s="13">
        <v>0.19095477386934701</v>
      </c>
      <c r="AQ10" s="13"/>
      <c r="AR10" s="13">
        <v>9.0909090909090898E-2</v>
      </c>
      <c r="AS10" s="13">
        <v>0.14374999999999999</v>
      </c>
      <c r="AT10" s="13">
        <v>0.1</v>
      </c>
      <c r="AU10" s="13">
        <v>0.16666666666666699</v>
      </c>
      <c r="AV10" s="13">
        <v>0.225806451612903</v>
      </c>
      <c r="AW10" s="13">
        <v>0.128205128205128</v>
      </c>
      <c r="AX10" s="13">
        <v>0.13636363636363599</v>
      </c>
      <c r="AY10" s="13">
        <v>0.3125</v>
      </c>
      <c r="AZ10" s="13">
        <v>0.145454545454545</v>
      </c>
      <c r="BA10" s="13">
        <v>0.18181818181818199</v>
      </c>
      <c r="BB10" s="13">
        <v>0.1875</v>
      </c>
      <c r="BC10" s="13">
        <v>0.27272727272727298</v>
      </c>
      <c r="BD10" s="13"/>
      <c r="BE10" s="13">
        <v>0.115384615384615</v>
      </c>
    </row>
    <row r="11" spans="2:57" ht="30" x14ac:dyDescent="0.25">
      <c r="B11" s="14" t="s">
        <v>392</v>
      </c>
      <c r="C11" s="13">
        <v>0.20467836257309899</v>
      </c>
      <c r="D11" s="13">
        <v>0.155555555555556</v>
      </c>
      <c r="E11" s="13">
        <v>0.128571428571429</v>
      </c>
      <c r="F11" s="13">
        <v>0.253846153846154</v>
      </c>
      <c r="G11" s="13">
        <v>0.20895522388059701</v>
      </c>
      <c r="H11" s="13"/>
      <c r="I11" s="13">
        <v>0.2</v>
      </c>
      <c r="J11" s="13">
        <v>0.20895522388059701</v>
      </c>
      <c r="K11" s="13"/>
      <c r="L11" s="13">
        <v>0.21621621621621601</v>
      </c>
      <c r="M11" s="13">
        <v>0.198019801980198</v>
      </c>
      <c r="N11" s="13">
        <v>0.14906832298136599</v>
      </c>
      <c r="O11" s="13">
        <v>0.25568181818181801</v>
      </c>
      <c r="P11" s="13"/>
      <c r="Q11" s="13">
        <v>0.16923076923076899</v>
      </c>
      <c r="R11" s="13">
        <v>0.25</v>
      </c>
      <c r="S11" s="13">
        <v>0.25</v>
      </c>
      <c r="T11" s="13">
        <v>0.20408163265306101</v>
      </c>
      <c r="U11" s="13">
        <v>0.203125</v>
      </c>
      <c r="V11" s="13">
        <v>0.161764705882353</v>
      </c>
      <c r="W11" s="13">
        <v>0.105263157894737</v>
      </c>
      <c r="X11" s="13">
        <v>0.26724137931034497</v>
      </c>
      <c r="Y11" s="13"/>
      <c r="Z11" s="13">
        <v>0.19480519480519501</v>
      </c>
      <c r="AA11" s="13">
        <v>0.16666666666666699</v>
      </c>
      <c r="AB11" s="13">
        <v>0.16250000000000001</v>
      </c>
      <c r="AC11" s="13">
        <v>0.290697674418605</v>
      </c>
      <c r="AD11" s="13">
        <v>0.169811320754717</v>
      </c>
      <c r="AE11" s="13">
        <v>0.203703703703704</v>
      </c>
      <c r="AF11" s="13">
        <v>0.15384615384615399</v>
      </c>
      <c r="AG11" s="13">
        <v>0.27659574468085102</v>
      </c>
      <c r="AH11" s="13"/>
      <c r="AI11" s="13">
        <v>0.173913043478261</v>
      </c>
      <c r="AJ11" s="13">
        <v>0.125</v>
      </c>
      <c r="AK11" s="13">
        <v>0.232558139534884</v>
      </c>
      <c r="AL11" s="13">
        <v>0.22007722007722</v>
      </c>
      <c r="AM11" s="13">
        <v>0.19565217391304299</v>
      </c>
      <c r="AN11" s="13"/>
      <c r="AO11" s="13">
        <v>0.21337579617834401</v>
      </c>
      <c r="AP11" s="13">
        <v>0.19095477386934701</v>
      </c>
      <c r="AQ11" s="13"/>
      <c r="AR11" s="13">
        <v>0.24242424242424199</v>
      </c>
      <c r="AS11" s="13">
        <v>0.17499999999999999</v>
      </c>
      <c r="AT11" s="13">
        <v>0</v>
      </c>
      <c r="AU11" s="13">
        <v>0.16666666666666699</v>
      </c>
      <c r="AV11" s="13">
        <v>0.209677419354839</v>
      </c>
      <c r="AW11" s="13">
        <v>0.28205128205128199</v>
      </c>
      <c r="AX11" s="13">
        <v>0.29545454545454503</v>
      </c>
      <c r="AY11" s="13">
        <v>0.125</v>
      </c>
      <c r="AZ11" s="13">
        <v>0.236363636363636</v>
      </c>
      <c r="BA11" s="13">
        <v>0.22727272727272699</v>
      </c>
      <c r="BB11" s="13">
        <v>0.15625</v>
      </c>
      <c r="BC11" s="13">
        <v>0.18181818181818199</v>
      </c>
      <c r="BD11" s="13"/>
      <c r="BE11" s="13">
        <v>0.21978021978022</v>
      </c>
    </row>
    <row r="12" spans="2:57" ht="30" x14ac:dyDescent="0.25">
      <c r="B12" s="14" t="s">
        <v>393</v>
      </c>
      <c r="C12" s="13">
        <v>0.296296296296296</v>
      </c>
      <c r="D12" s="13">
        <v>0.266666666666667</v>
      </c>
      <c r="E12" s="13">
        <v>0.371428571428571</v>
      </c>
      <c r="F12" s="13">
        <v>0.261538461538462</v>
      </c>
      <c r="G12" s="13">
        <v>0.29850746268656703</v>
      </c>
      <c r="H12" s="13"/>
      <c r="I12" s="13">
        <v>0.29387755102040802</v>
      </c>
      <c r="J12" s="13">
        <v>0.29850746268656703</v>
      </c>
      <c r="K12" s="13"/>
      <c r="L12" s="13">
        <v>0.31081081081081102</v>
      </c>
      <c r="M12" s="13">
        <v>0.25742574257425699</v>
      </c>
      <c r="N12" s="13">
        <v>0.34782608695652201</v>
      </c>
      <c r="O12" s="13">
        <v>0.26704545454545497</v>
      </c>
      <c r="P12" s="13"/>
      <c r="Q12" s="13">
        <v>0.32307692307692298</v>
      </c>
      <c r="R12" s="13">
        <v>0.32500000000000001</v>
      </c>
      <c r="S12" s="13">
        <v>0.22916666666666699</v>
      </c>
      <c r="T12" s="13">
        <v>0.38775510204081598</v>
      </c>
      <c r="U12" s="13">
        <v>0.265625</v>
      </c>
      <c r="V12" s="13">
        <v>0.26470588235294101</v>
      </c>
      <c r="W12" s="13">
        <v>0.29824561403508798</v>
      </c>
      <c r="X12" s="13">
        <v>0.30172413793103398</v>
      </c>
      <c r="Y12" s="13"/>
      <c r="Z12" s="13">
        <v>0.31168831168831201</v>
      </c>
      <c r="AA12" s="13">
        <v>0.22222222222222199</v>
      </c>
      <c r="AB12" s="13">
        <v>0.36249999999999999</v>
      </c>
      <c r="AC12" s="13">
        <v>0.24418604651162801</v>
      </c>
      <c r="AD12" s="13">
        <v>0.47169811320754701</v>
      </c>
      <c r="AE12" s="13">
        <v>0.27777777777777801</v>
      </c>
      <c r="AF12" s="13">
        <v>0.230769230769231</v>
      </c>
      <c r="AG12" s="13">
        <v>0.25531914893617003</v>
      </c>
      <c r="AH12" s="13"/>
      <c r="AI12" s="13">
        <v>0.30434782608695699</v>
      </c>
      <c r="AJ12" s="13">
        <v>0.25</v>
      </c>
      <c r="AK12" s="13">
        <v>0.24418604651162801</v>
      </c>
      <c r="AL12" s="13">
        <v>0.30888030888030898</v>
      </c>
      <c r="AM12" s="13">
        <v>0.32608695652173902</v>
      </c>
      <c r="AN12" s="13"/>
      <c r="AO12" s="13">
        <v>0.29299363057324801</v>
      </c>
      <c r="AP12" s="13">
        <v>0.30150753768844202</v>
      </c>
      <c r="AQ12" s="13"/>
      <c r="AR12" s="13">
        <v>0.21212121212121199</v>
      </c>
      <c r="AS12" s="13">
        <v>0.375</v>
      </c>
      <c r="AT12" s="13">
        <v>0.3</v>
      </c>
      <c r="AU12" s="13">
        <v>0.27777777777777801</v>
      </c>
      <c r="AV12" s="13">
        <v>0.225806451612903</v>
      </c>
      <c r="AW12" s="13">
        <v>0.28205128205128199</v>
      </c>
      <c r="AX12" s="13">
        <v>0.31818181818181801</v>
      </c>
      <c r="AY12" s="13">
        <v>0.25</v>
      </c>
      <c r="AZ12" s="13">
        <v>0.25454545454545502</v>
      </c>
      <c r="BA12" s="13">
        <v>0.31818181818181801</v>
      </c>
      <c r="BB12" s="13">
        <v>0.25</v>
      </c>
      <c r="BC12" s="13">
        <v>0.22727272727272699</v>
      </c>
      <c r="BD12" s="13"/>
      <c r="BE12" s="13">
        <v>0.34615384615384598</v>
      </c>
    </row>
    <row r="13" spans="2:57" ht="30" x14ac:dyDescent="0.25">
      <c r="B13" s="14" t="s">
        <v>394</v>
      </c>
      <c r="C13" s="13">
        <v>9.1617933723196904E-2</v>
      </c>
      <c r="D13" s="13">
        <v>4.4444444444444398E-2</v>
      </c>
      <c r="E13" s="13">
        <v>0.185714285714286</v>
      </c>
      <c r="F13" s="13">
        <v>4.6153846153846198E-2</v>
      </c>
      <c r="G13" s="13">
        <v>9.7014925373134303E-2</v>
      </c>
      <c r="H13" s="13"/>
      <c r="I13" s="13">
        <v>8.5714285714285701E-2</v>
      </c>
      <c r="J13" s="13">
        <v>9.7014925373134303E-2</v>
      </c>
      <c r="K13" s="13"/>
      <c r="L13" s="13">
        <v>5.4054054054054099E-2</v>
      </c>
      <c r="M13" s="13">
        <v>6.9306930693069299E-2</v>
      </c>
      <c r="N13" s="13">
        <v>9.9378881987577605E-2</v>
      </c>
      <c r="O13" s="13">
        <v>0.11363636363636399</v>
      </c>
      <c r="P13" s="13"/>
      <c r="Q13" s="13">
        <v>6.15384615384615E-2</v>
      </c>
      <c r="R13" s="13">
        <v>0.05</v>
      </c>
      <c r="S13" s="13">
        <v>6.25E-2</v>
      </c>
      <c r="T13" s="13">
        <v>6.1224489795918401E-2</v>
      </c>
      <c r="U13" s="13">
        <v>7.8125E-2</v>
      </c>
      <c r="V13" s="13">
        <v>0.13235294117647101</v>
      </c>
      <c r="W13" s="13">
        <v>8.7719298245614002E-2</v>
      </c>
      <c r="X13" s="13">
        <v>0.12068965517241401</v>
      </c>
      <c r="Y13" s="13"/>
      <c r="Z13" s="13">
        <v>0.103896103896104</v>
      </c>
      <c r="AA13" s="13">
        <v>0.1</v>
      </c>
      <c r="AB13" s="13">
        <v>6.25E-2</v>
      </c>
      <c r="AC13" s="13">
        <v>0.104651162790698</v>
      </c>
      <c r="AD13" s="13">
        <v>0.113207547169811</v>
      </c>
      <c r="AE13" s="13">
        <v>0.12962962962963001</v>
      </c>
      <c r="AF13" s="13">
        <v>3.8461538461538498E-2</v>
      </c>
      <c r="AG13" s="13">
        <v>4.2553191489361701E-2</v>
      </c>
      <c r="AH13" s="13"/>
      <c r="AI13" s="13">
        <v>0</v>
      </c>
      <c r="AJ13" s="13">
        <v>6.25E-2</v>
      </c>
      <c r="AK13" s="13">
        <v>6.9767441860465101E-2</v>
      </c>
      <c r="AL13" s="13">
        <v>8.8803088803088806E-2</v>
      </c>
      <c r="AM13" s="13">
        <v>0.15217391304347799</v>
      </c>
      <c r="AN13" s="13"/>
      <c r="AO13" s="13">
        <v>8.2802547770700605E-2</v>
      </c>
      <c r="AP13" s="13">
        <v>0.10552763819095499</v>
      </c>
      <c r="AQ13" s="13"/>
      <c r="AR13" s="13">
        <v>6.0606060606060601E-2</v>
      </c>
      <c r="AS13" s="13">
        <v>7.4999999999999997E-2</v>
      </c>
      <c r="AT13" s="13">
        <v>0.1</v>
      </c>
      <c r="AU13" s="13">
        <v>5.5555555555555601E-2</v>
      </c>
      <c r="AV13" s="13">
        <v>0.12903225806451599</v>
      </c>
      <c r="AW13" s="13">
        <v>5.1282051282051301E-2</v>
      </c>
      <c r="AX13" s="13">
        <v>0</v>
      </c>
      <c r="AY13" s="13">
        <v>0.1875</v>
      </c>
      <c r="AZ13" s="13">
        <v>0.18181818181818199</v>
      </c>
      <c r="BA13" s="13">
        <v>9.0909090909090898E-2</v>
      </c>
      <c r="BB13" s="13">
        <v>0.125</v>
      </c>
      <c r="BC13" s="13">
        <v>9.0909090909090898E-2</v>
      </c>
      <c r="BD13" s="13"/>
      <c r="BE13" s="13">
        <v>8.2417582417582402E-2</v>
      </c>
    </row>
    <row r="14" spans="2:57" x14ac:dyDescent="0.25">
      <c r="B14" s="14" t="s">
        <v>82</v>
      </c>
      <c r="C14" s="19">
        <v>1.9493177387914201E-2</v>
      </c>
      <c r="D14" s="19">
        <v>0</v>
      </c>
      <c r="E14" s="19">
        <v>0</v>
      </c>
      <c r="F14" s="19">
        <v>3.0769230769230799E-2</v>
      </c>
      <c r="G14" s="19">
        <v>2.2388059701492501E-2</v>
      </c>
      <c r="H14" s="19"/>
      <c r="I14" s="19">
        <v>1.6326530612244899E-2</v>
      </c>
      <c r="J14" s="19">
        <v>2.2388059701492501E-2</v>
      </c>
      <c r="K14" s="19"/>
      <c r="L14" s="19">
        <v>1.35135135135135E-2</v>
      </c>
      <c r="M14" s="19">
        <v>0</v>
      </c>
      <c r="N14" s="19">
        <v>1.8633540372670801E-2</v>
      </c>
      <c r="O14" s="19">
        <v>3.4090909090909102E-2</v>
      </c>
      <c r="P14" s="19"/>
      <c r="Q14" s="19">
        <v>0</v>
      </c>
      <c r="R14" s="19">
        <v>2.5000000000000001E-2</v>
      </c>
      <c r="S14" s="19">
        <v>0</v>
      </c>
      <c r="T14" s="19">
        <v>0</v>
      </c>
      <c r="U14" s="19">
        <v>0</v>
      </c>
      <c r="V14" s="19">
        <v>1.4705882352941201E-2</v>
      </c>
      <c r="W14" s="19">
        <v>7.0175438596491196E-2</v>
      </c>
      <c r="X14" s="19">
        <v>3.4482758620689703E-2</v>
      </c>
      <c r="Y14" s="19"/>
      <c r="Z14" s="19">
        <v>0</v>
      </c>
      <c r="AA14" s="19">
        <v>4.4444444444444398E-2</v>
      </c>
      <c r="AB14" s="19">
        <v>3.7499999999999999E-2</v>
      </c>
      <c r="AC14" s="19">
        <v>0</v>
      </c>
      <c r="AD14" s="19">
        <v>1.88679245283019E-2</v>
      </c>
      <c r="AE14" s="19">
        <v>0</v>
      </c>
      <c r="AF14" s="19">
        <v>0</v>
      </c>
      <c r="AG14" s="19">
        <v>4.2553191489361701E-2</v>
      </c>
      <c r="AH14" s="19"/>
      <c r="AI14" s="19">
        <v>0</v>
      </c>
      <c r="AJ14" s="19">
        <v>2.0833333333333301E-2</v>
      </c>
      <c r="AK14" s="19">
        <v>1.16279069767442E-2</v>
      </c>
      <c r="AL14" s="19">
        <v>2.31660231660232E-2</v>
      </c>
      <c r="AM14" s="19">
        <v>1.0869565217391301E-2</v>
      </c>
      <c r="AN14" s="19"/>
      <c r="AO14" s="19">
        <v>2.2292993630573198E-2</v>
      </c>
      <c r="AP14" s="19">
        <v>1.5075376884422099E-2</v>
      </c>
      <c r="AQ14" s="19"/>
      <c r="AR14" s="19">
        <v>6.0606060606060601E-2</v>
      </c>
      <c r="AS14" s="19">
        <v>6.2500000000000003E-3</v>
      </c>
      <c r="AT14" s="19">
        <v>0</v>
      </c>
      <c r="AU14" s="19">
        <v>0</v>
      </c>
      <c r="AV14" s="19">
        <v>3.2258064516128997E-2</v>
      </c>
      <c r="AW14" s="19">
        <v>5.1282051282051301E-2</v>
      </c>
      <c r="AX14" s="19">
        <v>0</v>
      </c>
      <c r="AY14" s="19">
        <v>0</v>
      </c>
      <c r="AZ14" s="19">
        <v>1.8181818181818198E-2</v>
      </c>
      <c r="BA14" s="19">
        <v>4.5454545454545497E-2</v>
      </c>
      <c r="BB14" s="19">
        <v>0</v>
      </c>
      <c r="BC14" s="19">
        <v>4.5454545454545497E-2</v>
      </c>
      <c r="BD14" s="19"/>
      <c r="BE14" s="19">
        <v>5.4945054945054897E-3</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I22"/>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410</v>
      </c>
      <c r="E2" s="25"/>
      <c r="F2" s="25"/>
      <c r="G2" s="25"/>
      <c r="H2" s="25"/>
      <c r="I2" s="25"/>
    </row>
    <row r="6" spans="2:9" ht="50.1" customHeight="1" x14ac:dyDescent="0.25">
      <c r="B6" s="16" t="s">
        <v>15</v>
      </c>
      <c r="C6" s="16" t="s">
        <v>397</v>
      </c>
      <c r="D6" s="16" t="s">
        <v>398</v>
      </c>
      <c r="E6" s="16" t="s">
        <v>399</v>
      </c>
      <c r="F6" s="16" t="s">
        <v>400</v>
      </c>
      <c r="G6" s="16" t="s">
        <v>401</v>
      </c>
      <c r="H6" s="16" t="s">
        <v>402</v>
      </c>
    </row>
    <row r="7" spans="2:9" x14ac:dyDescent="0.25">
      <c r="B7" s="14" t="s">
        <v>403</v>
      </c>
      <c r="C7" s="13">
        <v>0.46122448979591801</v>
      </c>
      <c r="D7" s="13">
        <v>0.371428571428571</v>
      </c>
      <c r="E7" s="13">
        <v>0.43877551020408201</v>
      </c>
      <c r="F7" s="13">
        <v>0.36122448979591798</v>
      </c>
      <c r="G7" s="13">
        <v>0.35102040816326502</v>
      </c>
      <c r="H7" s="13">
        <v>0.25510204081632698</v>
      </c>
    </row>
    <row r="8" spans="2:9" x14ac:dyDescent="0.25">
      <c r="B8" s="14" t="s">
        <v>404</v>
      </c>
      <c r="C8" s="13">
        <v>0.43877551020408201</v>
      </c>
      <c r="D8" s="13">
        <v>0.43265306122448999</v>
      </c>
      <c r="E8" s="13">
        <v>0.416326530612245</v>
      </c>
      <c r="F8" s="13">
        <v>0.40408163265306102</v>
      </c>
      <c r="G8" s="13">
        <v>0.40408163265306102</v>
      </c>
      <c r="H8" s="13">
        <v>0.41224489795918401</v>
      </c>
    </row>
    <row r="9" spans="2:9" x14ac:dyDescent="0.25">
      <c r="B9" s="14" t="s">
        <v>405</v>
      </c>
      <c r="C9" s="13">
        <v>6.1224489795918401E-2</v>
      </c>
      <c r="D9" s="13">
        <v>0.13877551020408199</v>
      </c>
      <c r="E9" s="13">
        <v>8.5714285714285701E-2</v>
      </c>
      <c r="F9" s="13">
        <v>0.15102040816326501</v>
      </c>
      <c r="G9" s="13">
        <v>0.17551020408163301</v>
      </c>
      <c r="H9" s="13">
        <v>0.17142857142857101</v>
      </c>
    </row>
    <row r="10" spans="2:9" x14ac:dyDescent="0.25">
      <c r="B10" s="14" t="s">
        <v>406</v>
      </c>
      <c r="C10" s="13">
        <v>2.6530612244898E-2</v>
      </c>
      <c r="D10" s="13">
        <v>2.8571428571428598E-2</v>
      </c>
      <c r="E10" s="13">
        <v>3.2653061224489799E-2</v>
      </c>
      <c r="F10" s="13">
        <v>4.08163265306122E-2</v>
      </c>
      <c r="G10" s="13">
        <v>3.6734693877551003E-2</v>
      </c>
      <c r="H10" s="13">
        <v>0.114285714285714</v>
      </c>
    </row>
    <row r="11" spans="2:9" x14ac:dyDescent="0.25">
      <c r="B11" s="14" t="s">
        <v>407</v>
      </c>
      <c r="C11" s="13">
        <v>8.1632653061224497E-3</v>
      </c>
      <c r="D11" s="13">
        <v>1.4285714285714299E-2</v>
      </c>
      <c r="E11" s="13">
        <v>1.6326530612244899E-2</v>
      </c>
      <c r="F11" s="13">
        <v>2.04081632653061E-2</v>
      </c>
      <c r="G11" s="13">
        <v>2.6530612244898E-2</v>
      </c>
      <c r="H11" s="13">
        <v>4.4897959183673501E-2</v>
      </c>
    </row>
    <row r="12" spans="2:9" x14ac:dyDescent="0.25">
      <c r="B12" s="14" t="s">
        <v>82</v>
      </c>
      <c r="C12" s="13">
        <v>4.0816326530612197E-3</v>
      </c>
      <c r="D12" s="13">
        <v>1.4285714285714299E-2</v>
      </c>
      <c r="E12" s="13">
        <v>1.02040816326531E-2</v>
      </c>
      <c r="F12" s="13">
        <v>2.2448979591836699E-2</v>
      </c>
      <c r="G12" s="13">
        <v>6.1224489795918399E-3</v>
      </c>
      <c r="H12" s="13">
        <v>2.0408163265306098E-3</v>
      </c>
    </row>
    <row r="13" spans="2:9" x14ac:dyDescent="0.25">
      <c r="B13" s="22" t="s">
        <v>408</v>
      </c>
      <c r="C13" s="20">
        <v>0.9</v>
      </c>
      <c r="D13" s="20">
        <v>0.80408163265306098</v>
      </c>
      <c r="E13" s="20">
        <v>0.85510204081632701</v>
      </c>
      <c r="F13" s="20">
        <v>0.76530612244898</v>
      </c>
      <c r="G13" s="20">
        <v>0.75510204081632604</v>
      </c>
      <c r="H13" s="20">
        <v>0.66734693877550999</v>
      </c>
    </row>
    <row r="14" spans="2:9" x14ac:dyDescent="0.25">
      <c r="B14" s="22" t="s">
        <v>409</v>
      </c>
      <c r="C14" s="20">
        <v>3.4693877551020401E-2</v>
      </c>
      <c r="D14" s="20">
        <v>4.2857142857142899E-2</v>
      </c>
      <c r="E14" s="20">
        <v>4.8979591836734698E-2</v>
      </c>
      <c r="F14" s="20">
        <v>6.1224489795918401E-2</v>
      </c>
      <c r="G14" s="20">
        <v>6.3265306122449003E-2</v>
      </c>
      <c r="H14" s="20">
        <v>0.159183673469388</v>
      </c>
    </row>
    <row r="15" spans="2:9" x14ac:dyDescent="0.25">
      <c r="B15" s="22" t="s">
        <v>274</v>
      </c>
      <c r="C15" s="21">
        <v>0.86530612244897998</v>
      </c>
      <c r="D15" s="21">
        <v>0.76122448979591895</v>
      </c>
      <c r="E15" s="21">
        <v>0.80612244897959195</v>
      </c>
      <c r="F15" s="21">
        <v>0.70408163265306101</v>
      </c>
      <c r="G15" s="21">
        <v>0.69183673469387796</v>
      </c>
      <c r="H15" s="21">
        <v>0.50816326530612199</v>
      </c>
    </row>
    <row r="16" spans="2:9" x14ac:dyDescent="0.25">
      <c r="B16" s="15" t="s">
        <v>242</v>
      </c>
      <c r="C16" s="15"/>
      <c r="D16" s="15"/>
      <c r="E16" s="15"/>
      <c r="F16" s="15"/>
      <c r="G16" s="15"/>
      <c r="H16" s="15"/>
    </row>
    <row r="17" spans="2:2" x14ac:dyDescent="0.25">
      <c r="B17" t="s">
        <v>84</v>
      </c>
    </row>
    <row r="18" spans="2:2" x14ac:dyDescent="0.25">
      <c r="B18" t="s">
        <v>85</v>
      </c>
    </row>
    <row r="22" spans="2:2" x14ac:dyDescent="0.2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411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490</v>
      </c>
      <c r="D7" s="10">
        <v>30</v>
      </c>
      <c r="E7" s="10">
        <v>68</v>
      </c>
      <c r="F7" s="10">
        <v>132</v>
      </c>
      <c r="G7" s="10">
        <v>260</v>
      </c>
      <c r="H7" s="10"/>
      <c r="I7" s="10">
        <v>230</v>
      </c>
      <c r="J7" s="10">
        <v>260</v>
      </c>
      <c r="K7" s="10"/>
      <c r="L7" s="10">
        <v>65</v>
      </c>
      <c r="M7" s="10">
        <v>105</v>
      </c>
      <c r="N7" s="10">
        <v>157</v>
      </c>
      <c r="O7" s="10">
        <v>163</v>
      </c>
      <c r="P7" s="10"/>
      <c r="Q7" s="10">
        <v>54</v>
      </c>
      <c r="R7" s="10">
        <v>42</v>
      </c>
      <c r="S7" s="10">
        <v>41</v>
      </c>
      <c r="T7" s="10">
        <v>48</v>
      </c>
      <c r="U7" s="10">
        <v>63</v>
      </c>
      <c r="V7" s="10">
        <v>68</v>
      </c>
      <c r="W7" s="10">
        <v>54</v>
      </c>
      <c r="X7" s="10">
        <v>112</v>
      </c>
      <c r="Y7" s="10"/>
      <c r="Z7" s="10">
        <v>67</v>
      </c>
      <c r="AA7" s="10">
        <v>87</v>
      </c>
      <c r="AB7" s="10">
        <v>74</v>
      </c>
      <c r="AC7" s="10">
        <v>82</v>
      </c>
      <c r="AD7" s="10">
        <v>52</v>
      </c>
      <c r="AE7" s="10">
        <v>58</v>
      </c>
      <c r="AF7" s="10">
        <v>23</v>
      </c>
      <c r="AG7" s="10">
        <v>47</v>
      </c>
      <c r="AH7" s="10"/>
      <c r="AI7" s="10">
        <v>20</v>
      </c>
      <c r="AJ7" s="10">
        <v>49</v>
      </c>
      <c r="AK7" s="10">
        <v>92</v>
      </c>
      <c r="AL7" s="10">
        <v>239</v>
      </c>
      <c r="AM7" s="10">
        <v>85</v>
      </c>
      <c r="AN7" s="10"/>
      <c r="AO7" s="10">
        <v>307</v>
      </c>
      <c r="AP7" s="10">
        <v>183</v>
      </c>
      <c r="AQ7" s="10"/>
      <c r="AR7" s="10">
        <v>35</v>
      </c>
      <c r="AS7" s="10">
        <v>125</v>
      </c>
      <c r="AT7" s="10">
        <v>8</v>
      </c>
      <c r="AU7" s="10">
        <v>16</v>
      </c>
      <c r="AV7" s="10">
        <v>65</v>
      </c>
      <c r="AW7" s="10">
        <v>42</v>
      </c>
      <c r="AX7" s="10">
        <v>39</v>
      </c>
      <c r="AY7" s="10">
        <v>17</v>
      </c>
      <c r="AZ7" s="10">
        <v>55</v>
      </c>
      <c r="BA7" s="10">
        <v>27</v>
      </c>
      <c r="BB7" s="10">
        <v>31</v>
      </c>
      <c r="BC7" s="10">
        <v>30</v>
      </c>
      <c r="BD7" s="10"/>
      <c r="BE7" s="10">
        <v>173</v>
      </c>
    </row>
    <row r="8" spans="2:57" x14ac:dyDescent="0.25">
      <c r="B8" s="14" t="s">
        <v>403</v>
      </c>
      <c r="C8" s="13">
        <v>0.25510204081632698</v>
      </c>
      <c r="D8" s="13">
        <v>0.2</v>
      </c>
      <c r="E8" s="13">
        <v>0.308823529411765</v>
      </c>
      <c r="F8" s="13">
        <v>0.19696969696969699</v>
      </c>
      <c r="G8" s="13">
        <v>0.27692307692307699</v>
      </c>
      <c r="H8" s="13"/>
      <c r="I8" s="13">
        <v>0.23043478260869599</v>
      </c>
      <c r="J8" s="13">
        <v>0.27692307692307699</v>
      </c>
      <c r="K8" s="13"/>
      <c r="L8" s="13">
        <v>0.35384615384615398</v>
      </c>
      <c r="M8" s="13">
        <v>0.2</v>
      </c>
      <c r="N8" s="13">
        <v>0.28662420382165599</v>
      </c>
      <c r="O8" s="13">
        <v>0.220858895705521</v>
      </c>
      <c r="P8" s="13"/>
      <c r="Q8" s="13">
        <v>0.27777777777777801</v>
      </c>
      <c r="R8" s="13">
        <v>0.19047619047618999</v>
      </c>
      <c r="S8" s="13">
        <v>0.26829268292682901</v>
      </c>
      <c r="T8" s="13">
        <v>0.25</v>
      </c>
      <c r="U8" s="13">
        <v>0.25396825396825401</v>
      </c>
      <c r="V8" s="13">
        <v>0.33823529411764702</v>
      </c>
      <c r="W8" s="13">
        <v>0.240740740740741</v>
      </c>
      <c r="X8" s="13">
        <v>0.223214285714286</v>
      </c>
      <c r="Y8" s="13"/>
      <c r="Z8" s="13">
        <v>0.25373134328358199</v>
      </c>
      <c r="AA8" s="13">
        <v>0.21839080459770099</v>
      </c>
      <c r="AB8" s="13">
        <v>0.21621621621621601</v>
      </c>
      <c r="AC8" s="13">
        <v>0.31707317073170699</v>
      </c>
      <c r="AD8" s="13">
        <v>0.32692307692307698</v>
      </c>
      <c r="AE8" s="13">
        <v>0.25862068965517199</v>
      </c>
      <c r="AF8" s="13">
        <v>0.39130434782608697</v>
      </c>
      <c r="AG8" s="13">
        <v>0.12765957446808501</v>
      </c>
      <c r="AH8" s="13"/>
      <c r="AI8" s="13">
        <v>0.15</v>
      </c>
      <c r="AJ8" s="13">
        <v>0.16326530612244899</v>
      </c>
      <c r="AK8" s="13">
        <v>0.217391304347826</v>
      </c>
      <c r="AL8" s="13">
        <v>0.255230125523013</v>
      </c>
      <c r="AM8" s="13">
        <v>0.38823529411764701</v>
      </c>
      <c r="AN8" s="13"/>
      <c r="AO8" s="13">
        <v>0.25407166123778502</v>
      </c>
      <c r="AP8" s="13">
        <v>0.25683060109289602</v>
      </c>
      <c r="AQ8" s="13"/>
      <c r="AR8" s="13">
        <v>0.25714285714285701</v>
      </c>
      <c r="AS8" s="13">
        <v>0.32</v>
      </c>
      <c r="AT8" s="13">
        <v>0.25</v>
      </c>
      <c r="AU8" s="13">
        <v>0.25</v>
      </c>
      <c r="AV8" s="13">
        <v>0.29230769230769199</v>
      </c>
      <c r="AW8" s="13">
        <v>0.16666666666666699</v>
      </c>
      <c r="AX8" s="13">
        <v>0.15384615384615399</v>
      </c>
      <c r="AY8" s="13">
        <v>0.17647058823529399</v>
      </c>
      <c r="AZ8" s="13">
        <v>0.30909090909090903</v>
      </c>
      <c r="BA8" s="13">
        <v>0.25925925925925902</v>
      </c>
      <c r="BB8" s="13">
        <v>0.16129032258064499</v>
      </c>
      <c r="BC8" s="13">
        <v>0.2</v>
      </c>
      <c r="BD8" s="13"/>
      <c r="BE8" s="13">
        <v>0.32369942196531798</v>
      </c>
    </row>
    <row r="9" spans="2:57" x14ac:dyDescent="0.25">
      <c r="B9" s="14" t="s">
        <v>404</v>
      </c>
      <c r="C9" s="13">
        <v>0.41224489795918401</v>
      </c>
      <c r="D9" s="13">
        <v>0.3</v>
      </c>
      <c r="E9" s="13">
        <v>0.36764705882352899</v>
      </c>
      <c r="F9" s="13">
        <v>0.42424242424242398</v>
      </c>
      <c r="G9" s="13">
        <v>0.43076923076923102</v>
      </c>
      <c r="H9" s="13"/>
      <c r="I9" s="13">
        <v>0.39130434782608697</v>
      </c>
      <c r="J9" s="13">
        <v>0.43076923076923102</v>
      </c>
      <c r="K9" s="13"/>
      <c r="L9" s="13">
        <v>0.4</v>
      </c>
      <c r="M9" s="13">
        <v>0.45714285714285702</v>
      </c>
      <c r="N9" s="13">
        <v>0.420382165605096</v>
      </c>
      <c r="O9" s="13">
        <v>0.380368098159509</v>
      </c>
      <c r="P9" s="13"/>
      <c r="Q9" s="13">
        <v>0.37037037037037002</v>
      </c>
      <c r="R9" s="13">
        <v>0.476190476190476</v>
      </c>
      <c r="S9" s="13">
        <v>0.51219512195121997</v>
      </c>
      <c r="T9" s="13">
        <v>0.35416666666666702</v>
      </c>
      <c r="U9" s="13">
        <v>0.41269841269841301</v>
      </c>
      <c r="V9" s="13">
        <v>0.35294117647058798</v>
      </c>
      <c r="W9" s="13">
        <v>0.51851851851851805</v>
      </c>
      <c r="X9" s="13">
        <v>0.40178571428571402</v>
      </c>
      <c r="Y9" s="13"/>
      <c r="Z9" s="13">
        <v>0.43283582089552203</v>
      </c>
      <c r="AA9" s="13">
        <v>0.37931034482758602</v>
      </c>
      <c r="AB9" s="13">
        <v>0.40540540540540498</v>
      </c>
      <c r="AC9" s="13">
        <v>0.42682926829268297</v>
      </c>
      <c r="AD9" s="13">
        <v>0.38461538461538503</v>
      </c>
      <c r="AE9" s="13">
        <v>0.37931034482758602</v>
      </c>
      <c r="AF9" s="13">
        <v>0.34782608695652201</v>
      </c>
      <c r="AG9" s="13">
        <v>0.53191489361702105</v>
      </c>
      <c r="AH9" s="13"/>
      <c r="AI9" s="13">
        <v>0.4</v>
      </c>
      <c r="AJ9" s="13">
        <v>0.40816326530612201</v>
      </c>
      <c r="AK9" s="13">
        <v>0.36956521739130399</v>
      </c>
      <c r="AL9" s="13">
        <v>0.42677824267782399</v>
      </c>
      <c r="AM9" s="13">
        <v>0.4</v>
      </c>
      <c r="AN9" s="13"/>
      <c r="AO9" s="13">
        <v>0.400651465798046</v>
      </c>
      <c r="AP9" s="13">
        <v>0.43169398907103801</v>
      </c>
      <c r="AQ9" s="13"/>
      <c r="AR9" s="13">
        <v>0.371428571428571</v>
      </c>
      <c r="AS9" s="13">
        <v>0.35199999999999998</v>
      </c>
      <c r="AT9" s="13">
        <v>0.5</v>
      </c>
      <c r="AU9" s="13">
        <v>0.6875</v>
      </c>
      <c r="AV9" s="13">
        <v>0.38461538461538503</v>
      </c>
      <c r="AW9" s="13">
        <v>0.476190476190476</v>
      </c>
      <c r="AX9" s="13">
        <v>0.487179487179487</v>
      </c>
      <c r="AY9" s="13">
        <v>0.58823529411764697</v>
      </c>
      <c r="AZ9" s="13">
        <v>0.34545454545454501</v>
      </c>
      <c r="BA9" s="13">
        <v>0.407407407407407</v>
      </c>
      <c r="BB9" s="13">
        <v>0.45161290322580599</v>
      </c>
      <c r="BC9" s="13">
        <v>0.4</v>
      </c>
      <c r="BD9" s="13"/>
      <c r="BE9" s="13">
        <v>0.43352601156069398</v>
      </c>
    </row>
    <row r="10" spans="2:57" x14ac:dyDescent="0.25">
      <c r="B10" s="14" t="s">
        <v>405</v>
      </c>
      <c r="C10" s="13">
        <v>0.17142857142857101</v>
      </c>
      <c r="D10" s="13">
        <v>0.2</v>
      </c>
      <c r="E10" s="13">
        <v>0.13235294117647101</v>
      </c>
      <c r="F10" s="13">
        <v>0.189393939393939</v>
      </c>
      <c r="G10" s="13">
        <v>0.16923076923076899</v>
      </c>
      <c r="H10" s="13"/>
      <c r="I10" s="13">
        <v>0.173913043478261</v>
      </c>
      <c r="J10" s="13">
        <v>0.16923076923076899</v>
      </c>
      <c r="K10" s="13"/>
      <c r="L10" s="13">
        <v>0.18461538461538499</v>
      </c>
      <c r="M10" s="13">
        <v>0.180952380952381</v>
      </c>
      <c r="N10" s="13">
        <v>0.12738853503184699</v>
      </c>
      <c r="O10" s="13">
        <v>0.20245398773006101</v>
      </c>
      <c r="P10" s="13"/>
      <c r="Q10" s="13">
        <v>0.16666666666666699</v>
      </c>
      <c r="R10" s="13">
        <v>0.16666666666666699</v>
      </c>
      <c r="S10" s="13">
        <v>0.146341463414634</v>
      </c>
      <c r="T10" s="13">
        <v>0.25</v>
      </c>
      <c r="U10" s="13">
        <v>0.17460317460317501</v>
      </c>
      <c r="V10" s="13">
        <v>0.13235294117647101</v>
      </c>
      <c r="W10" s="13">
        <v>9.2592592592592601E-2</v>
      </c>
      <c r="X10" s="13">
        <v>0.20535714285714299</v>
      </c>
      <c r="Y10" s="13"/>
      <c r="Z10" s="13">
        <v>0.119402985074627</v>
      </c>
      <c r="AA10" s="13">
        <v>0.21839080459770099</v>
      </c>
      <c r="AB10" s="13">
        <v>0.22972972972972999</v>
      </c>
      <c r="AC10" s="13">
        <v>0.15853658536585399</v>
      </c>
      <c r="AD10" s="13">
        <v>0.19230769230769201</v>
      </c>
      <c r="AE10" s="13">
        <v>0.13793103448275901</v>
      </c>
      <c r="AF10" s="13">
        <v>0.13043478260869601</v>
      </c>
      <c r="AG10" s="13">
        <v>0.12765957446808501</v>
      </c>
      <c r="AH10" s="13"/>
      <c r="AI10" s="13">
        <v>0.2</v>
      </c>
      <c r="AJ10" s="13">
        <v>0.24489795918367299</v>
      </c>
      <c r="AK10" s="13">
        <v>0.22826086956521699</v>
      </c>
      <c r="AL10" s="13">
        <v>0.163179916317992</v>
      </c>
      <c r="AM10" s="13">
        <v>8.2352941176470601E-2</v>
      </c>
      <c r="AN10" s="13"/>
      <c r="AO10" s="13">
        <v>0.162866449511401</v>
      </c>
      <c r="AP10" s="13">
        <v>0.185792349726776</v>
      </c>
      <c r="AQ10" s="13"/>
      <c r="AR10" s="13">
        <v>0.25714285714285701</v>
      </c>
      <c r="AS10" s="13">
        <v>0.184</v>
      </c>
      <c r="AT10" s="13">
        <v>0.125</v>
      </c>
      <c r="AU10" s="13">
        <v>6.25E-2</v>
      </c>
      <c r="AV10" s="13">
        <v>0.107692307692308</v>
      </c>
      <c r="AW10" s="13">
        <v>0.238095238095238</v>
      </c>
      <c r="AX10" s="13">
        <v>0.20512820512820501</v>
      </c>
      <c r="AY10" s="13">
        <v>0.23529411764705899</v>
      </c>
      <c r="AZ10" s="13">
        <v>0.12727272727272701</v>
      </c>
      <c r="BA10" s="13">
        <v>7.4074074074074098E-2</v>
      </c>
      <c r="BB10" s="13">
        <v>9.6774193548387094E-2</v>
      </c>
      <c r="BC10" s="13">
        <v>0.3</v>
      </c>
      <c r="BD10" s="13"/>
      <c r="BE10" s="13">
        <v>0.12716763005780299</v>
      </c>
    </row>
    <row r="11" spans="2:57" x14ac:dyDescent="0.25">
      <c r="B11" s="14" t="s">
        <v>406</v>
      </c>
      <c r="C11" s="13">
        <v>0.114285714285714</v>
      </c>
      <c r="D11" s="13">
        <v>0.2</v>
      </c>
      <c r="E11" s="13">
        <v>0.14705882352941199</v>
      </c>
      <c r="F11" s="13">
        <v>0.13636363636363599</v>
      </c>
      <c r="G11" s="13">
        <v>8.4615384615384606E-2</v>
      </c>
      <c r="H11" s="13"/>
      <c r="I11" s="13">
        <v>0.147826086956522</v>
      </c>
      <c r="J11" s="13">
        <v>8.4615384615384606E-2</v>
      </c>
      <c r="K11" s="13"/>
      <c r="L11" s="13">
        <v>4.6153846153846198E-2</v>
      </c>
      <c r="M11" s="13">
        <v>0.14285714285714299</v>
      </c>
      <c r="N11" s="13">
        <v>0.121019108280255</v>
      </c>
      <c r="O11" s="13">
        <v>0.11656441717791401</v>
      </c>
      <c r="P11" s="13"/>
      <c r="Q11" s="13">
        <v>0.12962962962963001</v>
      </c>
      <c r="R11" s="13">
        <v>0.119047619047619</v>
      </c>
      <c r="S11" s="13">
        <v>4.8780487804878099E-2</v>
      </c>
      <c r="T11" s="13">
        <v>0.125</v>
      </c>
      <c r="U11" s="13">
        <v>0.11111111111111099</v>
      </c>
      <c r="V11" s="13">
        <v>8.8235294117647106E-2</v>
      </c>
      <c r="W11" s="13">
        <v>0.11111111111111099</v>
      </c>
      <c r="X11" s="13">
        <v>0.13392857142857101</v>
      </c>
      <c r="Y11" s="13"/>
      <c r="Z11" s="13">
        <v>0.14925373134328401</v>
      </c>
      <c r="AA11" s="13">
        <v>0.126436781609195</v>
      </c>
      <c r="AB11" s="13">
        <v>0.108108108108108</v>
      </c>
      <c r="AC11" s="13">
        <v>4.8780487804878099E-2</v>
      </c>
      <c r="AD11" s="13">
        <v>5.7692307692307702E-2</v>
      </c>
      <c r="AE11" s="13">
        <v>0.20689655172413801</v>
      </c>
      <c r="AF11" s="13">
        <v>0.13043478260869601</v>
      </c>
      <c r="AG11" s="13">
        <v>0.10638297872340401</v>
      </c>
      <c r="AH11" s="13"/>
      <c r="AI11" s="13">
        <v>0.1</v>
      </c>
      <c r="AJ11" s="13">
        <v>0.14285714285714299</v>
      </c>
      <c r="AK11" s="13">
        <v>0.13043478260869601</v>
      </c>
      <c r="AL11" s="13">
        <v>0.11715481171548101</v>
      </c>
      <c r="AM11" s="13">
        <v>8.2352941176470601E-2</v>
      </c>
      <c r="AN11" s="13"/>
      <c r="AO11" s="13">
        <v>0.130293159609121</v>
      </c>
      <c r="AP11" s="13">
        <v>8.7431693989070997E-2</v>
      </c>
      <c r="AQ11" s="13"/>
      <c r="AR11" s="13">
        <v>8.5714285714285701E-2</v>
      </c>
      <c r="AS11" s="13">
        <v>9.6000000000000002E-2</v>
      </c>
      <c r="AT11" s="13">
        <v>0</v>
      </c>
      <c r="AU11" s="13">
        <v>0</v>
      </c>
      <c r="AV11" s="13">
        <v>0.16923076923076899</v>
      </c>
      <c r="AW11" s="13">
        <v>7.1428571428571397E-2</v>
      </c>
      <c r="AX11" s="13">
        <v>0.128205128205128</v>
      </c>
      <c r="AY11" s="13">
        <v>0</v>
      </c>
      <c r="AZ11" s="13">
        <v>0.145454545454545</v>
      </c>
      <c r="BA11" s="13">
        <v>0.22222222222222199</v>
      </c>
      <c r="BB11" s="13">
        <v>0.19354838709677399</v>
      </c>
      <c r="BC11" s="13">
        <v>6.6666666666666693E-2</v>
      </c>
      <c r="BD11" s="13"/>
      <c r="BE11" s="13">
        <v>0.109826589595376</v>
      </c>
    </row>
    <row r="12" spans="2:57" x14ac:dyDescent="0.25">
      <c r="B12" s="14" t="s">
        <v>407</v>
      </c>
      <c r="C12" s="13">
        <v>4.4897959183673501E-2</v>
      </c>
      <c r="D12" s="13">
        <v>0.1</v>
      </c>
      <c r="E12" s="13">
        <v>4.4117647058823498E-2</v>
      </c>
      <c r="F12" s="13">
        <v>5.3030303030302997E-2</v>
      </c>
      <c r="G12" s="13">
        <v>3.4615384615384603E-2</v>
      </c>
      <c r="H12" s="13"/>
      <c r="I12" s="13">
        <v>5.6521739130434803E-2</v>
      </c>
      <c r="J12" s="13">
        <v>3.4615384615384603E-2</v>
      </c>
      <c r="K12" s="13"/>
      <c r="L12" s="13">
        <v>1.5384615384615399E-2</v>
      </c>
      <c r="M12" s="13">
        <v>1.9047619047619001E-2</v>
      </c>
      <c r="N12" s="13">
        <v>4.4585987261146501E-2</v>
      </c>
      <c r="O12" s="13">
        <v>7.3619631901840496E-2</v>
      </c>
      <c r="P12" s="13"/>
      <c r="Q12" s="13">
        <v>5.5555555555555601E-2</v>
      </c>
      <c r="R12" s="13">
        <v>4.7619047619047603E-2</v>
      </c>
      <c r="S12" s="13">
        <v>2.4390243902439001E-2</v>
      </c>
      <c r="T12" s="13">
        <v>2.0833333333333301E-2</v>
      </c>
      <c r="U12" s="13">
        <v>4.7619047619047603E-2</v>
      </c>
      <c r="V12" s="13">
        <v>8.8235294117647106E-2</v>
      </c>
      <c r="W12" s="13">
        <v>1.85185185185185E-2</v>
      </c>
      <c r="X12" s="13">
        <v>3.5714285714285698E-2</v>
      </c>
      <c r="Y12" s="13"/>
      <c r="Z12" s="13">
        <v>4.47761194029851E-2</v>
      </c>
      <c r="AA12" s="13">
        <v>4.5977011494252901E-2</v>
      </c>
      <c r="AB12" s="13">
        <v>4.0540540540540501E-2</v>
      </c>
      <c r="AC12" s="13">
        <v>4.8780487804878099E-2</v>
      </c>
      <c r="AD12" s="13">
        <v>3.8461538461538498E-2</v>
      </c>
      <c r="AE12" s="13">
        <v>1.72413793103448E-2</v>
      </c>
      <c r="AF12" s="13">
        <v>0</v>
      </c>
      <c r="AG12" s="13">
        <v>0.10638297872340401</v>
      </c>
      <c r="AH12" s="13"/>
      <c r="AI12" s="13">
        <v>0.15</v>
      </c>
      <c r="AJ12" s="13">
        <v>4.08163265306122E-2</v>
      </c>
      <c r="AK12" s="13">
        <v>5.4347826086956499E-2</v>
      </c>
      <c r="AL12" s="13">
        <v>3.3472803347280297E-2</v>
      </c>
      <c r="AM12" s="13">
        <v>4.7058823529411799E-2</v>
      </c>
      <c r="AN12" s="13"/>
      <c r="AO12" s="13">
        <v>4.8859934853420203E-2</v>
      </c>
      <c r="AP12" s="13">
        <v>3.8251366120218601E-2</v>
      </c>
      <c r="AQ12" s="13"/>
      <c r="AR12" s="13">
        <v>2.8571428571428598E-2</v>
      </c>
      <c r="AS12" s="13">
        <v>4.8000000000000001E-2</v>
      </c>
      <c r="AT12" s="13">
        <v>0.125</v>
      </c>
      <c r="AU12" s="13">
        <v>0</v>
      </c>
      <c r="AV12" s="13">
        <v>4.6153846153846198E-2</v>
      </c>
      <c r="AW12" s="13">
        <v>4.7619047619047603E-2</v>
      </c>
      <c r="AX12" s="13">
        <v>2.5641025641025599E-2</v>
      </c>
      <c r="AY12" s="13">
        <v>0</v>
      </c>
      <c r="AZ12" s="13">
        <v>5.4545454545454501E-2</v>
      </c>
      <c r="BA12" s="13">
        <v>3.7037037037037E-2</v>
      </c>
      <c r="BB12" s="13">
        <v>9.6774193548387094E-2</v>
      </c>
      <c r="BC12" s="13">
        <v>3.3333333333333298E-2</v>
      </c>
      <c r="BD12" s="13"/>
      <c r="BE12" s="13">
        <v>5.78034682080925E-3</v>
      </c>
    </row>
    <row r="13" spans="2:57" x14ac:dyDescent="0.25">
      <c r="B13" s="14" t="s">
        <v>82</v>
      </c>
      <c r="C13" s="13">
        <v>2.0408163265306098E-3</v>
      </c>
      <c r="D13" s="13">
        <v>0</v>
      </c>
      <c r="E13" s="13">
        <v>0</v>
      </c>
      <c r="F13" s="13">
        <v>0</v>
      </c>
      <c r="G13" s="13">
        <v>3.8461538461538498E-3</v>
      </c>
      <c r="H13" s="13"/>
      <c r="I13" s="13">
        <v>0</v>
      </c>
      <c r="J13" s="13">
        <v>3.8461538461538498E-3</v>
      </c>
      <c r="K13" s="13"/>
      <c r="L13" s="13">
        <v>0</v>
      </c>
      <c r="M13" s="13">
        <v>0</v>
      </c>
      <c r="N13" s="13">
        <v>0</v>
      </c>
      <c r="O13" s="13">
        <v>6.13496932515337E-3</v>
      </c>
      <c r="P13" s="13"/>
      <c r="Q13" s="13">
        <v>0</v>
      </c>
      <c r="R13" s="13">
        <v>0</v>
      </c>
      <c r="S13" s="13">
        <v>0</v>
      </c>
      <c r="T13" s="13">
        <v>0</v>
      </c>
      <c r="U13" s="13">
        <v>0</v>
      </c>
      <c r="V13" s="13">
        <v>0</v>
      </c>
      <c r="W13" s="13">
        <v>1.85185185185185E-2</v>
      </c>
      <c r="X13" s="13">
        <v>0</v>
      </c>
      <c r="Y13" s="13"/>
      <c r="Z13" s="13">
        <v>0</v>
      </c>
      <c r="AA13" s="13">
        <v>1.1494252873563199E-2</v>
      </c>
      <c r="AB13" s="13">
        <v>0</v>
      </c>
      <c r="AC13" s="13">
        <v>0</v>
      </c>
      <c r="AD13" s="13">
        <v>0</v>
      </c>
      <c r="AE13" s="13">
        <v>0</v>
      </c>
      <c r="AF13" s="13">
        <v>0</v>
      </c>
      <c r="AG13" s="13">
        <v>0</v>
      </c>
      <c r="AH13" s="13"/>
      <c r="AI13" s="13">
        <v>0</v>
      </c>
      <c r="AJ13" s="13">
        <v>0</v>
      </c>
      <c r="AK13" s="13">
        <v>0</v>
      </c>
      <c r="AL13" s="13">
        <v>4.1841004184100397E-3</v>
      </c>
      <c r="AM13" s="13">
        <v>0</v>
      </c>
      <c r="AN13" s="13"/>
      <c r="AO13" s="13">
        <v>3.2573289902280101E-3</v>
      </c>
      <c r="AP13" s="13">
        <v>0</v>
      </c>
      <c r="AQ13" s="13"/>
      <c r="AR13" s="13">
        <v>0</v>
      </c>
      <c r="AS13" s="13">
        <v>0</v>
      </c>
      <c r="AT13" s="13">
        <v>0</v>
      </c>
      <c r="AU13" s="13">
        <v>0</v>
      </c>
      <c r="AV13" s="13">
        <v>0</v>
      </c>
      <c r="AW13" s="13">
        <v>0</v>
      </c>
      <c r="AX13" s="13">
        <v>0</v>
      </c>
      <c r="AY13" s="13">
        <v>0</v>
      </c>
      <c r="AZ13" s="13">
        <v>1.8181818181818198E-2</v>
      </c>
      <c r="BA13" s="13">
        <v>0</v>
      </c>
      <c r="BB13" s="13">
        <v>0</v>
      </c>
      <c r="BC13" s="13">
        <v>0</v>
      </c>
      <c r="BD13" s="13"/>
      <c r="BE13" s="13">
        <v>0</v>
      </c>
    </row>
    <row r="14" spans="2:57" x14ac:dyDescent="0.25">
      <c r="B14" s="14" t="s">
        <v>408</v>
      </c>
      <c r="C14" s="20">
        <v>0.66734693877550999</v>
      </c>
      <c r="D14" s="20">
        <v>0.5</v>
      </c>
      <c r="E14" s="20">
        <v>0.67647058823529405</v>
      </c>
      <c r="F14" s="20">
        <v>0.62121212121212099</v>
      </c>
      <c r="G14" s="20">
        <v>0.70769230769230795</v>
      </c>
      <c r="H14" s="20"/>
      <c r="I14" s="20">
        <v>0.62173913043478302</v>
      </c>
      <c r="J14" s="20">
        <v>0.70769230769230795</v>
      </c>
      <c r="K14" s="20"/>
      <c r="L14" s="20">
        <v>0.75384615384615405</v>
      </c>
      <c r="M14" s="20">
        <v>0.65714285714285703</v>
      </c>
      <c r="N14" s="20">
        <v>0.70700636942675199</v>
      </c>
      <c r="O14" s="20">
        <v>0.60122699386503098</v>
      </c>
      <c r="P14" s="20"/>
      <c r="Q14" s="20">
        <v>0.64814814814814803</v>
      </c>
      <c r="R14" s="20">
        <v>0.66666666666666696</v>
      </c>
      <c r="S14" s="20">
        <v>0.78048780487804903</v>
      </c>
      <c r="T14" s="20">
        <v>0.60416666666666696</v>
      </c>
      <c r="U14" s="20">
        <v>0.66666666666666696</v>
      </c>
      <c r="V14" s="20">
        <v>0.69117647058823495</v>
      </c>
      <c r="W14" s="20">
        <v>0.75925925925925897</v>
      </c>
      <c r="X14" s="20">
        <v>0.625</v>
      </c>
      <c r="Y14" s="20"/>
      <c r="Z14" s="20">
        <v>0.68656716417910402</v>
      </c>
      <c r="AA14" s="20">
        <v>0.59770114942528696</v>
      </c>
      <c r="AB14" s="20">
        <v>0.62162162162162204</v>
      </c>
      <c r="AC14" s="20">
        <v>0.74390243902439002</v>
      </c>
      <c r="AD14" s="20">
        <v>0.71153846153846201</v>
      </c>
      <c r="AE14" s="20">
        <v>0.63793103448275901</v>
      </c>
      <c r="AF14" s="20">
        <v>0.73913043478260898</v>
      </c>
      <c r="AG14" s="20">
        <v>0.659574468085106</v>
      </c>
      <c r="AH14" s="20"/>
      <c r="AI14" s="20">
        <v>0.55000000000000004</v>
      </c>
      <c r="AJ14" s="20">
        <v>0.57142857142857095</v>
      </c>
      <c r="AK14" s="20">
        <v>0.58695652173913004</v>
      </c>
      <c r="AL14" s="20">
        <v>0.68200836820083699</v>
      </c>
      <c r="AM14" s="20">
        <v>0.78823529411764703</v>
      </c>
      <c r="AN14" s="20"/>
      <c r="AO14" s="20">
        <v>0.65472312703583102</v>
      </c>
      <c r="AP14" s="20">
        <v>0.68852459016393397</v>
      </c>
      <c r="AQ14" s="20"/>
      <c r="AR14" s="20">
        <v>0.628571428571429</v>
      </c>
      <c r="AS14" s="20">
        <v>0.67200000000000004</v>
      </c>
      <c r="AT14" s="20">
        <v>0.75</v>
      </c>
      <c r="AU14" s="20">
        <v>0.9375</v>
      </c>
      <c r="AV14" s="20">
        <v>0.67692307692307696</v>
      </c>
      <c r="AW14" s="20">
        <v>0.64285714285714302</v>
      </c>
      <c r="AX14" s="20">
        <v>0.64102564102564097</v>
      </c>
      <c r="AY14" s="20">
        <v>0.76470588235294101</v>
      </c>
      <c r="AZ14" s="20">
        <v>0.65454545454545499</v>
      </c>
      <c r="BA14" s="20">
        <v>0.66666666666666696</v>
      </c>
      <c r="BB14" s="20">
        <v>0.61290322580645196</v>
      </c>
      <c r="BC14" s="20">
        <v>0.6</v>
      </c>
      <c r="BD14" s="20"/>
      <c r="BE14" s="20">
        <v>0.75722543352601202</v>
      </c>
    </row>
    <row r="15" spans="2:57" x14ac:dyDescent="0.25">
      <c r="B15" s="14" t="s">
        <v>409</v>
      </c>
      <c r="C15" s="20">
        <v>0.159183673469388</v>
      </c>
      <c r="D15" s="20">
        <v>0.3</v>
      </c>
      <c r="E15" s="20">
        <v>0.191176470588235</v>
      </c>
      <c r="F15" s="20">
        <v>0.189393939393939</v>
      </c>
      <c r="G15" s="20">
        <v>0.119230769230769</v>
      </c>
      <c r="H15" s="20"/>
      <c r="I15" s="20">
        <v>0.20434782608695701</v>
      </c>
      <c r="J15" s="20">
        <v>0.119230769230769</v>
      </c>
      <c r="K15" s="20"/>
      <c r="L15" s="20">
        <v>6.15384615384615E-2</v>
      </c>
      <c r="M15" s="20">
        <v>0.161904761904762</v>
      </c>
      <c r="N15" s="20">
        <v>0.16560509554140099</v>
      </c>
      <c r="O15" s="20">
        <v>0.190184049079755</v>
      </c>
      <c r="P15" s="20"/>
      <c r="Q15" s="20">
        <v>0.18518518518518501</v>
      </c>
      <c r="R15" s="20">
        <v>0.16666666666666699</v>
      </c>
      <c r="S15" s="20">
        <v>7.3170731707317097E-2</v>
      </c>
      <c r="T15" s="20">
        <v>0.14583333333333301</v>
      </c>
      <c r="U15" s="20">
        <v>0.158730158730159</v>
      </c>
      <c r="V15" s="20">
        <v>0.17647058823529399</v>
      </c>
      <c r="W15" s="20">
        <v>0.12962962962963001</v>
      </c>
      <c r="X15" s="20">
        <v>0.16964285714285701</v>
      </c>
      <c r="Y15" s="20"/>
      <c r="Z15" s="20">
        <v>0.19402985074626899</v>
      </c>
      <c r="AA15" s="20">
        <v>0.17241379310344801</v>
      </c>
      <c r="AB15" s="20">
        <v>0.14864864864864899</v>
      </c>
      <c r="AC15" s="20">
        <v>9.7560975609756101E-2</v>
      </c>
      <c r="AD15" s="20">
        <v>9.6153846153846201E-2</v>
      </c>
      <c r="AE15" s="20">
        <v>0.22413793103448301</v>
      </c>
      <c r="AF15" s="20">
        <v>0.13043478260869601</v>
      </c>
      <c r="AG15" s="20">
        <v>0.21276595744680901</v>
      </c>
      <c r="AH15" s="20"/>
      <c r="AI15" s="20">
        <v>0.25</v>
      </c>
      <c r="AJ15" s="20">
        <v>0.183673469387755</v>
      </c>
      <c r="AK15" s="20">
        <v>0.184782608695652</v>
      </c>
      <c r="AL15" s="20">
        <v>0.15062761506276201</v>
      </c>
      <c r="AM15" s="20">
        <v>0.129411764705882</v>
      </c>
      <c r="AN15" s="20"/>
      <c r="AO15" s="20">
        <v>0.17915309446254099</v>
      </c>
      <c r="AP15" s="20">
        <v>0.12568306010929001</v>
      </c>
      <c r="AQ15" s="20"/>
      <c r="AR15" s="20">
        <v>0.114285714285714</v>
      </c>
      <c r="AS15" s="20">
        <v>0.14399999999999999</v>
      </c>
      <c r="AT15" s="20">
        <v>0.125</v>
      </c>
      <c r="AU15" s="20">
        <v>0</v>
      </c>
      <c r="AV15" s="20">
        <v>0.21538461538461501</v>
      </c>
      <c r="AW15" s="20">
        <v>0.119047619047619</v>
      </c>
      <c r="AX15" s="20">
        <v>0.15384615384615399</v>
      </c>
      <c r="AY15" s="20">
        <v>0</v>
      </c>
      <c r="AZ15" s="20">
        <v>0.2</v>
      </c>
      <c r="BA15" s="20">
        <v>0.25925925925925902</v>
      </c>
      <c r="BB15" s="20">
        <v>0.29032258064516098</v>
      </c>
      <c r="BC15" s="20">
        <v>0.1</v>
      </c>
      <c r="BD15" s="20"/>
      <c r="BE15" s="20">
        <v>0.115606936416185</v>
      </c>
    </row>
    <row r="16" spans="2:57" x14ac:dyDescent="0.25">
      <c r="B16" s="14" t="s">
        <v>274</v>
      </c>
      <c r="C16" s="21">
        <v>0.50816326530612199</v>
      </c>
      <c r="D16" s="21">
        <v>0.2</v>
      </c>
      <c r="E16" s="21">
        <v>0.48529411764705899</v>
      </c>
      <c r="F16" s="21">
        <v>0.43181818181818199</v>
      </c>
      <c r="G16" s="21">
        <v>0.58846153846153804</v>
      </c>
      <c r="H16" s="21"/>
      <c r="I16" s="21">
        <v>0.41739130434782601</v>
      </c>
      <c r="J16" s="21">
        <v>0.58846153846153804</v>
      </c>
      <c r="K16" s="21"/>
      <c r="L16" s="21">
        <v>0.69230769230769196</v>
      </c>
      <c r="M16" s="21">
        <v>0.49523809523809498</v>
      </c>
      <c r="N16" s="21">
        <v>0.54140127388534998</v>
      </c>
      <c r="O16" s="21">
        <v>0.41104294478527598</v>
      </c>
      <c r="P16" s="21"/>
      <c r="Q16" s="21">
        <v>0.46296296296296302</v>
      </c>
      <c r="R16" s="21">
        <v>0.5</v>
      </c>
      <c r="S16" s="21">
        <v>0.707317073170732</v>
      </c>
      <c r="T16" s="21">
        <v>0.45833333333333298</v>
      </c>
      <c r="U16" s="21">
        <v>0.50793650793650802</v>
      </c>
      <c r="V16" s="21">
        <v>0.51470588235294101</v>
      </c>
      <c r="W16" s="21">
        <v>0.62962962962962998</v>
      </c>
      <c r="X16" s="21">
        <v>0.45535714285714302</v>
      </c>
      <c r="Y16" s="21"/>
      <c r="Z16" s="21">
        <v>0.49253731343283602</v>
      </c>
      <c r="AA16" s="21">
        <v>0.42528735632183901</v>
      </c>
      <c r="AB16" s="21">
        <v>0.47297297297297303</v>
      </c>
      <c r="AC16" s="21">
        <v>0.64634146341463405</v>
      </c>
      <c r="AD16" s="21">
        <v>0.61538461538461497</v>
      </c>
      <c r="AE16" s="21">
        <v>0.41379310344827602</v>
      </c>
      <c r="AF16" s="21">
        <v>0.60869565217391297</v>
      </c>
      <c r="AG16" s="21">
        <v>0.44680851063829802</v>
      </c>
      <c r="AH16" s="21"/>
      <c r="AI16" s="21">
        <v>0.3</v>
      </c>
      <c r="AJ16" s="21">
        <v>0.38775510204081598</v>
      </c>
      <c r="AK16" s="21">
        <v>0.40217391304347799</v>
      </c>
      <c r="AL16" s="21">
        <v>0.53138075313807498</v>
      </c>
      <c r="AM16" s="21">
        <v>0.65882352941176503</v>
      </c>
      <c r="AN16" s="21"/>
      <c r="AO16" s="21">
        <v>0.47557003257329</v>
      </c>
      <c r="AP16" s="21">
        <v>0.56284153005464499</v>
      </c>
      <c r="AQ16" s="21"/>
      <c r="AR16" s="21">
        <v>0.51428571428571401</v>
      </c>
      <c r="AS16" s="21">
        <v>0.52800000000000002</v>
      </c>
      <c r="AT16" s="21">
        <v>0.625</v>
      </c>
      <c r="AU16" s="21">
        <v>0.9375</v>
      </c>
      <c r="AV16" s="21">
        <v>0.46153846153846201</v>
      </c>
      <c r="AW16" s="21">
        <v>0.52380952380952395</v>
      </c>
      <c r="AX16" s="21">
        <v>0.487179487179487</v>
      </c>
      <c r="AY16" s="21">
        <v>0.76470588235294101</v>
      </c>
      <c r="AZ16" s="21">
        <v>0.45454545454545497</v>
      </c>
      <c r="BA16" s="21">
        <v>0.407407407407407</v>
      </c>
      <c r="BB16" s="21">
        <v>0.32258064516128998</v>
      </c>
      <c r="BC16" s="21">
        <v>0.5</v>
      </c>
      <c r="BD16" s="21"/>
      <c r="BE16" s="21">
        <v>0.64161849710982699</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412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490</v>
      </c>
      <c r="D7" s="10">
        <v>30</v>
      </c>
      <c r="E7" s="10">
        <v>68</v>
      </c>
      <c r="F7" s="10">
        <v>132</v>
      </c>
      <c r="G7" s="10">
        <v>260</v>
      </c>
      <c r="H7" s="10"/>
      <c r="I7" s="10">
        <v>230</v>
      </c>
      <c r="J7" s="10">
        <v>260</v>
      </c>
      <c r="K7" s="10"/>
      <c r="L7" s="10">
        <v>65</v>
      </c>
      <c r="M7" s="10">
        <v>105</v>
      </c>
      <c r="N7" s="10">
        <v>157</v>
      </c>
      <c r="O7" s="10">
        <v>163</v>
      </c>
      <c r="P7" s="10"/>
      <c r="Q7" s="10">
        <v>54</v>
      </c>
      <c r="R7" s="10">
        <v>42</v>
      </c>
      <c r="S7" s="10">
        <v>41</v>
      </c>
      <c r="T7" s="10">
        <v>48</v>
      </c>
      <c r="U7" s="10">
        <v>63</v>
      </c>
      <c r="V7" s="10">
        <v>68</v>
      </c>
      <c r="W7" s="10">
        <v>54</v>
      </c>
      <c r="X7" s="10">
        <v>112</v>
      </c>
      <c r="Y7" s="10"/>
      <c r="Z7" s="10">
        <v>67</v>
      </c>
      <c r="AA7" s="10">
        <v>87</v>
      </c>
      <c r="AB7" s="10">
        <v>74</v>
      </c>
      <c r="AC7" s="10">
        <v>82</v>
      </c>
      <c r="AD7" s="10">
        <v>52</v>
      </c>
      <c r="AE7" s="10">
        <v>58</v>
      </c>
      <c r="AF7" s="10">
        <v>23</v>
      </c>
      <c r="AG7" s="10">
        <v>47</v>
      </c>
      <c r="AH7" s="10"/>
      <c r="AI7" s="10">
        <v>20</v>
      </c>
      <c r="AJ7" s="10">
        <v>49</v>
      </c>
      <c r="AK7" s="10">
        <v>92</v>
      </c>
      <c r="AL7" s="10">
        <v>239</v>
      </c>
      <c r="AM7" s="10">
        <v>85</v>
      </c>
      <c r="AN7" s="10"/>
      <c r="AO7" s="10">
        <v>307</v>
      </c>
      <c r="AP7" s="10">
        <v>183</v>
      </c>
      <c r="AQ7" s="10"/>
      <c r="AR7" s="10">
        <v>35</v>
      </c>
      <c r="AS7" s="10">
        <v>125</v>
      </c>
      <c r="AT7" s="10">
        <v>8</v>
      </c>
      <c r="AU7" s="10">
        <v>16</v>
      </c>
      <c r="AV7" s="10">
        <v>65</v>
      </c>
      <c r="AW7" s="10">
        <v>42</v>
      </c>
      <c r="AX7" s="10">
        <v>39</v>
      </c>
      <c r="AY7" s="10">
        <v>17</v>
      </c>
      <c r="AZ7" s="10">
        <v>55</v>
      </c>
      <c r="BA7" s="10">
        <v>27</v>
      </c>
      <c r="BB7" s="10">
        <v>31</v>
      </c>
      <c r="BC7" s="10">
        <v>30</v>
      </c>
      <c r="BD7" s="10"/>
      <c r="BE7" s="10">
        <v>173</v>
      </c>
    </row>
    <row r="8" spans="2:57" x14ac:dyDescent="0.25">
      <c r="B8" s="14" t="s">
        <v>403</v>
      </c>
      <c r="C8" s="13">
        <v>0.43877551020408201</v>
      </c>
      <c r="D8" s="13">
        <v>0.3</v>
      </c>
      <c r="E8" s="13">
        <v>0.42647058823529399</v>
      </c>
      <c r="F8" s="13">
        <v>0.38636363636363602</v>
      </c>
      <c r="G8" s="13">
        <v>0.484615384615385</v>
      </c>
      <c r="H8" s="13"/>
      <c r="I8" s="13">
        <v>0.38695652173912998</v>
      </c>
      <c r="J8" s="13">
        <v>0.484615384615385</v>
      </c>
      <c r="K8" s="13"/>
      <c r="L8" s="13">
        <v>0.38461538461538503</v>
      </c>
      <c r="M8" s="13">
        <v>0.45714285714285702</v>
      </c>
      <c r="N8" s="13">
        <v>0.43949044585987301</v>
      </c>
      <c r="O8" s="13">
        <v>0.44785276073619601</v>
      </c>
      <c r="P8" s="13"/>
      <c r="Q8" s="13">
        <v>0.33333333333333298</v>
      </c>
      <c r="R8" s="13">
        <v>0.38095238095238099</v>
      </c>
      <c r="S8" s="13">
        <v>0.34146341463414598</v>
      </c>
      <c r="T8" s="13">
        <v>0.45833333333333298</v>
      </c>
      <c r="U8" s="13">
        <v>0.38095238095238099</v>
      </c>
      <c r="V8" s="13">
        <v>0.55882352941176505</v>
      </c>
      <c r="W8" s="13">
        <v>0.53703703703703698</v>
      </c>
      <c r="X8" s="13">
        <v>0.46428571428571402</v>
      </c>
      <c r="Y8" s="13"/>
      <c r="Z8" s="13">
        <v>0.37313432835820898</v>
      </c>
      <c r="AA8" s="13">
        <v>0.37931034482758602</v>
      </c>
      <c r="AB8" s="13">
        <v>0.43243243243243201</v>
      </c>
      <c r="AC8" s="13">
        <v>0.56097560975609795</v>
      </c>
      <c r="AD8" s="13">
        <v>0.57692307692307698</v>
      </c>
      <c r="AE8" s="13">
        <v>0.39655172413793099</v>
      </c>
      <c r="AF8" s="13">
        <v>0.30434782608695699</v>
      </c>
      <c r="AG8" s="13">
        <v>0.40425531914893598</v>
      </c>
      <c r="AH8" s="13"/>
      <c r="AI8" s="13">
        <v>0.25</v>
      </c>
      <c r="AJ8" s="13">
        <v>0.34693877551020402</v>
      </c>
      <c r="AK8" s="13">
        <v>0.282608695652174</v>
      </c>
      <c r="AL8" s="13">
        <v>0.47280334728033502</v>
      </c>
      <c r="AM8" s="13">
        <v>0.61176470588235299</v>
      </c>
      <c r="AN8" s="13"/>
      <c r="AO8" s="13">
        <v>0.436482084690554</v>
      </c>
      <c r="AP8" s="13">
        <v>0.44262295081967201</v>
      </c>
      <c r="AQ8" s="13"/>
      <c r="AR8" s="13">
        <v>0.22857142857142901</v>
      </c>
      <c r="AS8" s="13">
        <v>0.45600000000000002</v>
      </c>
      <c r="AT8" s="13">
        <v>0.25</v>
      </c>
      <c r="AU8" s="13">
        <v>0.5625</v>
      </c>
      <c r="AV8" s="13">
        <v>0.56923076923076898</v>
      </c>
      <c r="AW8" s="13">
        <v>0.40476190476190499</v>
      </c>
      <c r="AX8" s="13">
        <v>0.43589743589743601</v>
      </c>
      <c r="AY8" s="13">
        <v>0.52941176470588203</v>
      </c>
      <c r="AZ8" s="13">
        <v>0.43636363636363601</v>
      </c>
      <c r="BA8" s="13">
        <v>0.592592592592593</v>
      </c>
      <c r="BB8" s="13">
        <v>0.32258064516128998</v>
      </c>
      <c r="BC8" s="13">
        <v>0.3</v>
      </c>
      <c r="BD8" s="13"/>
      <c r="BE8" s="13">
        <v>0.53757225433526001</v>
      </c>
    </row>
    <row r="9" spans="2:57" x14ac:dyDescent="0.25">
      <c r="B9" s="14" t="s">
        <v>404</v>
      </c>
      <c r="C9" s="13">
        <v>0.416326530612245</v>
      </c>
      <c r="D9" s="13">
        <v>0.43333333333333302</v>
      </c>
      <c r="E9" s="13">
        <v>0.42647058823529399</v>
      </c>
      <c r="F9" s="13">
        <v>0.47727272727272702</v>
      </c>
      <c r="G9" s="13">
        <v>0.38076923076923103</v>
      </c>
      <c r="H9" s="13"/>
      <c r="I9" s="13">
        <v>0.45652173913043498</v>
      </c>
      <c r="J9" s="13">
        <v>0.38076923076923103</v>
      </c>
      <c r="K9" s="13"/>
      <c r="L9" s="13">
        <v>0.52307692307692299</v>
      </c>
      <c r="M9" s="13">
        <v>0.42857142857142899</v>
      </c>
      <c r="N9" s="13">
        <v>0.40127388535031799</v>
      </c>
      <c r="O9" s="13">
        <v>0.380368098159509</v>
      </c>
      <c r="P9" s="13"/>
      <c r="Q9" s="13">
        <v>0.44444444444444398</v>
      </c>
      <c r="R9" s="13">
        <v>0.476190476190476</v>
      </c>
      <c r="S9" s="13">
        <v>0.51219512195121997</v>
      </c>
      <c r="T9" s="13">
        <v>0.375</v>
      </c>
      <c r="U9" s="13">
        <v>0.476190476190476</v>
      </c>
      <c r="V9" s="13">
        <v>0.35294117647058798</v>
      </c>
      <c r="W9" s="13">
        <v>0.296296296296296</v>
      </c>
      <c r="X9" s="13">
        <v>0.41964285714285698</v>
      </c>
      <c r="Y9" s="13"/>
      <c r="Z9" s="13">
        <v>0.49253731343283602</v>
      </c>
      <c r="AA9" s="13">
        <v>0.42528735632183901</v>
      </c>
      <c r="AB9" s="13">
        <v>0.37837837837837801</v>
      </c>
      <c r="AC9" s="13">
        <v>0.34146341463414598</v>
      </c>
      <c r="AD9" s="13">
        <v>0.34615384615384598</v>
      </c>
      <c r="AE9" s="13">
        <v>0.431034482758621</v>
      </c>
      <c r="AF9" s="13">
        <v>0.52173913043478304</v>
      </c>
      <c r="AG9" s="13">
        <v>0.48936170212766</v>
      </c>
      <c r="AH9" s="13"/>
      <c r="AI9" s="13">
        <v>0.6</v>
      </c>
      <c r="AJ9" s="13">
        <v>0.36734693877551</v>
      </c>
      <c r="AK9" s="13">
        <v>0.51086956521739102</v>
      </c>
      <c r="AL9" s="13">
        <v>0.40585774058577401</v>
      </c>
      <c r="AM9" s="13">
        <v>0.32941176470588202</v>
      </c>
      <c r="AN9" s="13"/>
      <c r="AO9" s="13">
        <v>0.40716612377850198</v>
      </c>
      <c r="AP9" s="13">
        <v>0.43169398907103801</v>
      </c>
      <c r="AQ9" s="13"/>
      <c r="AR9" s="13">
        <v>0.65714285714285703</v>
      </c>
      <c r="AS9" s="13">
        <v>0.36</v>
      </c>
      <c r="AT9" s="13">
        <v>0.5</v>
      </c>
      <c r="AU9" s="13">
        <v>0.375</v>
      </c>
      <c r="AV9" s="13">
        <v>0.35384615384615398</v>
      </c>
      <c r="AW9" s="13">
        <v>0.452380952380952</v>
      </c>
      <c r="AX9" s="13">
        <v>0.41025641025641002</v>
      </c>
      <c r="AY9" s="13">
        <v>0.41176470588235298</v>
      </c>
      <c r="AZ9" s="13">
        <v>0.36363636363636398</v>
      </c>
      <c r="BA9" s="13">
        <v>0.33333333333333298</v>
      </c>
      <c r="BB9" s="13">
        <v>0.51612903225806495</v>
      </c>
      <c r="BC9" s="13">
        <v>0.53333333333333299</v>
      </c>
      <c r="BD9" s="13"/>
      <c r="BE9" s="13">
        <v>0.35838150289017301</v>
      </c>
    </row>
    <row r="10" spans="2:57" x14ac:dyDescent="0.25">
      <c r="B10" s="14" t="s">
        <v>405</v>
      </c>
      <c r="C10" s="13">
        <v>8.5714285714285701E-2</v>
      </c>
      <c r="D10" s="13">
        <v>0.16666666666666699</v>
      </c>
      <c r="E10" s="13">
        <v>0.10294117647058799</v>
      </c>
      <c r="F10" s="13">
        <v>6.8181818181818205E-2</v>
      </c>
      <c r="G10" s="13">
        <v>8.0769230769230801E-2</v>
      </c>
      <c r="H10" s="13"/>
      <c r="I10" s="13">
        <v>9.1304347826086998E-2</v>
      </c>
      <c r="J10" s="13">
        <v>8.0769230769230801E-2</v>
      </c>
      <c r="K10" s="13"/>
      <c r="L10" s="13">
        <v>7.69230769230769E-2</v>
      </c>
      <c r="M10" s="13">
        <v>8.5714285714285701E-2</v>
      </c>
      <c r="N10" s="13">
        <v>7.0063694267515894E-2</v>
      </c>
      <c r="O10" s="13">
        <v>0.104294478527607</v>
      </c>
      <c r="P10" s="13"/>
      <c r="Q10" s="13">
        <v>0.12962962962963001</v>
      </c>
      <c r="R10" s="13">
        <v>0.14285714285714299</v>
      </c>
      <c r="S10" s="13">
        <v>4.8780487804878099E-2</v>
      </c>
      <c r="T10" s="13">
        <v>0.104166666666667</v>
      </c>
      <c r="U10" s="13">
        <v>9.5238095238095205E-2</v>
      </c>
      <c r="V10" s="13">
        <v>5.8823529411764698E-2</v>
      </c>
      <c r="W10" s="13">
        <v>9.2592592592592601E-2</v>
      </c>
      <c r="X10" s="13">
        <v>5.3571428571428603E-2</v>
      </c>
      <c r="Y10" s="13"/>
      <c r="Z10" s="13">
        <v>7.4626865671641798E-2</v>
      </c>
      <c r="AA10" s="13">
        <v>0.13793103448275901</v>
      </c>
      <c r="AB10" s="13">
        <v>0.121621621621622</v>
      </c>
      <c r="AC10" s="13">
        <v>4.8780487804878099E-2</v>
      </c>
      <c r="AD10" s="13">
        <v>3.8461538461538498E-2</v>
      </c>
      <c r="AE10" s="13">
        <v>6.8965517241379296E-2</v>
      </c>
      <c r="AF10" s="13">
        <v>0.13043478260869601</v>
      </c>
      <c r="AG10" s="13">
        <v>6.3829787234042507E-2</v>
      </c>
      <c r="AH10" s="13"/>
      <c r="AI10" s="13">
        <v>0.1</v>
      </c>
      <c r="AJ10" s="13">
        <v>0.16326530612244899</v>
      </c>
      <c r="AK10" s="13">
        <v>0.141304347826087</v>
      </c>
      <c r="AL10" s="13">
        <v>6.6945606694560705E-2</v>
      </c>
      <c r="AM10" s="13">
        <v>2.3529411764705899E-2</v>
      </c>
      <c r="AN10" s="13"/>
      <c r="AO10" s="13">
        <v>8.7947882736156294E-2</v>
      </c>
      <c r="AP10" s="13">
        <v>8.1967213114754106E-2</v>
      </c>
      <c r="AQ10" s="13"/>
      <c r="AR10" s="13">
        <v>5.7142857142857099E-2</v>
      </c>
      <c r="AS10" s="13">
        <v>0.12</v>
      </c>
      <c r="AT10" s="13">
        <v>0.125</v>
      </c>
      <c r="AU10" s="13">
        <v>0</v>
      </c>
      <c r="AV10" s="13">
        <v>7.69230769230769E-2</v>
      </c>
      <c r="AW10" s="13">
        <v>7.1428571428571397E-2</v>
      </c>
      <c r="AX10" s="13">
        <v>0.15384615384615399</v>
      </c>
      <c r="AY10" s="13">
        <v>0</v>
      </c>
      <c r="AZ10" s="13">
        <v>0.12727272727272701</v>
      </c>
      <c r="BA10" s="13">
        <v>0</v>
      </c>
      <c r="BB10" s="13">
        <v>3.2258064516128997E-2</v>
      </c>
      <c r="BC10" s="13">
        <v>6.6666666666666693E-2</v>
      </c>
      <c r="BD10" s="13"/>
      <c r="BE10" s="13">
        <v>6.3583815028901702E-2</v>
      </c>
    </row>
    <row r="11" spans="2:57" x14ac:dyDescent="0.25">
      <c r="B11" s="14" t="s">
        <v>406</v>
      </c>
      <c r="C11" s="13">
        <v>3.2653061224489799E-2</v>
      </c>
      <c r="D11" s="13">
        <v>6.6666666666666693E-2</v>
      </c>
      <c r="E11" s="13">
        <v>4.4117647058823498E-2</v>
      </c>
      <c r="F11" s="13">
        <v>3.7878787878787901E-2</v>
      </c>
      <c r="G11" s="13">
        <v>2.3076923076923099E-2</v>
      </c>
      <c r="H11" s="13"/>
      <c r="I11" s="13">
        <v>4.3478260869565202E-2</v>
      </c>
      <c r="J11" s="13">
        <v>2.3076923076923099E-2</v>
      </c>
      <c r="K11" s="13"/>
      <c r="L11" s="13">
        <v>1.5384615384615399E-2</v>
      </c>
      <c r="M11" s="13">
        <v>2.8571428571428598E-2</v>
      </c>
      <c r="N11" s="13">
        <v>5.0955414012738898E-2</v>
      </c>
      <c r="O11" s="13">
        <v>2.4539877300613501E-2</v>
      </c>
      <c r="P11" s="13"/>
      <c r="Q11" s="13">
        <v>7.4074074074074098E-2</v>
      </c>
      <c r="R11" s="13">
        <v>0</v>
      </c>
      <c r="S11" s="13">
        <v>7.3170731707317097E-2</v>
      </c>
      <c r="T11" s="13">
        <v>4.1666666666666699E-2</v>
      </c>
      <c r="U11" s="13">
        <v>1.58730158730159E-2</v>
      </c>
      <c r="V11" s="13">
        <v>1.4705882352941201E-2</v>
      </c>
      <c r="W11" s="13">
        <v>1.85185185185185E-2</v>
      </c>
      <c r="X11" s="13">
        <v>2.6785714285714302E-2</v>
      </c>
      <c r="Y11" s="13"/>
      <c r="Z11" s="13">
        <v>1.49253731343284E-2</v>
      </c>
      <c r="AA11" s="13">
        <v>2.2988505747126398E-2</v>
      </c>
      <c r="AB11" s="13">
        <v>2.7027027027027001E-2</v>
      </c>
      <c r="AC11" s="13">
        <v>3.65853658536585E-2</v>
      </c>
      <c r="AD11" s="13">
        <v>1.9230769230769201E-2</v>
      </c>
      <c r="AE11" s="13">
        <v>0.10344827586206901</v>
      </c>
      <c r="AF11" s="13">
        <v>4.3478260869565202E-2</v>
      </c>
      <c r="AG11" s="13">
        <v>0</v>
      </c>
      <c r="AH11" s="13"/>
      <c r="AI11" s="13">
        <v>0.05</v>
      </c>
      <c r="AJ11" s="13">
        <v>0.102040816326531</v>
      </c>
      <c r="AK11" s="13">
        <v>3.2608695652173898E-2</v>
      </c>
      <c r="AL11" s="13">
        <v>2.0920502092050201E-2</v>
      </c>
      <c r="AM11" s="13">
        <v>2.3529411764705899E-2</v>
      </c>
      <c r="AN11" s="13"/>
      <c r="AO11" s="13">
        <v>3.9087947882736201E-2</v>
      </c>
      <c r="AP11" s="13">
        <v>2.1857923497267801E-2</v>
      </c>
      <c r="AQ11" s="13"/>
      <c r="AR11" s="13">
        <v>5.7142857142857099E-2</v>
      </c>
      <c r="AS11" s="13">
        <v>2.4E-2</v>
      </c>
      <c r="AT11" s="13">
        <v>0.125</v>
      </c>
      <c r="AU11" s="13">
        <v>6.25E-2</v>
      </c>
      <c r="AV11" s="13">
        <v>0</v>
      </c>
      <c r="AW11" s="13">
        <v>7.1428571428571397E-2</v>
      </c>
      <c r="AX11" s="13">
        <v>0</v>
      </c>
      <c r="AY11" s="13">
        <v>0</v>
      </c>
      <c r="AZ11" s="13">
        <v>3.6363636363636397E-2</v>
      </c>
      <c r="BA11" s="13">
        <v>3.7037037037037E-2</v>
      </c>
      <c r="BB11" s="13">
        <v>3.2258064516128997E-2</v>
      </c>
      <c r="BC11" s="13">
        <v>6.6666666666666693E-2</v>
      </c>
      <c r="BD11" s="13"/>
      <c r="BE11" s="13">
        <v>2.8901734104046201E-2</v>
      </c>
    </row>
    <row r="12" spans="2:57" x14ac:dyDescent="0.25">
      <c r="B12" s="14" t="s">
        <v>407</v>
      </c>
      <c r="C12" s="13">
        <v>1.6326530612244899E-2</v>
      </c>
      <c r="D12" s="13">
        <v>3.3333333333333298E-2</v>
      </c>
      <c r="E12" s="13">
        <v>0</v>
      </c>
      <c r="F12" s="13">
        <v>2.27272727272727E-2</v>
      </c>
      <c r="G12" s="13">
        <v>1.5384615384615399E-2</v>
      </c>
      <c r="H12" s="13"/>
      <c r="I12" s="13">
        <v>1.7391304347826101E-2</v>
      </c>
      <c r="J12" s="13">
        <v>1.5384615384615399E-2</v>
      </c>
      <c r="K12" s="13"/>
      <c r="L12" s="13">
        <v>0</v>
      </c>
      <c r="M12" s="13">
        <v>0</v>
      </c>
      <c r="N12" s="13">
        <v>3.8216560509554097E-2</v>
      </c>
      <c r="O12" s="13">
        <v>1.22699386503067E-2</v>
      </c>
      <c r="P12" s="13"/>
      <c r="Q12" s="13">
        <v>1.85185185185185E-2</v>
      </c>
      <c r="R12" s="13">
        <v>0</v>
      </c>
      <c r="S12" s="13">
        <v>2.4390243902439001E-2</v>
      </c>
      <c r="T12" s="13">
        <v>2.0833333333333301E-2</v>
      </c>
      <c r="U12" s="13">
        <v>3.1746031746031703E-2</v>
      </c>
      <c r="V12" s="13">
        <v>0</v>
      </c>
      <c r="W12" s="13">
        <v>1.85185185185185E-2</v>
      </c>
      <c r="X12" s="13">
        <v>1.7857142857142901E-2</v>
      </c>
      <c r="Y12" s="13"/>
      <c r="Z12" s="13">
        <v>1.49253731343284E-2</v>
      </c>
      <c r="AA12" s="13">
        <v>2.2988505747126398E-2</v>
      </c>
      <c r="AB12" s="13">
        <v>1.35135135135135E-2</v>
      </c>
      <c r="AC12" s="13">
        <v>1.21951219512195E-2</v>
      </c>
      <c r="AD12" s="13">
        <v>1.9230769230769201E-2</v>
      </c>
      <c r="AE12" s="13">
        <v>0</v>
      </c>
      <c r="AF12" s="13">
        <v>0</v>
      </c>
      <c r="AG12" s="13">
        <v>4.2553191489361701E-2</v>
      </c>
      <c r="AH12" s="13"/>
      <c r="AI12" s="13">
        <v>0</v>
      </c>
      <c r="AJ12" s="13">
        <v>2.04081632653061E-2</v>
      </c>
      <c r="AK12" s="13">
        <v>2.1739130434782601E-2</v>
      </c>
      <c r="AL12" s="13">
        <v>1.6736401673640201E-2</v>
      </c>
      <c r="AM12" s="13">
        <v>1.1764705882352899E-2</v>
      </c>
      <c r="AN12" s="13"/>
      <c r="AO12" s="13">
        <v>1.30293159609121E-2</v>
      </c>
      <c r="AP12" s="13">
        <v>2.1857923497267801E-2</v>
      </c>
      <c r="AQ12" s="13"/>
      <c r="AR12" s="13">
        <v>0</v>
      </c>
      <c r="AS12" s="13">
        <v>1.6E-2</v>
      </c>
      <c r="AT12" s="13">
        <v>0</v>
      </c>
      <c r="AU12" s="13">
        <v>0</v>
      </c>
      <c r="AV12" s="13">
        <v>0</v>
      </c>
      <c r="AW12" s="13">
        <v>0</v>
      </c>
      <c r="AX12" s="13">
        <v>0</v>
      </c>
      <c r="AY12" s="13">
        <v>5.8823529411764698E-2</v>
      </c>
      <c r="AZ12" s="13">
        <v>1.8181818181818198E-2</v>
      </c>
      <c r="BA12" s="13">
        <v>3.7037037037037E-2</v>
      </c>
      <c r="BB12" s="13">
        <v>9.6774193548387094E-2</v>
      </c>
      <c r="BC12" s="13">
        <v>0</v>
      </c>
      <c r="BD12" s="13"/>
      <c r="BE12" s="13">
        <v>1.15606936416185E-2</v>
      </c>
    </row>
    <row r="13" spans="2:57" x14ac:dyDescent="0.25">
      <c r="B13" s="14" t="s">
        <v>82</v>
      </c>
      <c r="C13" s="13">
        <v>1.02040816326531E-2</v>
      </c>
      <c r="D13" s="13">
        <v>0</v>
      </c>
      <c r="E13" s="13">
        <v>0</v>
      </c>
      <c r="F13" s="13">
        <v>7.5757575757575803E-3</v>
      </c>
      <c r="G13" s="13">
        <v>1.5384615384615399E-2</v>
      </c>
      <c r="H13" s="13"/>
      <c r="I13" s="13">
        <v>4.3478260869565201E-3</v>
      </c>
      <c r="J13" s="13">
        <v>1.5384615384615399E-2</v>
      </c>
      <c r="K13" s="13"/>
      <c r="L13" s="13">
        <v>0</v>
      </c>
      <c r="M13" s="13">
        <v>0</v>
      </c>
      <c r="N13" s="13">
        <v>0</v>
      </c>
      <c r="O13" s="13">
        <v>3.0674846625766899E-2</v>
      </c>
      <c r="P13" s="13"/>
      <c r="Q13" s="13">
        <v>0</v>
      </c>
      <c r="R13" s="13">
        <v>0</v>
      </c>
      <c r="S13" s="13">
        <v>0</v>
      </c>
      <c r="T13" s="13">
        <v>0</v>
      </c>
      <c r="U13" s="13">
        <v>0</v>
      </c>
      <c r="V13" s="13">
        <v>1.4705882352941201E-2</v>
      </c>
      <c r="W13" s="13">
        <v>3.7037037037037E-2</v>
      </c>
      <c r="X13" s="13">
        <v>1.7857142857142901E-2</v>
      </c>
      <c r="Y13" s="13"/>
      <c r="Z13" s="13">
        <v>2.9850746268656699E-2</v>
      </c>
      <c r="AA13" s="13">
        <v>1.1494252873563199E-2</v>
      </c>
      <c r="AB13" s="13">
        <v>2.7027027027027001E-2</v>
      </c>
      <c r="AC13" s="13">
        <v>0</v>
      </c>
      <c r="AD13" s="13">
        <v>0</v>
      </c>
      <c r="AE13" s="13">
        <v>0</v>
      </c>
      <c r="AF13" s="13">
        <v>0</v>
      </c>
      <c r="AG13" s="13">
        <v>0</v>
      </c>
      <c r="AH13" s="13"/>
      <c r="AI13" s="13">
        <v>0</v>
      </c>
      <c r="AJ13" s="13">
        <v>0</v>
      </c>
      <c r="AK13" s="13">
        <v>1.0869565217391301E-2</v>
      </c>
      <c r="AL13" s="13">
        <v>1.6736401673640201E-2</v>
      </c>
      <c r="AM13" s="13">
        <v>0</v>
      </c>
      <c r="AN13" s="13"/>
      <c r="AO13" s="13">
        <v>1.62866449511401E-2</v>
      </c>
      <c r="AP13" s="13">
        <v>0</v>
      </c>
      <c r="AQ13" s="13"/>
      <c r="AR13" s="13">
        <v>0</v>
      </c>
      <c r="AS13" s="13">
        <v>2.4E-2</v>
      </c>
      <c r="AT13" s="13">
        <v>0</v>
      </c>
      <c r="AU13" s="13">
        <v>0</v>
      </c>
      <c r="AV13" s="13">
        <v>0</v>
      </c>
      <c r="AW13" s="13">
        <v>0</v>
      </c>
      <c r="AX13" s="13">
        <v>0</v>
      </c>
      <c r="AY13" s="13">
        <v>0</v>
      </c>
      <c r="AZ13" s="13">
        <v>1.8181818181818198E-2</v>
      </c>
      <c r="BA13" s="13">
        <v>0</v>
      </c>
      <c r="BB13" s="13">
        <v>0</v>
      </c>
      <c r="BC13" s="13">
        <v>3.3333333333333298E-2</v>
      </c>
      <c r="BD13" s="13"/>
      <c r="BE13" s="13">
        <v>0</v>
      </c>
    </row>
    <row r="14" spans="2:57" x14ac:dyDescent="0.25">
      <c r="B14" s="14" t="s">
        <v>408</v>
      </c>
      <c r="C14" s="20">
        <v>0.85510204081632701</v>
      </c>
      <c r="D14" s="20">
        <v>0.73333333333333295</v>
      </c>
      <c r="E14" s="20">
        <v>0.85294117647058798</v>
      </c>
      <c r="F14" s="20">
        <v>0.86363636363636398</v>
      </c>
      <c r="G14" s="20">
        <v>0.86538461538461497</v>
      </c>
      <c r="H14" s="20"/>
      <c r="I14" s="20">
        <v>0.84347826086956501</v>
      </c>
      <c r="J14" s="20">
        <v>0.86538461538461497</v>
      </c>
      <c r="K14" s="20"/>
      <c r="L14" s="20">
        <v>0.90769230769230802</v>
      </c>
      <c r="M14" s="20">
        <v>0.88571428571428601</v>
      </c>
      <c r="N14" s="20">
        <v>0.84076433121019101</v>
      </c>
      <c r="O14" s="20">
        <v>0.82822085889570596</v>
      </c>
      <c r="P14" s="20"/>
      <c r="Q14" s="20">
        <v>0.77777777777777801</v>
      </c>
      <c r="R14" s="20">
        <v>0.85714285714285698</v>
      </c>
      <c r="S14" s="20">
        <v>0.85365853658536595</v>
      </c>
      <c r="T14" s="20">
        <v>0.83333333333333304</v>
      </c>
      <c r="U14" s="20">
        <v>0.85714285714285698</v>
      </c>
      <c r="V14" s="20">
        <v>0.91176470588235303</v>
      </c>
      <c r="W14" s="20">
        <v>0.83333333333333304</v>
      </c>
      <c r="X14" s="20">
        <v>0.88392857142857095</v>
      </c>
      <c r="Y14" s="20"/>
      <c r="Z14" s="20">
        <v>0.86567164179104505</v>
      </c>
      <c r="AA14" s="20">
        <v>0.80459770114942497</v>
      </c>
      <c r="AB14" s="20">
        <v>0.81081081081081097</v>
      </c>
      <c r="AC14" s="20">
        <v>0.90243902439024404</v>
      </c>
      <c r="AD14" s="20">
        <v>0.92307692307692302</v>
      </c>
      <c r="AE14" s="20">
        <v>0.82758620689655205</v>
      </c>
      <c r="AF14" s="20">
        <v>0.82608695652173902</v>
      </c>
      <c r="AG14" s="20">
        <v>0.89361702127659604</v>
      </c>
      <c r="AH14" s="20"/>
      <c r="AI14" s="20">
        <v>0.85</v>
      </c>
      <c r="AJ14" s="20">
        <v>0.71428571428571397</v>
      </c>
      <c r="AK14" s="20">
        <v>0.79347826086956497</v>
      </c>
      <c r="AL14" s="20">
        <v>0.87866108786610897</v>
      </c>
      <c r="AM14" s="20">
        <v>0.94117647058823495</v>
      </c>
      <c r="AN14" s="20"/>
      <c r="AO14" s="20">
        <v>0.84364820846905497</v>
      </c>
      <c r="AP14" s="20">
        <v>0.87431693989071002</v>
      </c>
      <c r="AQ14" s="20"/>
      <c r="AR14" s="20">
        <v>0.88571428571428601</v>
      </c>
      <c r="AS14" s="20">
        <v>0.81599999999999995</v>
      </c>
      <c r="AT14" s="20">
        <v>0.75</v>
      </c>
      <c r="AU14" s="20">
        <v>0.9375</v>
      </c>
      <c r="AV14" s="20">
        <v>0.92307692307692302</v>
      </c>
      <c r="AW14" s="20">
        <v>0.85714285714285698</v>
      </c>
      <c r="AX14" s="20">
        <v>0.84615384615384603</v>
      </c>
      <c r="AY14" s="20">
        <v>0.94117647058823495</v>
      </c>
      <c r="AZ14" s="20">
        <v>0.8</v>
      </c>
      <c r="BA14" s="20">
        <v>0.92592592592592604</v>
      </c>
      <c r="BB14" s="20">
        <v>0.83870967741935498</v>
      </c>
      <c r="BC14" s="20">
        <v>0.83333333333333304</v>
      </c>
      <c r="BD14" s="20"/>
      <c r="BE14" s="20">
        <v>0.89595375722543302</v>
      </c>
    </row>
    <row r="15" spans="2:57" x14ac:dyDescent="0.25">
      <c r="B15" s="14" t="s">
        <v>409</v>
      </c>
      <c r="C15" s="20">
        <v>4.8979591836734698E-2</v>
      </c>
      <c r="D15" s="20">
        <v>0.1</v>
      </c>
      <c r="E15" s="20">
        <v>4.4117647058823498E-2</v>
      </c>
      <c r="F15" s="20">
        <v>6.0606060606060601E-2</v>
      </c>
      <c r="G15" s="20">
        <v>3.8461538461538498E-2</v>
      </c>
      <c r="H15" s="20"/>
      <c r="I15" s="20">
        <v>6.08695652173913E-2</v>
      </c>
      <c r="J15" s="20">
        <v>3.8461538461538498E-2</v>
      </c>
      <c r="K15" s="20"/>
      <c r="L15" s="20">
        <v>1.5384615384615399E-2</v>
      </c>
      <c r="M15" s="20">
        <v>2.8571428571428598E-2</v>
      </c>
      <c r="N15" s="20">
        <v>8.9171974522293002E-2</v>
      </c>
      <c r="O15" s="20">
        <v>3.6809815950920199E-2</v>
      </c>
      <c r="P15" s="20"/>
      <c r="Q15" s="20">
        <v>9.2592592592592601E-2</v>
      </c>
      <c r="R15" s="20">
        <v>0</v>
      </c>
      <c r="S15" s="20">
        <v>9.7560975609756101E-2</v>
      </c>
      <c r="T15" s="20">
        <v>6.25E-2</v>
      </c>
      <c r="U15" s="20">
        <v>4.7619047619047603E-2</v>
      </c>
      <c r="V15" s="20">
        <v>1.4705882352941201E-2</v>
      </c>
      <c r="W15" s="20">
        <v>3.7037037037037E-2</v>
      </c>
      <c r="X15" s="20">
        <v>4.4642857142857102E-2</v>
      </c>
      <c r="Y15" s="20"/>
      <c r="Z15" s="20">
        <v>2.9850746268656699E-2</v>
      </c>
      <c r="AA15" s="20">
        <v>4.5977011494252901E-2</v>
      </c>
      <c r="AB15" s="20">
        <v>4.0540540540540501E-2</v>
      </c>
      <c r="AC15" s="20">
        <v>4.8780487804878099E-2</v>
      </c>
      <c r="AD15" s="20">
        <v>3.8461538461538498E-2</v>
      </c>
      <c r="AE15" s="20">
        <v>0.10344827586206901</v>
      </c>
      <c r="AF15" s="20">
        <v>4.3478260869565202E-2</v>
      </c>
      <c r="AG15" s="20">
        <v>4.2553191489361701E-2</v>
      </c>
      <c r="AH15" s="20"/>
      <c r="AI15" s="20">
        <v>0.05</v>
      </c>
      <c r="AJ15" s="20">
        <v>0.122448979591837</v>
      </c>
      <c r="AK15" s="20">
        <v>5.4347826086956499E-2</v>
      </c>
      <c r="AL15" s="20">
        <v>3.7656903765690398E-2</v>
      </c>
      <c r="AM15" s="20">
        <v>3.5294117647058802E-2</v>
      </c>
      <c r="AN15" s="20"/>
      <c r="AO15" s="20">
        <v>5.2117263843648197E-2</v>
      </c>
      <c r="AP15" s="20">
        <v>4.3715846994535498E-2</v>
      </c>
      <c r="AQ15" s="20"/>
      <c r="AR15" s="20">
        <v>5.7142857142857099E-2</v>
      </c>
      <c r="AS15" s="20">
        <v>0.04</v>
      </c>
      <c r="AT15" s="20">
        <v>0.125</v>
      </c>
      <c r="AU15" s="20">
        <v>6.25E-2</v>
      </c>
      <c r="AV15" s="20">
        <v>0</v>
      </c>
      <c r="AW15" s="20">
        <v>7.1428571428571397E-2</v>
      </c>
      <c r="AX15" s="20">
        <v>0</v>
      </c>
      <c r="AY15" s="20">
        <v>5.8823529411764698E-2</v>
      </c>
      <c r="AZ15" s="20">
        <v>5.4545454545454501E-2</v>
      </c>
      <c r="BA15" s="20">
        <v>7.4074074074074098E-2</v>
      </c>
      <c r="BB15" s="20">
        <v>0.12903225806451599</v>
      </c>
      <c r="BC15" s="20">
        <v>6.6666666666666693E-2</v>
      </c>
      <c r="BD15" s="20"/>
      <c r="BE15" s="20">
        <v>4.0462427745664699E-2</v>
      </c>
    </row>
    <row r="16" spans="2:57" x14ac:dyDescent="0.25">
      <c r="B16" s="14" t="s">
        <v>274</v>
      </c>
      <c r="C16" s="21">
        <v>0.80612244897959195</v>
      </c>
      <c r="D16" s="21">
        <v>0.63333333333333297</v>
      </c>
      <c r="E16" s="21">
        <v>0.80882352941176505</v>
      </c>
      <c r="F16" s="21">
        <v>0.80303030303030298</v>
      </c>
      <c r="G16" s="21">
        <v>0.82692307692307698</v>
      </c>
      <c r="H16" s="21"/>
      <c r="I16" s="21">
        <v>0.78260869565217395</v>
      </c>
      <c r="J16" s="21">
        <v>0.82692307692307698</v>
      </c>
      <c r="K16" s="21"/>
      <c r="L16" s="21">
        <v>0.89230769230769202</v>
      </c>
      <c r="M16" s="21">
        <v>0.85714285714285698</v>
      </c>
      <c r="N16" s="21">
        <v>0.75159235668789803</v>
      </c>
      <c r="O16" s="21">
        <v>0.79141104294478504</v>
      </c>
      <c r="P16" s="21"/>
      <c r="Q16" s="21">
        <v>0.68518518518518501</v>
      </c>
      <c r="R16" s="21">
        <v>0.85714285714285698</v>
      </c>
      <c r="S16" s="21">
        <v>0.75609756097560998</v>
      </c>
      <c r="T16" s="21">
        <v>0.77083333333333304</v>
      </c>
      <c r="U16" s="21">
        <v>0.80952380952380998</v>
      </c>
      <c r="V16" s="21">
        <v>0.89705882352941202</v>
      </c>
      <c r="W16" s="21">
        <v>0.79629629629629595</v>
      </c>
      <c r="X16" s="21">
        <v>0.83928571428571397</v>
      </c>
      <c r="Y16" s="21"/>
      <c r="Z16" s="21">
        <v>0.83582089552238803</v>
      </c>
      <c r="AA16" s="21">
        <v>0.75862068965517204</v>
      </c>
      <c r="AB16" s="21">
        <v>0.77027027027026995</v>
      </c>
      <c r="AC16" s="21">
        <v>0.85365853658536595</v>
      </c>
      <c r="AD16" s="21">
        <v>0.88461538461538503</v>
      </c>
      <c r="AE16" s="21">
        <v>0.72413793103448298</v>
      </c>
      <c r="AF16" s="21">
        <v>0.78260869565217395</v>
      </c>
      <c r="AG16" s="21">
        <v>0.85106382978723405</v>
      </c>
      <c r="AH16" s="21"/>
      <c r="AI16" s="21">
        <v>0.8</v>
      </c>
      <c r="AJ16" s="21">
        <v>0.59183673469387799</v>
      </c>
      <c r="AK16" s="21">
        <v>0.73913043478260898</v>
      </c>
      <c r="AL16" s="21">
        <v>0.841004184100418</v>
      </c>
      <c r="AM16" s="21">
        <v>0.90588235294117603</v>
      </c>
      <c r="AN16" s="21"/>
      <c r="AO16" s="21">
        <v>0.79153094462540696</v>
      </c>
      <c r="AP16" s="21">
        <v>0.83060109289617501</v>
      </c>
      <c r="AQ16" s="21"/>
      <c r="AR16" s="21">
        <v>0.82857142857142896</v>
      </c>
      <c r="AS16" s="21">
        <v>0.77600000000000002</v>
      </c>
      <c r="AT16" s="21">
        <v>0.625</v>
      </c>
      <c r="AU16" s="21">
        <v>0.875</v>
      </c>
      <c r="AV16" s="21">
        <v>0.92307692307692302</v>
      </c>
      <c r="AW16" s="21">
        <v>0.78571428571428603</v>
      </c>
      <c r="AX16" s="21">
        <v>0.84615384615384603</v>
      </c>
      <c r="AY16" s="21">
        <v>0.88235294117647101</v>
      </c>
      <c r="AZ16" s="21">
        <v>0.74545454545454504</v>
      </c>
      <c r="BA16" s="21">
        <v>0.85185185185185197</v>
      </c>
      <c r="BB16" s="21">
        <v>0.70967741935483897</v>
      </c>
      <c r="BC16" s="21">
        <v>0.76666666666666705</v>
      </c>
      <c r="BD16" s="21"/>
      <c r="BE16" s="21">
        <v>0.85549132947976902</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BE21"/>
  <sheetViews>
    <sheetView showGridLines="0" topLeftCell="A7" workbookViewId="0">
      <pane xSplit="2" topLeftCell="C1" activePane="topRight" state="frozen"/>
      <selection pane="topRight" activeCell="B21" sqref="B21"/>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413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490</v>
      </c>
      <c r="D7" s="10">
        <v>30</v>
      </c>
      <c r="E7" s="10">
        <v>68</v>
      </c>
      <c r="F7" s="10">
        <v>132</v>
      </c>
      <c r="G7" s="10">
        <v>260</v>
      </c>
      <c r="H7" s="10"/>
      <c r="I7" s="10">
        <v>230</v>
      </c>
      <c r="J7" s="10">
        <v>260</v>
      </c>
      <c r="K7" s="10"/>
      <c r="L7" s="10">
        <v>65</v>
      </c>
      <c r="M7" s="10">
        <v>105</v>
      </c>
      <c r="N7" s="10">
        <v>157</v>
      </c>
      <c r="O7" s="10">
        <v>163</v>
      </c>
      <c r="P7" s="10"/>
      <c r="Q7" s="10">
        <v>54</v>
      </c>
      <c r="R7" s="10">
        <v>42</v>
      </c>
      <c r="S7" s="10">
        <v>41</v>
      </c>
      <c r="T7" s="10">
        <v>48</v>
      </c>
      <c r="U7" s="10">
        <v>63</v>
      </c>
      <c r="V7" s="10">
        <v>68</v>
      </c>
      <c r="W7" s="10">
        <v>54</v>
      </c>
      <c r="X7" s="10">
        <v>112</v>
      </c>
      <c r="Y7" s="10"/>
      <c r="Z7" s="10">
        <v>67</v>
      </c>
      <c r="AA7" s="10">
        <v>87</v>
      </c>
      <c r="AB7" s="10">
        <v>74</v>
      </c>
      <c r="AC7" s="10">
        <v>82</v>
      </c>
      <c r="AD7" s="10">
        <v>52</v>
      </c>
      <c r="AE7" s="10">
        <v>58</v>
      </c>
      <c r="AF7" s="10">
        <v>23</v>
      </c>
      <c r="AG7" s="10">
        <v>47</v>
      </c>
      <c r="AH7" s="10"/>
      <c r="AI7" s="10">
        <v>20</v>
      </c>
      <c r="AJ7" s="10">
        <v>49</v>
      </c>
      <c r="AK7" s="10">
        <v>92</v>
      </c>
      <c r="AL7" s="10">
        <v>239</v>
      </c>
      <c r="AM7" s="10">
        <v>85</v>
      </c>
      <c r="AN7" s="10"/>
      <c r="AO7" s="10">
        <v>307</v>
      </c>
      <c r="AP7" s="10">
        <v>183</v>
      </c>
      <c r="AQ7" s="10"/>
      <c r="AR7" s="10">
        <v>35</v>
      </c>
      <c r="AS7" s="10">
        <v>125</v>
      </c>
      <c r="AT7" s="10">
        <v>8</v>
      </c>
      <c r="AU7" s="10">
        <v>16</v>
      </c>
      <c r="AV7" s="10">
        <v>65</v>
      </c>
      <c r="AW7" s="10">
        <v>42</v>
      </c>
      <c r="AX7" s="10">
        <v>39</v>
      </c>
      <c r="AY7" s="10">
        <v>17</v>
      </c>
      <c r="AZ7" s="10">
        <v>55</v>
      </c>
      <c r="BA7" s="10">
        <v>27</v>
      </c>
      <c r="BB7" s="10">
        <v>31</v>
      </c>
      <c r="BC7" s="10">
        <v>30</v>
      </c>
      <c r="BD7" s="10"/>
      <c r="BE7" s="10">
        <v>173</v>
      </c>
    </row>
    <row r="8" spans="2:57" x14ac:dyDescent="0.25">
      <c r="B8" s="14" t="s">
        <v>403</v>
      </c>
      <c r="C8" s="13">
        <v>0.35102040816326502</v>
      </c>
      <c r="D8" s="13">
        <v>0.266666666666667</v>
      </c>
      <c r="E8" s="13">
        <v>0.308823529411765</v>
      </c>
      <c r="F8" s="13">
        <v>0.32575757575757602</v>
      </c>
      <c r="G8" s="13">
        <v>0.38461538461538503</v>
      </c>
      <c r="H8" s="13"/>
      <c r="I8" s="13">
        <v>0.31304347826086998</v>
      </c>
      <c r="J8" s="13">
        <v>0.38461538461538503</v>
      </c>
      <c r="K8" s="13"/>
      <c r="L8" s="13">
        <v>0.36923076923076897</v>
      </c>
      <c r="M8" s="13">
        <v>0.38095238095238099</v>
      </c>
      <c r="N8" s="13">
        <v>0.36942675159235699</v>
      </c>
      <c r="O8" s="13">
        <v>0.30674846625766899</v>
      </c>
      <c r="P8" s="13"/>
      <c r="Q8" s="13">
        <v>0.27777777777777801</v>
      </c>
      <c r="R8" s="13">
        <v>0.238095238095238</v>
      </c>
      <c r="S8" s="13">
        <v>0.34146341463414598</v>
      </c>
      <c r="T8" s="13">
        <v>0.33333333333333298</v>
      </c>
      <c r="U8" s="13">
        <v>0.25396825396825401</v>
      </c>
      <c r="V8" s="13">
        <v>0.42647058823529399</v>
      </c>
      <c r="W8" s="13">
        <v>0.44444444444444398</v>
      </c>
      <c r="X8" s="13">
        <v>0.40178571428571402</v>
      </c>
      <c r="Y8" s="13"/>
      <c r="Z8" s="13">
        <v>0.37313432835820898</v>
      </c>
      <c r="AA8" s="13">
        <v>0.26436781609195398</v>
      </c>
      <c r="AB8" s="13">
        <v>0.31081081081081102</v>
      </c>
      <c r="AC8" s="13">
        <v>0.5</v>
      </c>
      <c r="AD8" s="13">
        <v>0.44230769230769201</v>
      </c>
      <c r="AE8" s="13">
        <v>0.25862068965517199</v>
      </c>
      <c r="AF8" s="13">
        <v>0.26086956521739102</v>
      </c>
      <c r="AG8" s="13">
        <v>0.340425531914894</v>
      </c>
      <c r="AH8" s="13"/>
      <c r="AI8" s="13">
        <v>0.25</v>
      </c>
      <c r="AJ8" s="13">
        <v>0.26530612244898</v>
      </c>
      <c r="AK8" s="13">
        <v>0.184782608695652</v>
      </c>
      <c r="AL8" s="13">
        <v>0.37656903765690403</v>
      </c>
      <c r="AM8" s="13">
        <v>0.55294117647058805</v>
      </c>
      <c r="AN8" s="13"/>
      <c r="AO8" s="13">
        <v>0.37785016286645001</v>
      </c>
      <c r="AP8" s="13">
        <v>0.30601092896174897</v>
      </c>
      <c r="AQ8" s="13"/>
      <c r="AR8" s="13">
        <v>0.371428571428571</v>
      </c>
      <c r="AS8" s="13">
        <v>0.36799999999999999</v>
      </c>
      <c r="AT8" s="13">
        <v>0.375</v>
      </c>
      <c r="AU8" s="13">
        <v>0.5625</v>
      </c>
      <c r="AV8" s="13">
        <v>0.33846153846153798</v>
      </c>
      <c r="AW8" s="13">
        <v>0.28571428571428598</v>
      </c>
      <c r="AX8" s="13">
        <v>0.35897435897435898</v>
      </c>
      <c r="AY8" s="13">
        <v>0.35294117647058798</v>
      </c>
      <c r="AZ8" s="13">
        <v>0.41818181818181799</v>
      </c>
      <c r="BA8" s="13">
        <v>0.33333333333333298</v>
      </c>
      <c r="BB8" s="13">
        <v>0.19354838709677399</v>
      </c>
      <c r="BC8" s="13">
        <v>0.3</v>
      </c>
      <c r="BD8" s="13"/>
      <c r="BE8" s="13">
        <v>0.41618497109826602</v>
      </c>
    </row>
    <row r="9" spans="2:57" x14ac:dyDescent="0.25">
      <c r="B9" s="14" t="s">
        <v>404</v>
      </c>
      <c r="C9" s="13">
        <v>0.40408163265306102</v>
      </c>
      <c r="D9" s="13">
        <v>0.266666666666667</v>
      </c>
      <c r="E9" s="13">
        <v>0.38235294117647101</v>
      </c>
      <c r="F9" s="13">
        <v>0.41666666666666702</v>
      </c>
      <c r="G9" s="13">
        <v>0.41923076923076902</v>
      </c>
      <c r="H9" s="13"/>
      <c r="I9" s="13">
        <v>0.38695652173912998</v>
      </c>
      <c r="J9" s="13">
        <v>0.41923076923076902</v>
      </c>
      <c r="K9" s="13"/>
      <c r="L9" s="13">
        <v>0.35384615384615398</v>
      </c>
      <c r="M9" s="13">
        <v>0.45714285714285702</v>
      </c>
      <c r="N9" s="13">
        <v>0.40127388535031799</v>
      </c>
      <c r="O9" s="13">
        <v>0.39263803680981602</v>
      </c>
      <c r="P9" s="13"/>
      <c r="Q9" s="13">
        <v>0.27777777777777801</v>
      </c>
      <c r="R9" s="13">
        <v>0.476190476190476</v>
      </c>
      <c r="S9" s="13">
        <v>0.39024390243902402</v>
      </c>
      <c r="T9" s="13">
        <v>0.375</v>
      </c>
      <c r="U9" s="13">
        <v>0.53968253968253999</v>
      </c>
      <c r="V9" s="13">
        <v>0.441176470588235</v>
      </c>
      <c r="W9" s="13">
        <v>0.25925925925925902</v>
      </c>
      <c r="X9" s="13">
        <v>0.41964285714285698</v>
      </c>
      <c r="Y9" s="13"/>
      <c r="Z9" s="13">
        <v>0.328358208955224</v>
      </c>
      <c r="AA9" s="13">
        <v>0.44827586206896602</v>
      </c>
      <c r="AB9" s="13">
        <v>0.37837837837837801</v>
      </c>
      <c r="AC9" s="13">
        <v>0.31707317073170699</v>
      </c>
      <c r="AD9" s="13">
        <v>0.38461538461538503</v>
      </c>
      <c r="AE9" s="13">
        <v>0.44827586206896602</v>
      </c>
      <c r="AF9" s="13">
        <v>0.65217391304347805</v>
      </c>
      <c r="AG9" s="13">
        <v>0.46808510638297901</v>
      </c>
      <c r="AH9" s="13"/>
      <c r="AI9" s="13">
        <v>0.4</v>
      </c>
      <c r="AJ9" s="13">
        <v>0.34693877551020402</v>
      </c>
      <c r="AK9" s="13">
        <v>0.5</v>
      </c>
      <c r="AL9" s="13">
        <v>0.38493723849372402</v>
      </c>
      <c r="AM9" s="13">
        <v>0.376470588235294</v>
      </c>
      <c r="AN9" s="13"/>
      <c r="AO9" s="13">
        <v>0.36482084690553701</v>
      </c>
      <c r="AP9" s="13">
        <v>0.46994535519125702</v>
      </c>
      <c r="AQ9" s="13"/>
      <c r="AR9" s="13">
        <v>0.51428571428571401</v>
      </c>
      <c r="AS9" s="13">
        <v>0.36</v>
      </c>
      <c r="AT9" s="13">
        <v>0.125</v>
      </c>
      <c r="AU9" s="13">
        <v>0.4375</v>
      </c>
      <c r="AV9" s="13">
        <v>0.43076923076923102</v>
      </c>
      <c r="AW9" s="13">
        <v>0.452380952380952</v>
      </c>
      <c r="AX9" s="13">
        <v>0.35897435897435898</v>
      </c>
      <c r="AY9" s="13">
        <v>0.47058823529411797</v>
      </c>
      <c r="AZ9" s="13">
        <v>0.30909090909090903</v>
      </c>
      <c r="BA9" s="13">
        <v>0.407407407407407</v>
      </c>
      <c r="BB9" s="13">
        <v>0.483870967741935</v>
      </c>
      <c r="BC9" s="13">
        <v>0.5</v>
      </c>
      <c r="BD9" s="13"/>
      <c r="BE9" s="13">
        <v>0.42196531791907499</v>
      </c>
    </row>
    <row r="10" spans="2:57" x14ac:dyDescent="0.25">
      <c r="B10" s="14" t="s">
        <v>405</v>
      </c>
      <c r="C10" s="13">
        <v>0.17551020408163301</v>
      </c>
      <c r="D10" s="13">
        <v>0.33333333333333298</v>
      </c>
      <c r="E10" s="13">
        <v>0.191176470588235</v>
      </c>
      <c r="F10" s="13">
        <v>0.16666666666666699</v>
      </c>
      <c r="G10" s="13">
        <v>0.15769230769230799</v>
      </c>
      <c r="H10" s="13"/>
      <c r="I10" s="13">
        <v>0.19565217391304299</v>
      </c>
      <c r="J10" s="13">
        <v>0.15769230769230799</v>
      </c>
      <c r="K10" s="13"/>
      <c r="L10" s="13">
        <v>0.2</v>
      </c>
      <c r="M10" s="13">
        <v>0.133333333333333</v>
      </c>
      <c r="N10" s="13">
        <v>0.14012738853503201</v>
      </c>
      <c r="O10" s="13">
        <v>0.22699386503067501</v>
      </c>
      <c r="P10" s="13"/>
      <c r="Q10" s="13">
        <v>0.296296296296296</v>
      </c>
      <c r="R10" s="13">
        <v>0.19047619047618999</v>
      </c>
      <c r="S10" s="13">
        <v>0.24390243902438999</v>
      </c>
      <c r="T10" s="13">
        <v>0.22916666666666699</v>
      </c>
      <c r="U10" s="13">
        <v>0.126984126984127</v>
      </c>
      <c r="V10" s="13">
        <v>0.10294117647058799</v>
      </c>
      <c r="W10" s="13">
        <v>0.203703703703704</v>
      </c>
      <c r="X10" s="13">
        <v>0.13392857142857101</v>
      </c>
      <c r="Y10" s="13"/>
      <c r="Z10" s="13">
        <v>0.25373134328358199</v>
      </c>
      <c r="AA10" s="13">
        <v>0.18390804597701099</v>
      </c>
      <c r="AB10" s="13">
        <v>0.27027027027027001</v>
      </c>
      <c r="AC10" s="13">
        <v>0.134146341463415</v>
      </c>
      <c r="AD10" s="13">
        <v>0.115384615384615</v>
      </c>
      <c r="AE10" s="13">
        <v>0.17241379310344801</v>
      </c>
      <c r="AF10" s="13">
        <v>4.3478260869565202E-2</v>
      </c>
      <c r="AG10" s="13">
        <v>0.10638297872340401</v>
      </c>
      <c r="AH10" s="13"/>
      <c r="AI10" s="13">
        <v>0.25</v>
      </c>
      <c r="AJ10" s="13">
        <v>0.24489795918367299</v>
      </c>
      <c r="AK10" s="13">
        <v>0.22826086956521699</v>
      </c>
      <c r="AL10" s="13">
        <v>0.171548117154812</v>
      </c>
      <c r="AM10" s="13">
        <v>5.8823529411764698E-2</v>
      </c>
      <c r="AN10" s="13"/>
      <c r="AO10" s="13">
        <v>0.18566775244299699</v>
      </c>
      <c r="AP10" s="13">
        <v>0.15846994535519099</v>
      </c>
      <c r="AQ10" s="13"/>
      <c r="AR10" s="13">
        <v>0.114285714285714</v>
      </c>
      <c r="AS10" s="13">
        <v>0.2</v>
      </c>
      <c r="AT10" s="13">
        <v>0.125</v>
      </c>
      <c r="AU10" s="13">
        <v>0</v>
      </c>
      <c r="AV10" s="13">
        <v>0.2</v>
      </c>
      <c r="AW10" s="13">
        <v>0.214285714285714</v>
      </c>
      <c r="AX10" s="13">
        <v>0.20512820512820501</v>
      </c>
      <c r="AY10" s="13">
        <v>0.11764705882352899</v>
      </c>
      <c r="AZ10" s="13">
        <v>0.163636363636364</v>
      </c>
      <c r="BA10" s="13">
        <v>0.148148148148148</v>
      </c>
      <c r="BB10" s="13">
        <v>0.19354838709677399</v>
      </c>
      <c r="BC10" s="13">
        <v>0.16666666666666699</v>
      </c>
      <c r="BD10" s="13"/>
      <c r="BE10" s="13">
        <v>0.115606936416185</v>
      </c>
    </row>
    <row r="11" spans="2:57" x14ac:dyDescent="0.25">
      <c r="B11" s="14" t="s">
        <v>406</v>
      </c>
      <c r="C11" s="13">
        <v>3.6734693877551003E-2</v>
      </c>
      <c r="D11" s="13">
        <v>6.6666666666666693E-2</v>
      </c>
      <c r="E11" s="13">
        <v>0.11764705882352899</v>
      </c>
      <c r="F11" s="13">
        <v>3.7878787878787901E-2</v>
      </c>
      <c r="G11" s="13">
        <v>1.1538461538461499E-2</v>
      </c>
      <c r="H11" s="13"/>
      <c r="I11" s="13">
        <v>6.5217391304347797E-2</v>
      </c>
      <c r="J11" s="13">
        <v>1.1538461538461499E-2</v>
      </c>
      <c r="K11" s="13"/>
      <c r="L11" s="13">
        <v>4.6153846153846198E-2</v>
      </c>
      <c r="M11" s="13">
        <v>9.5238095238095195E-3</v>
      </c>
      <c r="N11" s="13">
        <v>5.0955414012738898E-2</v>
      </c>
      <c r="O11" s="13">
        <v>3.6809815950920199E-2</v>
      </c>
      <c r="P11" s="13"/>
      <c r="Q11" s="13">
        <v>9.2592592592592601E-2</v>
      </c>
      <c r="R11" s="13">
        <v>4.7619047619047603E-2</v>
      </c>
      <c r="S11" s="13">
        <v>2.4390243902439001E-2</v>
      </c>
      <c r="T11" s="13">
        <v>2.0833333333333301E-2</v>
      </c>
      <c r="U11" s="13">
        <v>4.7619047619047603E-2</v>
      </c>
      <c r="V11" s="13">
        <v>1.4705882352941201E-2</v>
      </c>
      <c r="W11" s="13">
        <v>1.85185185185185E-2</v>
      </c>
      <c r="X11" s="13">
        <v>2.6785714285714302E-2</v>
      </c>
      <c r="Y11" s="13"/>
      <c r="Z11" s="13">
        <v>1.49253731343284E-2</v>
      </c>
      <c r="AA11" s="13">
        <v>5.7471264367816098E-2</v>
      </c>
      <c r="AB11" s="13">
        <v>4.0540540540540501E-2</v>
      </c>
      <c r="AC11" s="13">
        <v>1.21951219512195E-2</v>
      </c>
      <c r="AD11" s="13">
        <v>1.9230769230769201E-2</v>
      </c>
      <c r="AE11" s="13">
        <v>6.8965517241379296E-2</v>
      </c>
      <c r="AF11" s="13">
        <v>4.3478260869565202E-2</v>
      </c>
      <c r="AG11" s="13">
        <v>4.2553191489361701E-2</v>
      </c>
      <c r="AH11" s="13"/>
      <c r="AI11" s="13">
        <v>0.1</v>
      </c>
      <c r="AJ11" s="13">
        <v>0.102040816326531</v>
      </c>
      <c r="AK11" s="13">
        <v>3.2608695652173898E-2</v>
      </c>
      <c r="AL11" s="13">
        <v>3.3472803347280297E-2</v>
      </c>
      <c r="AM11" s="13">
        <v>0</v>
      </c>
      <c r="AN11" s="13"/>
      <c r="AO11" s="13">
        <v>3.2573289902280103E-2</v>
      </c>
      <c r="AP11" s="13">
        <v>4.3715846994535498E-2</v>
      </c>
      <c r="AQ11" s="13"/>
      <c r="AR11" s="13">
        <v>0</v>
      </c>
      <c r="AS11" s="13">
        <v>0.04</v>
      </c>
      <c r="AT11" s="13">
        <v>0.375</v>
      </c>
      <c r="AU11" s="13">
        <v>0</v>
      </c>
      <c r="AV11" s="13">
        <v>1.5384615384615399E-2</v>
      </c>
      <c r="AW11" s="13">
        <v>2.3809523809523801E-2</v>
      </c>
      <c r="AX11" s="13">
        <v>5.1282051282051301E-2</v>
      </c>
      <c r="AY11" s="13">
        <v>0</v>
      </c>
      <c r="AZ11" s="13">
        <v>5.4545454545454501E-2</v>
      </c>
      <c r="BA11" s="13">
        <v>3.7037037037037E-2</v>
      </c>
      <c r="BB11" s="13">
        <v>6.4516129032258104E-2</v>
      </c>
      <c r="BC11" s="13">
        <v>0</v>
      </c>
      <c r="BD11" s="13"/>
      <c r="BE11" s="13">
        <v>3.4682080924855502E-2</v>
      </c>
    </row>
    <row r="12" spans="2:57" x14ac:dyDescent="0.25">
      <c r="B12" s="14" t="s">
        <v>407</v>
      </c>
      <c r="C12" s="13">
        <v>2.6530612244898E-2</v>
      </c>
      <c r="D12" s="13">
        <v>3.3333333333333298E-2</v>
      </c>
      <c r="E12" s="13">
        <v>0</v>
      </c>
      <c r="F12" s="13">
        <v>4.5454545454545497E-2</v>
      </c>
      <c r="G12" s="13">
        <v>2.3076923076923099E-2</v>
      </c>
      <c r="H12" s="13"/>
      <c r="I12" s="13">
        <v>3.0434782608695699E-2</v>
      </c>
      <c r="J12" s="13">
        <v>2.3076923076923099E-2</v>
      </c>
      <c r="K12" s="13"/>
      <c r="L12" s="13">
        <v>1.5384615384615399E-2</v>
      </c>
      <c r="M12" s="13">
        <v>9.5238095238095195E-3</v>
      </c>
      <c r="N12" s="13">
        <v>3.8216560509554097E-2</v>
      </c>
      <c r="O12" s="13">
        <v>3.0674846625766899E-2</v>
      </c>
      <c r="P12" s="13"/>
      <c r="Q12" s="13">
        <v>3.7037037037037E-2</v>
      </c>
      <c r="R12" s="13">
        <v>4.7619047619047603E-2</v>
      </c>
      <c r="S12" s="13">
        <v>0</v>
      </c>
      <c r="T12" s="13">
        <v>2.0833333333333301E-2</v>
      </c>
      <c r="U12" s="13">
        <v>3.1746031746031703E-2</v>
      </c>
      <c r="V12" s="13">
        <v>1.4705882352941201E-2</v>
      </c>
      <c r="W12" s="13">
        <v>5.5555555555555601E-2</v>
      </c>
      <c r="X12" s="13">
        <v>1.7857142857142901E-2</v>
      </c>
      <c r="Y12" s="13"/>
      <c r="Z12" s="13">
        <v>1.49253731343284E-2</v>
      </c>
      <c r="AA12" s="13">
        <v>3.4482758620689703E-2</v>
      </c>
      <c r="AB12" s="13">
        <v>0</v>
      </c>
      <c r="AC12" s="13">
        <v>3.65853658536585E-2</v>
      </c>
      <c r="AD12" s="13">
        <v>3.8461538461538498E-2</v>
      </c>
      <c r="AE12" s="13">
        <v>3.4482758620689703E-2</v>
      </c>
      <c r="AF12" s="13">
        <v>0</v>
      </c>
      <c r="AG12" s="13">
        <v>4.2553191489361701E-2</v>
      </c>
      <c r="AH12" s="13"/>
      <c r="AI12" s="13">
        <v>0</v>
      </c>
      <c r="AJ12" s="13">
        <v>4.08163265306122E-2</v>
      </c>
      <c r="AK12" s="13">
        <v>5.4347826086956499E-2</v>
      </c>
      <c r="AL12" s="13">
        <v>2.0920502092050201E-2</v>
      </c>
      <c r="AM12" s="13">
        <v>1.1764705882352899E-2</v>
      </c>
      <c r="AN12" s="13"/>
      <c r="AO12" s="13">
        <v>3.2573289902280103E-2</v>
      </c>
      <c r="AP12" s="13">
        <v>1.63934426229508E-2</v>
      </c>
      <c r="AQ12" s="13"/>
      <c r="AR12" s="13">
        <v>0</v>
      </c>
      <c r="AS12" s="13">
        <v>2.4E-2</v>
      </c>
      <c r="AT12" s="13">
        <v>0</v>
      </c>
      <c r="AU12" s="13">
        <v>0</v>
      </c>
      <c r="AV12" s="13">
        <v>1.5384615384615399E-2</v>
      </c>
      <c r="AW12" s="13">
        <v>2.3809523809523801E-2</v>
      </c>
      <c r="AX12" s="13">
        <v>2.5641025641025599E-2</v>
      </c>
      <c r="AY12" s="13">
        <v>5.8823529411764698E-2</v>
      </c>
      <c r="AZ12" s="13">
        <v>3.6363636363636397E-2</v>
      </c>
      <c r="BA12" s="13">
        <v>3.7037037037037E-2</v>
      </c>
      <c r="BB12" s="13">
        <v>6.4516129032258104E-2</v>
      </c>
      <c r="BC12" s="13">
        <v>3.3333333333333298E-2</v>
      </c>
      <c r="BD12" s="13"/>
      <c r="BE12" s="13">
        <v>5.78034682080925E-3</v>
      </c>
    </row>
    <row r="13" spans="2:57" x14ac:dyDescent="0.25">
      <c r="B13" s="14" t="s">
        <v>82</v>
      </c>
      <c r="C13" s="13">
        <v>6.1224489795918399E-3</v>
      </c>
      <c r="D13" s="13">
        <v>3.3333333333333298E-2</v>
      </c>
      <c r="E13" s="13">
        <v>0</v>
      </c>
      <c r="F13" s="13">
        <v>7.5757575757575803E-3</v>
      </c>
      <c r="G13" s="13">
        <v>3.8461538461538498E-3</v>
      </c>
      <c r="H13" s="13"/>
      <c r="I13" s="13">
        <v>8.6956521739130401E-3</v>
      </c>
      <c r="J13" s="13">
        <v>3.8461538461538498E-3</v>
      </c>
      <c r="K13" s="13"/>
      <c r="L13" s="13">
        <v>1.5384615384615399E-2</v>
      </c>
      <c r="M13" s="13">
        <v>9.5238095238095195E-3</v>
      </c>
      <c r="N13" s="13">
        <v>0</v>
      </c>
      <c r="O13" s="13">
        <v>6.13496932515337E-3</v>
      </c>
      <c r="P13" s="13"/>
      <c r="Q13" s="13">
        <v>1.85185185185185E-2</v>
      </c>
      <c r="R13" s="13">
        <v>0</v>
      </c>
      <c r="S13" s="13">
        <v>0</v>
      </c>
      <c r="T13" s="13">
        <v>2.0833333333333301E-2</v>
      </c>
      <c r="U13" s="13">
        <v>0</v>
      </c>
      <c r="V13" s="13">
        <v>0</v>
      </c>
      <c r="W13" s="13">
        <v>1.85185185185185E-2</v>
      </c>
      <c r="X13" s="13">
        <v>0</v>
      </c>
      <c r="Y13" s="13"/>
      <c r="Z13" s="13">
        <v>1.49253731343284E-2</v>
      </c>
      <c r="AA13" s="13">
        <v>1.1494252873563199E-2</v>
      </c>
      <c r="AB13" s="13">
        <v>0</v>
      </c>
      <c r="AC13" s="13">
        <v>0</v>
      </c>
      <c r="AD13" s="13">
        <v>0</v>
      </c>
      <c r="AE13" s="13">
        <v>1.72413793103448E-2</v>
      </c>
      <c r="AF13" s="13">
        <v>0</v>
      </c>
      <c r="AG13" s="13">
        <v>0</v>
      </c>
      <c r="AH13" s="13"/>
      <c r="AI13" s="13">
        <v>0</v>
      </c>
      <c r="AJ13" s="13">
        <v>0</v>
      </c>
      <c r="AK13" s="13">
        <v>0</v>
      </c>
      <c r="AL13" s="13">
        <v>1.2552301255230099E-2</v>
      </c>
      <c r="AM13" s="13">
        <v>0</v>
      </c>
      <c r="AN13" s="13"/>
      <c r="AO13" s="13">
        <v>6.5146579804560298E-3</v>
      </c>
      <c r="AP13" s="13">
        <v>5.4644808743169399E-3</v>
      </c>
      <c r="AQ13" s="13"/>
      <c r="AR13" s="13">
        <v>0</v>
      </c>
      <c r="AS13" s="13">
        <v>8.0000000000000002E-3</v>
      </c>
      <c r="AT13" s="13">
        <v>0</v>
      </c>
      <c r="AU13" s="13">
        <v>0</v>
      </c>
      <c r="AV13" s="13">
        <v>0</v>
      </c>
      <c r="AW13" s="13">
        <v>0</v>
      </c>
      <c r="AX13" s="13">
        <v>0</v>
      </c>
      <c r="AY13" s="13">
        <v>0</v>
      </c>
      <c r="AZ13" s="13">
        <v>1.8181818181818198E-2</v>
      </c>
      <c r="BA13" s="13">
        <v>3.7037037037037E-2</v>
      </c>
      <c r="BB13" s="13">
        <v>0</v>
      </c>
      <c r="BC13" s="13">
        <v>0</v>
      </c>
      <c r="BD13" s="13"/>
      <c r="BE13" s="13">
        <v>5.78034682080925E-3</v>
      </c>
    </row>
    <row r="14" spans="2:57" x14ac:dyDescent="0.25">
      <c r="B14" s="14" t="s">
        <v>408</v>
      </c>
      <c r="C14" s="20">
        <v>0.75510204081632604</v>
      </c>
      <c r="D14" s="20">
        <v>0.53333333333333299</v>
      </c>
      <c r="E14" s="20">
        <v>0.69117647058823495</v>
      </c>
      <c r="F14" s="20">
        <v>0.74242424242424199</v>
      </c>
      <c r="G14" s="20">
        <v>0.80384615384615399</v>
      </c>
      <c r="H14" s="20"/>
      <c r="I14" s="20">
        <v>0.7</v>
      </c>
      <c r="J14" s="20">
        <v>0.80384615384615399</v>
      </c>
      <c r="K14" s="20"/>
      <c r="L14" s="20">
        <v>0.72307692307692295</v>
      </c>
      <c r="M14" s="20">
        <v>0.838095238095238</v>
      </c>
      <c r="N14" s="20">
        <v>0.77070063694267499</v>
      </c>
      <c r="O14" s="20">
        <v>0.69938650306748495</v>
      </c>
      <c r="P14" s="20"/>
      <c r="Q14" s="20">
        <v>0.55555555555555602</v>
      </c>
      <c r="R14" s="20">
        <v>0.71428571428571397</v>
      </c>
      <c r="S14" s="20">
        <v>0.73170731707317105</v>
      </c>
      <c r="T14" s="20">
        <v>0.70833333333333304</v>
      </c>
      <c r="U14" s="20">
        <v>0.79365079365079405</v>
      </c>
      <c r="V14" s="20">
        <v>0.86764705882352899</v>
      </c>
      <c r="W14" s="20">
        <v>0.70370370370370405</v>
      </c>
      <c r="X14" s="20">
        <v>0.82142857142857095</v>
      </c>
      <c r="Y14" s="20"/>
      <c r="Z14" s="20">
        <v>0.70149253731343297</v>
      </c>
      <c r="AA14" s="20">
        <v>0.71264367816092</v>
      </c>
      <c r="AB14" s="20">
        <v>0.68918918918918903</v>
      </c>
      <c r="AC14" s="20">
        <v>0.81707317073170704</v>
      </c>
      <c r="AD14" s="20">
        <v>0.82692307692307698</v>
      </c>
      <c r="AE14" s="20">
        <v>0.70689655172413801</v>
      </c>
      <c r="AF14" s="20">
        <v>0.91304347826086996</v>
      </c>
      <c r="AG14" s="20">
        <v>0.80851063829787195</v>
      </c>
      <c r="AH14" s="20"/>
      <c r="AI14" s="20">
        <v>0.65</v>
      </c>
      <c r="AJ14" s="20">
        <v>0.61224489795918402</v>
      </c>
      <c r="AK14" s="20">
        <v>0.684782608695652</v>
      </c>
      <c r="AL14" s="20">
        <v>0.76150627615062805</v>
      </c>
      <c r="AM14" s="20">
        <v>0.92941176470588205</v>
      </c>
      <c r="AN14" s="20"/>
      <c r="AO14" s="20">
        <v>0.74267100977198697</v>
      </c>
      <c r="AP14" s="20">
        <v>0.77595628415300499</v>
      </c>
      <c r="AQ14" s="20"/>
      <c r="AR14" s="20">
        <v>0.88571428571428601</v>
      </c>
      <c r="AS14" s="20">
        <v>0.72799999999999998</v>
      </c>
      <c r="AT14" s="20">
        <v>0.5</v>
      </c>
      <c r="AU14" s="20">
        <v>1</v>
      </c>
      <c r="AV14" s="20">
        <v>0.76923076923076905</v>
      </c>
      <c r="AW14" s="20">
        <v>0.73809523809523803</v>
      </c>
      <c r="AX14" s="20">
        <v>0.71794871794871795</v>
      </c>
      <c r="AY14" s="20">
        <v>0.82352941176470595</v>
      </c>
      <c r="AZ14" s="20">
        <v>0.72727272727272696</v>
      </c>
      <c r="BA14" s="20">
        <v>0.74074074074074103</v>
      </c>
      <c r="BB14" s="20">
        <v>0.67741935483870996</v>
      </c>
      <c r="BC14" s="20">
        <v>0.8</v>
      </c>
      <c r="BD14" s="20"/>
      <c r="BE14" s="20">
        <v>0.83815028901734101</v>
      </c>
    </row>
    <row r="15" spans="2:57" x14ac:dyDescent="0.25">
      <c r="B15" s="14" t="s">
        <v>409</v>
      </c>
      <c r="C15" s="20">
        <v>6.3265306122449003E-2</v>
      </c>
      <c r="D15" s="20">
        <v>0.1</v>
      </c>
      <c r="E15" s="20">
        <v>0.11764705882352899</v>
      </c>
      <c r="F15" s="20">
        <v>8.3333333333333301E-2</v>
      </c>
      <c r="G15" s="20">
        <v>3.4615384615384603E-2</v>
      </c>
      <c r="H15" s="20"/>
      <c r="I15" s="20">
        <v>9.5652173913043495E-2</v>
      </c>
      <c r="J15" s="20">
        <v>3.4615384615384603E-2</v>
      </c>
      <c r="K15" s="20"/>
      <c r="L15" s="20">
        <v>6.15384615384615E-2</v>
      </c>
      <c r="M15" s="20">
        <v>1.9047619047619001E-2</v>
      </c>
      <c r="N15" s="20">
        <v>8.9171974522293002E-2</v>
      </c>
      <c r="O15" s="20">
        <v>6.7484662576687102E-2</v>
      </c>
      <c r="P15" s="20"/>
      <c r="Q15" s="20">
        <v>0.12962962962963001</v>
      </c>
      <c r="R15" s="20">
        <v>9.5238095238095205E-2</v>
      </c>
      <c r="S15" s="20">
        <v>2.4390243902439001E-2</v>
      </c>
      <c r="T15" s="20">
        <v>4.1666666666666699E-2</v>
      </c>
      <c r="U15" s="20">
        <v>7.9365079365079402E-2</v>
      </c>
      <c r="V15" s="20">
        <v>2.9411764705882401E-2</v>
      </c>
      <c r="W15" s="20">
        <v>7.4074074074074098E-2</v>
      </c>
      <c r="X15" s="20">
        <v>4.4642857142857102E-2</v>
      </c>
      <c r="Y15" s="20"/>
      <c r="Z15" s="20">
        <v>2.9850746268656699E-2</v>
      </c>
      <c r="AA15" s="20">
        <v>9.1954022988505704E-2</v>
      </c>
      <c r="AB15" s="20">
        <v>4.0540540540540501E-2</v>
      </c>
      <c r="AC15" s="20">
        <v>4.8780487804878099E-2</v>
      </c>
      <c r="AD15" s="20">
        <v>5.7692307692307702E-2</v>
      </c>
      <c r="AE15" s="20">
        <v>0.10344827586206901</v>
      </c>
      <c r="AF15" s="20">
        <v>4.3478260869565202E-2</v>
      </c>
      <c r="AG15" s="20">
        <v>8.5106382978723402E-2</v>
      </c>
      <c r="AH15" s="20"/>
      <c r="AI15" s="20">
        <v>0.1</v>
      </c>
      <c r="AJ15" s="20">
        <v>0.14285714285714299</v>
      </c>
      <c r="AK15" s="20">
        <v>8.6956521739130405E-2</v>
      </c>
      <c r="AL15" s="20">
        <v>5.4393305439330498E-2</v>
      </c>
      <c r="AM15" s="20">
        <v>1.1764705882352899E-2</v>
      </c>
      <c r="AN15" s="20"/>
      <c r="AO15" s="20">
        <v>6.5146579804560303E-2</v>
      </c>
      <c r="AP15" s="20">
        <v>6.0109289617486301E-2</v>
      </c>
      <c r="AQ15" s="20"/>
      <c r="AR15" s="20">
        <v>0</v>
      </c>
      <c r="AS15" s="20">
        <v>6.4000000000000001E-2</v>
      </c>
      <c r="AT15" s="20">
        <v>0.375</v>
      </c>
      <c r="AU15" s="20">
        <v>0</v>
      </c>
      <c r="AV15" s="20">
        <v>3.0769230769230799E-2</v>
      </c>
      <c r="AW15" s="20">
        <v>4.7619047619047603E-2</v>
      </c>
      <c r="AX15" s="20">
        <v>7.69230769230769E-2</v>
      </c>
      <c r="AY15" s="20">
        <v>5.8823529411764698E-2</v>
      </c>
      <c r="AZ15" s="20">
        <v>9.0909090909090898E-2</v>
      </c>
      <c r="BA15" s="20">
        <v>7.4074074074074098E-2</v>
      </c>
      <c r="BB15" s="20">
        <v>0.12903225806451599</v>
      </c>
      <c r="BC15" s="20">
        <v>3.3333333333333298E-2</v>
      </c>
      <c r="BD15" s="20"/>
      <c r="BE15" s="20">
        <v>4.0462427745664699E-2</v>
      </c>
    </row>
    <row r="16" spans="2:57" x14ac:dyDescent="0.25">
      <c r="B16" s="14" t="s">
        <v>274</v>
      </c>
      <c r="C16" s="21">
        <v>0.69183673469387796</v>
      </c>
      <c r="D16" s="21">
        <v>0.43333333333333302</v>
      </c>
      <c r="E16" s="21">
        <v>0.57352941176470595</v>
      </c>
      <c r="F16" s="21">
        <v>0.65909090909090895</v>
      </c>
      <c r="G16" s="21">
        <v>0.76923076923076905</v>
      </c>
      <c r="H16" s="21"/>
      <c r="I16" s="21">
        <v>0.60434782608695603</v>
      </c>
      <c r="J16" s="21">
        <v>0.76923076923076905</v>
      </c>
      <c r="K16" s="21"/>
      <c r="L16" s="21">
        <v>0.66153846153846196</v>
      </c>
      <c r="M16" s="21">
        <v>0.81904761904761902</v>
      </c>
      <c r="N16" s="21">
        <v>0.68152866242038201</v>
      </c>
      <c r="O16" s="21">
        <v>0.63190184049079701</v>
      </c>
      <c r="P16" s="21"/>
      <c r="Q16" s="21">
        <v>0.42592592592592599</v>
      </c>
      <c r="R16" s="21">
        <v>0.61904761904761896</v>
      </c>
      <c r="S16" s="21">
        <v>0.707317073170732</v>
      </c>
      <c r="T16" s="21">
        <v>0.66666666666666696</v>
      </c>
      <c r="U16" s="21">
        <v>0.71428571428571397</v>
      </c>
      <c r="V16" s="21">
        <v>0.83823529411764697</v>
      </c>
      <c r="W16" s="21">
        <v>0.62962962962962998</v>
      </c>
      <c r="X16" s="21">
        <v>0.77678571428571397</v>
      </c>
      <c r="Y16" s="21"/>
      <c r="Z16" s="21">
        <v>0.67164179104477595</v>
      </c>
      <c r="AA16" s="21">
        <v>0.62068965517241403</v>
      </c>
      <c r="AB16" s="21">
        <v>0.64864864864864902</v>
      </c>
      <c r="AC16" s="21">
        <v>0.76829268292682895</v>
      </c>
      <c r="AD16" s="21">
        <v>0.76923076923076905</v>
      </c>
      <c r="AE16" s="21">
        <v>0.60344827586206895</v>
      </c>
      <c r="AF16" s="21">
        <v>0.86956521739130399</v>
      </c>
      <c r="AG16" s="21">
        <v>0.72340425531914898</v>
      </c>
      <c r="AH16" s="21"/>
      <c r="AI16" s="21">
        <v>0.55000000000000004</v>
      </c>
      <c r="AJ16" s="21">
        <v>0.469387755102041</v>
      </c>
      <c r="AK16" s="21">
        <v>0.59782608695652195</v>
      </c>
      <c r="AL16" s="21">
        <v>0.70711297071129697</v>
      </c>
      <c r="AM16" s="21">
        <v>0.91764705882352904</v>
      </c>
      <c r="AN16" s="21"/>
      <c r="AO16" s="21">
        <v>0.67752442996742701</v>
      </c>
      <c r="AP16" s="21">
        <v>0.71584699453551903</v>
      </c>
      <c r="AQ16" s="21"/>
      <c r="AR16" s="21">
        <v>0.88571428571428601</v>
      </c>
      <c r="AS16" s="21">
        <v>0.66400000000000003</v>
      </c>
      <c r="AT16" s="21">
        <v>0.125</v>
      </c>
      <c r="AU16" s="21">
        <v>1</v>
      </c>
      <c r="AV16" s="21">
        <v>0.73846153846153895</v>
      </c>
      <c r="AW16" s="21">
        <v>0.69047619047619002</v>
      </c>
      <c r="AX16" s="21">
        <v>0.64102564102564097</v>
      </c>
      <c r="AY16" s="21">
        <v>0.76470588235294101</v>
      </c>
      <c r="AZ16" s="21">
        <v>0.63636363636363602</v>
      </c>
      <c r="BA16" s="21">
        <v>0.66666666666666696</v>
      </c>
      <c r="BB16" s="21">
        <v>0.54838709677419395</v>
      </c>
      <c r="BC16" s="21">
        <v>0.76666666666666705</v>
      </c>
      <c r="BD16" s="21"/>
      <c r="BE16" s="21">
        <v>0.79768786127167601</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414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490</v>
      </c>
      <c r="D7" s="10">
        <v>30</v>
      </c>
      <c r="E7" s="10">
        <v>68</v>
      </c>
      <c r="F7" s="10">
        <v>132</v>
      </c>
      <c r="G7" s="10">
        <v>260</v>
      </c>
      <c r="H7" s="10"/>
      <c r="I7" s="10">
        <v>230</v>
      </c>
      <c r="J7" s="10">
        <v>260</v>
      </c>
      <c r="K7" s="10"/>
      <c r="L7" s="10">
        <v>65</v>
      </c>
      <c r="M7" s="10">
        <v>105</v>
      </c>
      <c r="N7" s="10">
        <v>157</v>
      </c>
      <c r="O7" s="10">
        <v>163</v>
      </c>
      <c r="P7" s="10"/>
      <c r="Q7" s="10">
        <v>54</v>
      </c>
      <c r="R7" s="10">
        <v>42</v>
      </c>
      <c r="S7" s="10">
        <v>41</v>
      </c>
      <c r="T7" s="10">
        <v>48</v>
      </c>
      <c r="U7" s="10">
        <v>63</v>
      </c>
      <c r="V7" s="10">
        <v>68</v>
      </c>
      <c r="W7" s="10">
        <v>54</v>
      </c>
      <c r="X7" s="10">
        <v>112</v>
      </c>
      <c r="Y7" s="10"/>
      <c r="Z7" s="10">
        <v>67</v>
      </c>
      <c r="AA7" s="10">
        <v>87</v>
      </c>
      <c r="AB7" s="10">
        <v>74</v>
      </c>
      <c r="AC7" s="10">
        <v>82</v>
      </c>
      <c r="AD7" s="10">
        <v>52</v>
      </c>
      <c r="AE7" s="10">
        <v>58</v>
      </c>
      <c r="AF7" s="10">
        <v>23</v>
      </c>
      <c r="AG7" s="10">
        <v>47</v>
      </c>
      <c r="AH7" s="10"/>
      <c r="AI7" s="10">
        <v>20</v>
      </c>
      <c r="AJ7" s="10">
        <v>49</v>
      </c>
      <c r="AK7" s="10">
        <v>92</v>
      </c>
      <c r="AL7" s="10">
        <v>239</v>
      </c>
      <c r="AM7" s="10">
        <v>85</v>
      </c>
      <c r="AN7" s="10"/>
      <c r="AO7" s="10">
        <v>307</v>
      </c>
      <c r="AP7" s="10">
        <v>183</v>
      </c>
      <c r="AQ7" s="10"/>
      <c r="AR7" s="10">
        <v>35</v>
      </c>
      <c r="AS7" s="10">
        <v>125</v>
      </c>
      <c r="AT7" s="10">
        <v>8</v>
      </c>
      <c r="AU7" s="10">
        <v>16</v>
      </c>
      <c r="AV7" s="10">
        <v>65</v>
      </c>
      <c r="AW7" s="10">
        <v>42</v>
      </c>
      <c r="AX7" s="10">
        <v>39</v>
      </c>
      <c r="AY7" s="10">
        <v>17</v>
      </c>
      <c r="AZ7" s="10">
        <v>55</v>
      </c>
      <c r="BA7" s="10">
        <v>27</v>
      </c>
      <c r="BB7" s="10">
        <v>31</v>
      </c>
      <c r="BC7" s="10">
        <v>30</v>
      </c>
      <c r="BD7" s="10"/>
      <c r="BE7" s="10">
        <v>173</v>
      </c>
    </row>
    <row r="8" spans="2:57" x14ac:dyDescent="0.25">
      <c r="B8" s="14" t="s">
        <v>403</v>
      </c>
      <c r="C8" s="13">
        <v>0.371428571428571</v>
      </c>
      <c r="D8" s="13">
        <v>0.3</v>
      </c>
      <c r="E8" s="13">
        <v>0.32352941176470601</v>
      </c>
      <c r="F8" s="13">
        <v>0.27272727272727298</v>
      </c>
      <c r="G8" s="13">
        <v>0.44230769230769201</v>
      </c>
      <c r="H8" s="13"/>
      <c r="I8" s="13">
        <v>0.291304347826087</v>
      </c>
      <c r="J8" s="13">
        <v>0.44230769230769201</v>
      </c>
      <c r="K8" s="13"/>
      <c r="L8" s="13">
        <v>0.41538461538461502</v>
      </c>
      <c r="M8" s="13">
        <v>0.38095238095238099</v>
      </c>
      <c r="N8" s="13">
        <v>0.41401273885350298</v>
      </c>
      <c r="O8" s="13">
        <v>0.30674846625766899</v>
      </c>
      <c r="P8" s="13"/>
      <c r="Q8" s="13">
        <v>0.27777777777777801</v>
      </c>
      <c r="R8" s="13">
        <v>0.214285714285714</v>
      </c>
      <c r="S8" s="13">
        <v>0.39024390243902402</v>
      </c>
      <c r="T8" s="13">
        <v>0.39583333333333298</v>
      </c>
      <c r="U8" s="13">
        <v>0.317460317460317</v>
      </c>
      <c r="V8" s="13">
        <v>0.47058823529411797</v>
      </c>
      <c r="W8" s="13">
        <v>0.37037037037037002</v>
      </c>
      <c r="X8" s="13">
        <v>0.42857142857142899</v>
      </c>
      <c r="Y8" s="13"/>
      <c r="Z8" s="13">
        <v>0.35820895522388102</v>
      </c>
      <c r="AA8" s="13">
        <v>0.27586206896551702</v>
      </c>
      <c r="AB8" s="13">
        <v>0.37837837837837801</v>
      </c>
      <c r="AC8" s="13">
        <v>0.46341463414634099</v>
      </c>
      <c r="AD8" s="13">
        <v>0.36538461538461497</v>
      </c>
      <c r="AE8" s="13">
        <v>0.31034482758620702</v>
      </c>
      <c r="AF8" s="13">
        <v>0.52173913043478304</v>
      </c>
      <c r="AG8" s="13">
        <v>0.40425531914893598</v>
      </c>
      <c r="AH8" s="13"/>
      <c r="AI8" s="13">
        <v>0.2</v>
      </c>
      <c r="AJ8" s="13">
        <v>0.22448979591836701</v>
      </c>
      <c r="AK8" s="13">
        <v>0.23913043478260901</v>
      </c>
      <c r="AL8" s="13">
        <v>0.38075313807531402</v>
      </c>
      <c r="AM8" s="13">
        <v>0.63529411764705901</v>
      </c>
      <c r="AN8" s="13"/>
      <c r="AO8" s="13">
        <v>0.37133550488599298</v>
      </c>
      <c r="AP8" s="13">
        <v>0.37158469945355199</v>
      </c>
      <c r="AQ8" s="13"/>
      <c r="AR8" s="13">
        <v>0.314285714285714</v>
      </c>
      <c r="AS8" s="13">
        <v>0.40799999999999997</v>
      </c>
      <c r="AT8" s="13">
        <v>0.125</v>
      </c>
      <c r="AU8" s="13">
        <v>0.625</v>
      </c>
      <c r="AV8" s="13">
        <v>0.33846153846153798</v>
      </c>
      <c r="AW8" s="13">
        <v>0.40476190476190499</v>
      </c>
      <c r="AX8" s="13">
        <v>0.33333333333333298</v>
      </c>
      <c r="AY8" s="13">
        <v>0.47058823529411797</v>
      </c>
      <c r="AZ8" s="13">
        <v>0.45454545454545497</v>
      </c>
      <c r="BA8" s="13">
        <v>0.33333333333333298</v>
      </c>
      <c r="BB8" s="13">
        <v>0.16129032258064499</v>
      </c>
      <c r="BC8" s="13">
        <v>0.33333333333333298</v>
      </c>
      <c r="BD8" s="13"/>
      <c r="BE8" s="13">
        <v>0.479768786127168</v>
      </c>
    </row>
    <row r="9" spans="2:57" x14ac:dyDescent="0.25">
      <c r="B9" s="14" t="s">
        <v>404</v>
      </c>
      <c r="C9" s="13">
        <v>0.43265306122448999</v>
      </c>
      <c r="D9" s="13">
        <v>0.266666666666667</v>
      </c>
      <c r="E9" s="13">
        <v>0.45588235294117602</v>
      </c>
      <c r="F9" s="13">
        <v>0.53030303030303005</v>
      </c>
      <c r="G9" s="13">
        <v>0.39615384615384602</v>
      </c>
      <c r="H9" s="13"/>
      <c r="I9" s="13">
        <v>0.47391304347826102</v>
      </c>
      <c r="J9" s="13">
        <v>0.39615384615384602</v>
      </c>
      <c r="K9" s="13"/>
      <c r="L9" s="13">
        <v>0.4</v>
      </c>
      <c r="M9" s="13">
        <v>0.50476190476190497</v>
      </c>
      <c r="N9" s="13">
        <v>0.38216560509554098</v>
      </c>
      <c r="O9" s="13">
        <v>0.44785276073619601</v>
      </c>
      <c r="P9" s="13"/>
      <c r="Q9" s="13">
        <v>0.42592592592592599</v>
      </c>
      <c r="R9" s="13">
        <v>0.52380952380952395</v>
      </c>
      <c r="S9" s="13">
        <v>0.439024390243902</v>
      </c>
      <c r="T9" s="13">
        <v>0.5</v>
      </c>
      <c r="U9" s="13">
        <v>0.49206349206349198</v>
      </c>
      <c r="V9" s="13">
        <v>0.42647058823529399</v>
      </c>
      <c r="W9" s="13">
        <v>0.407407407407407</v>
      </c>
      <c r="X9" s="13">
        <v>0.36607142857142899</v>
      </c>
      <c r="Y9" s="13"/>
      <c r="Z9" s="13">
        <v>0.43283582089552203</v>
      </c>
      <c r="AA9" s="13">
        <v>0.44827586206896602</v>
      </c>
      <c r="AB9" s="13">
        <v>0.45945945945945899</v>
      </c>
      <c r="AC9" s="13">
        <v>0.39024390243902402</v>
      </c>
      <c r="AD9" s="13">
        <v>0.44230769230769201</v>
      </c>
      <c r="AE9" s="13">
        <v>0.48275862068965503</v>
      </c>
      <c r="AF9" s="13">
        <v>0.30434782608695699</v>
      </c>
      <c r="AG9" s="13">
        <v>0.42553191489361702</v>
      </c>
      <c r="AH9" s="13"/>
      <c r="AI9" s="13">
        <v>0.4</v>
      </c>
      <c r="AJ9" s="13">
        <v>0.48979591836734698</v>
      </c>
      <c r="AK9" s="13">
        <v>0.55434782608695699</v>
      </c>
      <c r="AL9" s="13">
        <v>0.43096234309623399</v>
      </c>
      <c r="AM9" s="13">
        <v>0.27058823529411802</v>
      </c>
      <c r="AN9" s="13"/>
      <c r="AO9" s="13">
        <v>0.43322475570032598</v>
      </c>
      <c r="AP9" s="13">
        <v>0.43169398907103801</v>
      </c>
      <c r="AQ9" s="13"/>
      <c r="AR9" s="13">
        <v>0.48571428571428599</v>
      </c>
      <c r="AS9" s="13">
        <v>0.376</v>
      </c>
      <c r="AT9" s="13">
        <v>0.5</v>
      </c>
      <c r="AU9" s="13">
        <v>0.3125</v>
      </c>
      <c r="AV9" s="13">
        <v>0.44615384615384601</v>
      </c>
      <c r="AW9" s="13">
        <v>0.476190476190476</v>
      </c>
      <c r="AX9" s="13">
        <v>0.487179487179487</v>
      </c>
      <c r="AY9" s="13">
        <v>0.29411764705882398</v>
      </c>
      <c r="AZ9" s="13">
        <v>0.381818181818182</v>
      </c>
      <c r="BA9" s="13">
        <v>0.592592592592593</v>
      </c>
      <c r="BB9" s="13">
        <v>0.51612903225806495</v>
      </c>
      <c r="BC9" s="13">
        <v>0.43333333333333302</v>
      </c>
      <c r="BD9" s="13"/>
      <c r="BE9" s="13">
        <v>0.369942196531792</v>
      </c>
    </row>
    <row r="10" spans="2:57" x14ac:dyDescent="0.25">
      <c r="B10" s="14" t="s">
        <v>405</v>
      </c>
      <c r="C10" s="13">
        <v>0.13877551020408199</v>
      </c>
      <c r="D10" s="13">
        <v>0.266666666666667</v>
      </c>
      <c r="E10" s="13">
        <v>0.17647058823529399</v>
      </c>
      <c r="F10" s="13">
        <v>0.14393939393939401</v>
      </c>
      <c r="G10" s="13">
        <v>0.111538461538462</v>
      </c>
      <c r="H10" s="13"/>
      <c r="I10" s="13">
        <v>0.16956521739130401</v>
      </c>
      <c r="J10" s="13">
        <v>0.111538461538462</v>
      </c>
      <c r="K10" s="13"/>
      <c r="L10" s="13">
        <v>0.123076923076923</v>
      </c>
      <c r="M10" s="13">
        <v>7.6190476190476197E-2</v>
      </c>
      <c r="N10" s="13">
        <v>0.152866242038217</v>
      </c>
      <c r="O10" s="13">
        <v>0.17177914110429399</v>
      </c>
      <c r="P10" s="13"/>
      <c r="Q10" s="13">
        <v>0.16666666666666699</v>
      </c>
      <c r="R10" s="13">
        <v>0.238095238095238</v>
      </c>
      <c r="S10" s="13">
        <v>0.12195121951219499</v>
      </c>
      <c r="T10" s="13">
        <v>4.1666666666666699E-2</v>
      </c>
      <c r="U10" s="13">
        <v>0.126984126984127</v>
      </c>
      <c r="V10" s="13">
        <v>8.8235294117647106E-2</v>
      </c>
      <c r="W10" s="13">
        <v>0.12962962962963001</v>
      </c>
      <c r="X10" s="13">
        <v>0.16964285714285701</v>
      </c>
      <c r="Y10" s="13"/>
      <c r="Z10" s="13">
        <v>0.14925373134328401</v>
      </c>
      <c r="AA10" s="13">
        <v>0.18390804597701099</v>
      </c>
      <c r="AB10" s="13">
        <v>0.121621621621622</v>
      </c>
      <c r="AC10" s="13">
        <v>0.12195121951219499</v>
      </c>
      <c r="AD10" s="13">
        <v>0.134615384615385</v>
      </c>
      <c r="AE10" s="13">
        <v>0.13793103448275901</v>
      </c>
      <c r="AF10" s="13">
        <v>0.13043478260869601</v>
      </c>
      <c r="AG10" s="13">
        <v>0.10638297872340401</v>
      </c>
      <c r="AH10" s="13"/>
      <c r="AI10" s="13">
        <v>0.25</v>
      </c>
      <c r="AJ10" s="13">
        <v>0.20408163265306101</v>
      </c>
      <c r="AK10" s="13">
        <v>0.173913043478261</v>
      </c>
      <c r="AL10" s="13">
        <v>0.121338912133891</v>
      </c>
      <c r="AM10" s="13">
        <v>7.0588235294117604E-2</v>
      </c>
      <c r="AN10" s="13"/>
      <c r="AO10" s="13">
        <v>0.13355048859934901</v>
      </c>
      <c r="AP10" s="13">
        <v>0.14754098360655701</v>
      </c>
      <c r="AQ10" s="13"/>
      <c r="AR10" s="13">
        <v>0.17142857142857101</v>
      </c>
      <c r="AS10" s="13">
        <v>0.17599999999999999</v>
      </c>
      <c r="AT10" s="13">
        <v>0.25</v>
      </c>
      <c r="AU10" s="13">
        <v>6.25E-2</v>
      </c>
      <c r="AV10" s="13">
        <v>0.18461538461538499</v>
      </c>
      <c r="AW10" s="13">
        <v>4.7619047619047603E-2</v>
      </c>
      <c r="AX10" s="13">
        <v>0.102564102564103</v>
      </c>
      <c r="AY10" s="13">
        <v>0.17647058823529399</v>
      </c>
      <c r="AZ10" s="13">
        <v>5.4545454545454501E-2</v>
      </c>
      <c r="BA10" s="13">
        <v>7.4074074074074098E-2</v>
      </c>
      <c r="BB10" s="13">
        <v>0.16129032258064499</v>
      </c>
      <c r="BC10" s="13">
        <v>0.2</v>
      </c>
      <c r="BD10" s="13"/>
      <c r="BE10" s="13">
        <v>0.109826589595376</v>
      </c>
    </row>
    <row r="11" spans="2:57" x14ac:dyDescent="0.25">
      <c r="B11" s="14" t="s">
        <v>406</v>
      </c>
      <c r="C11" s="13">
        <v>2.8571428571428598E-2</v>
      </c>
      <c r="D11" s="13">
        <v>0.1</v>
      </c>
      <c r="E11" s="13">
        <v>4.4117647058823498E-2</v>
      </c>
      <c r="F11" s="13">
        <v>1.5151515151515201E-2</v>
      </c>
      <c r="G11" s="13">
        <v>2.3076923076923099E-2</v>
      </c>
      <c r="H11" s="13"/>
      <c r="I11" s="13">
        <v>3.4782608695652202E-2</v>
      </c>
      <c r="J11" s="13">
        <v>2.3076923076923099E-2</v>
      </c>
      <c r="K11" s="13"/>
      <c r="L11" s="13">
        <v>6.15384615384615E-2</v>
      </c>
      <c r="M11" s="13">
        <v>1.9047619047619001E-2</v>
      </c>
      <c r="N11" s="13">
        <v>1.9108280254777101E-2</v>
      </c>
      <c r="O11" s="13">
        <v>3.0674846625766899E-2</v>
      </c>
      <c r="P11" s="13"/>
      <c r="Q11" s="13">
        <v>9.2592592592592601E-2</v>
      </c>
      <c r="R11" s="13">
        <v>2.3809523809523801E-2</v>
      </c>
      <c r="S11" s="13">
        <v>2.4390243902439001E-2</v>
      </c>
      <c r="T11" s="13">
        <v>2.0833333333333301E-2</v>
      </c>
      <c r="U11" s="13">
        <v>3.1746031746031703E-2</v>
      </c>
      <c r="V11" s="13">
        <v>0</v>
      </c>
      <c r="W11" s="13">
        <v>5.5555555555555601E-2</v>
      </c>
      <c r="X11" s="13">
        <v>8.9285714285714298E-3</v>
      </c>
      <c r="Y11" s="13"/>
      <c r="Z11" s="13">
        <v>2.9850746268656699E-2</v>
      </c>
      <c r="AA11" s="13">
        <v>5.7471264367816098E-2</v>
      </c>
      <c r="AB11" s="13">
        <v>1.35135135135135E-2</v>
      </c>
      <c r="AC11" s="13">
        <v>1.21951219512195E-2</v>
      </c>
      <c r="AD11" s="13">
        <v>1.9230769230769201E-2</v>
      </c>
      <c r="AE11" s="13">
        <v>3.4482758620689703E-2</v>
      </c>
      <c r="AF11" s="13">
        <v>0</v>
      </c>
      <c r="AG11" s="13">
        <v>4.2553191489361701E-2</v>
      </c>
      <c r="AH11" s="13"/>
      <c r="AI11" s="13">
        <v>0.15</v>
      </c>
      <c r="AJ11" s="13">
        <v>4.08163265306122E-2</v>
      </c>
      <c r="AK11" s="13">
        <v>2.1739130434782601E-2</v>
      </c>
      <c r="AL11" s="13">
        <v>2.5104602510460299E-2</v>
      </c>
      <c r="AM11" s="13">
        <v>1.1764705882352899E-2</v>
      </c>
      <c r="AN11" s="13"/>
      <c r="AO11" s="13">
        <v>3.2573289902280103E-2</v>
      </c>
      <c r="AP11" s="13">
        <v>2.1857923497267801E-2</v>
      </c>
      <c r="AQ11" s="13"/>
      <c r="AR11" s="13">
        <v>2.8571428571428598E-2</v>
      </c>
      <c r="AS11" s="13">
        <v>8.0000000000000002E-3</v>
      </c>
      <c r="AT11" s="13">
        <v>0.125</v>
      </c>
      <c r="AU11" s="13">
        <v>0</v>
      </c>
      <c r="AV11" s="13">
        <v>1.5384615384615399E-2</v>
      </c>
      <c r="AW11" s="13">
        <v>2.3809523809523801E-2</v>
      </c>
      <c r="AX11" s="13">
        <v>5.1282051282051301E-2</v>
      </c>
      <c r="AY11" s="13">
        <v>5.8823529411764698E-2</v>
      </c>
      <c r="AZ11" s="13">
        <v>5.4545454545454501E-2</v>
      </c>
      <c r="BA11" s="13">
        <v>0</v>
      </c>
      <c r="BB11" s="13">
        <v>6.4516129032258104E-2</v>
      </c>
      <c r="BC11" s="13">
        <v>3.3333333333333298E-2</v>
      </c>
      <c r="BD11" s="13"/>
      <c r="BE11" s="13">
        <v>2.3121387283237E-2</v>
      </c>
    </row>
    <row r="12" spans="2:57" x14ac:dyDescent="0.25">
      <c r="B12" s="14" t="s">
        <v>407</v>
      </c>
      <c r="C12" s="13">
        <v>1.4285714285714299E-2</v>
      </c>
      <c r="D12" s="13">
        <v>6.6666666666666693E-2</v>
      </c>
      <c r="E12" s="13">
        <v>0</v>
      </c>
      <c r="F12" s="13">
        <v>2.27272727272727E-2</v>
      </c>
      <c r="G12" s="13">
        <v>7.6923076923076901E-3</v>
      </c>
      <c r="H12" s="13"/>
      <c r="I12" s="13">
        <v>2.1739130434782601E-2</v>
      </c>
      <c r="J12" s="13">
        <v>7.6923076923076901E-3</v>
      </c>
      <c r="K12" s="13"/>
      <c r="L12" s="13">
        <v>0</v>
      </c>
      <c r="M12" s="13">
        <v>9.5238095238095195E-3</v>
      </c>
      <c r="N12" s="13">
        <v>1.9108280254777101E-2</v>
      </c>
      <c r="O12" s="13">
        <v>1.84049079754601E-2</v>
      </c>
      <c r="P12" s="13"/>
      <c r="Q12" s="13">
        <v>3.7037037037037E-2</v>
      </c>
      <c r="R12" s="13">
        <v>0</v>
      </c>
      <c r="S12" s="13">
        <v>2.4390243902439001E-2</v>
      </c>
      <c r="T12" s="13">
        <v>2.0833333333333301E-2</v>
      </c>
      <c r="U12" s="13">
        <v>1.58730158730159E-2</v>
      </c>
      <c r="V12" s="13">
        <v>0</v>
      </c>
      <c r="W12" s="13">
        <v>0</v>
      </c>
      <c r="X12" s="13">
        <v>1.7857142857142901E-2</v>
      </c>
      <c r="Y12" s="13"/>
      <c r="Z12" s="13">
        <v>1.49253731343284E-2</v>
      </c>
      <c r="AA12" s="13">
        <v>1.1494252873563199E-2</v>
      </c>
      <c r="AB12" s="13">
        <v>0</v>
      </c>
      <c r="AC12" s="13">
        <v>1.21951219512195E-2</v>
      </c>
      <c r="AD12" s="13">
        <v>1.9230769230769201E-2</v>
      </c>
      <c r="AE12" s="13">
        <v>3.4482758620689703E-2</v>
      </c>
      <c r="AF12" s="13">
        <v>0</v>
      </c>
      <c r="AG12" s="13">
        <v>2.1276595744680899E-2</v>
      </c>
      <c r="AH12" s="13"/>
      <c r="AI12" s="13">
        <v>0</v>
      </c>
      <c r="AJ12" s="13">
        <v>2.04081632653061E-2</v>
      </c>
      <c r="AK12" s="13">
        <v>0</v>
      </c>
      <c r="AL12" s="13">
        <v>2.0920502092050201E-2</v>
      </c>
      <c r="AM12" s="13">
        <v>1.1764705882352899E-2</v>
      </c>
      <c r="AN12" s="13"/>
      <c r="AO12" s="13">
        <v>1.62866449511401E-2</v>
      </c>
      <c r="AP12" s="13">
        <v>1.0928961748633901E-2</v>
      </c>
      <c r="AQ12" s="13"/>
      <c r="AR12" s="13">
        <v>0</v>
      </c>
      <c r="AS12" s="13">
        <v>8.0000000000000002E-3</v>
      </c>
      <c r="AT12" s="13">
        <v>0</v>
      </c>
      <c r="AU12" s="13">
        <v>0</v>
      </c>
      <c r="AV12" s="13">
        <v>0</v>
      </c>
      <c r="AW12" s="13">
        <v>2.3809523809523801E-2</v>
      </c>
      <c r="AX12" s="13">
        <v>0</v>
      </c>
      <c r="AY12" s="13">
        <v>0</v>
      </c>
      <c r="AZ12" s="13">
        <v>3.6363636363636397E-2</v>
      </c>
      <c r="BA12" s="13">
        <v>0</v>
      </c>
      <c r="BB12" s="13">
        <v>9.6774193548387094E-2</v>
      </c>
      <c r="BC12" s="13">
        <v>0</v>
      </c>
      <c r="BD12" s="13"/>
      <c r="BE12" s="13">
        <v>5.78034682080925E-3</v>
      </c>
    </row>
    <row r="13" spans="2:57" x14ac:dyDescent="0.25">
      <c r="B13" s="14" t="s">
        <v>82</v>
      </c>
      <c r="C13" s="13">
        <v>1.4285714285714299E-2</v>
      </c>
      <c r="D13" s="13">
        <v>0</v>
      </c>
      <c r="E13" s="13">
        <v>0</v>
      </c>
      <c r="F13" s="13">
        <v>1.5151515151515201E-2</v>
      </c>
      <c r="G13" s="13">
        <v>1.9230769230769201E-2</v>
      </c>
      <c r="H13" s="13"/>
      <c r="I13" s="13">
        <v>8.6956521739130401E-3</v>
      </c>
      <c r="J13" s="13">
        <v>1.9230769230769201E-2</v>
      </c>
      <c r="K13" s="13"/>
      <c r="L13" s="13">
        <v>0</v>
      </c>
      <c r="M13" s="13">
        <v>9.5238095238095195E-3</v>
      </c>
      <c r="N13" s="13">
        <v>1.27388535031847E-2</v>
      </c>
      <c r="O13" s="13">
        <v>2.4539877300613501E-2</v>
      </c>
      <c r="P13" s="13"/>
      <c r="Q13" s="13">
        <v>0</v>
      </c>
      <c r="R13" s="13">
        <v>0</v>
      </c>
      <c r="S13" s="13">
        <v>0</v>
      </c>
      <c r="T13" s="13">
        <v>2.0833333333333301E-2</v>
      </c>
      <c r="U13" s="13">
        <v>1.58730158730159E-2</v>
      </c>
      <c r="V13" s="13">
        <v>1.4705882352941201E-2</v>
      </c>
      <c r="W13" s="13">
        <v>3.7037037037037E-2</v>
      </c>
      <c r="X13" s="13">
        <v>8.9285714285714298E-3</v>
      </c>
      <c r="Y13" s="13"/>
      <c r="Z13" s="13">
        <v>1.49253731343284E-2</v>
      </c>
      <c r="AA13" s="13">
        <v>2.2988505747126398E-2</v>
      </c>
      <c r="AB13" s="13">
        <v>2.7027027027027001E-2</v>
      </c>
      <c r="AC13" s="13">
        <v>0</v>
      </c>
      <c r="AD13" s="13">
        <v>1.9230769230769201E-2</v>
      </c>
      <c r="AE13" s="13">
        <v>0</v>
      </c>
      <c r="AF13" s="13">
        <v>4.3478260869565202E-2</v>
      </c>
      <c r="AG13" s="13">
        <v>0</v>
      </c>
      <c r="AH13" s="13"/>
      <c r="AI13" s="13">
        <v>0</v>
      </c>
      <c r="AJ13" s="13">
        <v>2.04081632653061E-2</v>
      </c>
      <c r="AK13" s="13">
        <v>1.0869565217391301E-2</v>
      </c>
      <c r="AL13" s="13">
        <v>2.0920502092050201E-2</v>
      </c>
      <c r="AM13" s="13">
        <v>0</v>
      </c>
      <c r="AN13" s="13"/>
      <c r="AO13" s="13">
        <v>1.30293159609121E-2</v>
      </c>
      <c r="AP13" s="13">
        <v>1.63934426229508E-2</v>
      </c>
      <c r="AQ13" s="13"/>
      <c r="AR13" s="13">
        <v>0</v>
      </c>
      <c r="AS13" s="13">
        <v>2.4E-2</v>
      </c>
      <c r="AT13" s="13">
        <v>0</v>
      </c>
      <c r="AU13" s="13">
        <v>0</v>
      </c>
      <c r="AV13" s="13">
        <v>1.5384615384615399E-2</v>
      </c>
      <c r="AW13" s="13">
        <v>2.3809523809523801E-2</v>
      </c>
      <c r="AX13" s="13">
        <v>2.5641025641025599E-2</v>
      </c>
      <c r="AY13" s="13">
        <v>0</v>
      </c>
      <c r="AZ13" s="13">
        <v>1.8181818181818198E-2</v>
      </c>
      <c r="BA13" s="13">
        <v>0</v>
      </c>
      <c r="BB13" s="13">
        <v>0</v>
      </c>
      <c r="BC13" s="13">
        <v>0</v>
      </c>
      <c r="BD13" s="13"/>
      <c r="BE13" s="13">
        <v>1.15606936416185E-2</v>
      </c>
    </row>
    <row r="14" spans="2:57" x14ac:dyDescent="0.25">
      <c r="B14" s="14" t="s">
        <v>408</v>
      </c>
      <c r="C14" s="20">
        <v>0.80408163265306098</v>
      </c>
      <c r="D14" s="20">
        <v>0.56666666666666698</v>
      </c>
      <c r="E14" s="20">
        <v>0.77941176470588203</v>
      </c>
      <c r="F14" s="20">
        <v>0.80303030303030298</v>
      </c>
      <c r="G14" s="20">
        <v>0.83846153846153804</v>
      </c>
      <c r="H14" s="20"/>
      <c r="I14" s="20">
        <v>0.76521739130434796</v>
      </c>
      <c r="J14" s="20">
        <v>0.83846153846153804</v>
      </c>
      <c r="K14" s="20"/>
      <c r="L14" s="20">
        <v>0.81538461538461504</v>
      </c>
      <c r="M14" s="20">
        <v>0.88571428571428601</v>
      </c>
      <c r="N14" s="20">
        <v>0.79617834394904496</v>
      </c>
      <c r="O14" s="20">
        <v>0.754601226993865</v>
      </c>
      <c r="P14" s="20"/>
      <c r="Q14" s="20">
        <v>0.70370370370370405</v>
      </c>
      <c r="R14" s="20">
        <v>0.73809523809523803</v>
      </c>
      <c r="S14" s="20">
        <v>0.82926829268292701</v>
      </c>
      <c r="T14" s="20">
        <v>0.89583333333333304</v>
      </c>
      <c r="U14" s="20">
        <v>0.80952380952380998</v>
      </c>
      <c r="V14" s="20">
        <v>0.89705882352941202</v>
      </c>
      <c r="W14" s="20">
        <v>0.77777777777777801</v>
      </c>
      <c r="X14" s="20">
        <v>0.79464285714285698</v>
      </c>
      <c r="Y14" s="20"/>
      <c r="Z14" s="20">
        <v>0.79104477611940305</v>
      </c>
      <c r="AA14" s="20">
        <v>0.72413793103448298</v>
      </c>
      <c r="AB14" s="20">
        <v>0.83783783783783805</v>
      </c>
      <c r="AC14" s="20">
        <v>0.85365853658536595</v>
      </c>
      <c r="AD14" s="20">
        <v>0.80769230769230804</v>
      </c>
      <c r="AE14" s="20">
        <v>0.79310344827586199</v>
      </c>
      <c r="AF14" s="20">
        <v>0.82608695652173902</v>
      </c>
      <c r="AG14" s="20">
        <v>0.82978723404255295</v>
      </c>
      <c r="AH14" s="20"/>
      <c r="AI14" s="20">
        <v>0.6</v>
      </c>
      <c r="AJ14" s="20">
        <v>0.71428571428571397</v>
      </c>
      <c r="AK14" s="20">
        <v>0.79347826086956497</v>
      </c>
      <c r="AL14" s="20">
        <v>0.81171548117154801</v>
      </c>
      <c r="AM14" s="20">
        <v>0.90588235294117603</v>
      </c>
      <c r="AN14" s="20"/>
      <c r="AO14" s="20">
        <v>0.80456026058631902</v>
      </c>
      <c r="AP14" s="20">
        <v>0.80327868852458995</v>
      </c>
      <c r="AQ14" s="20"/>
      <c r="AR14" s="20">
        <v>0.8</v>
      </c>
      <c r="AS14" s="20">
        <v>0.78400000000000003</v>
      </c>
      <c r="AT14" s="20">
        <v>0.625</v>
      </c>
      <c r="AU14" s="20">
        <v>0.9375</v>
      </c>
      <c r="AV14" s="20">
        <v>0.78461538461538505</v>
      </c>
      <c r="AW14" s="20">
        <v>0.88095238095238104</v>
      </c>
      <c r="AX14" s="20">
        <v>0.82051282051282004</v>
      </c>
      <c r="AY14" s="20">
        <v>0.76470588235294101</v>
      </c>
      <c r="AZ14" s="20">
        <v>0.83636363636363598</v>
      </c>
      <c r="BA14" s="20">
        <v>0.92592592592592604</v>
      </c>
      <c r="BB14" s="20">
        <v>0.67741935483870996</v>
      </c>
      <c r="BC14" s="20">
        <v>0.76666666666666705</v>
      </c>
      <c r="BD14" s="20"/>
      <c r="BE14" s="20">
        <v>0.84971098265895995</v>
      </c>
    </row>
    <row r="15" spans="2:57" x14ac:dyDescent="0.25">
      <c r="B15" s="14" t="s">
        <v>409</v>
      </c>
      <c r="C15" s="20">
        <v>4.2857142857142899E-2</v>
      </c>
      <c r="D15" s="20">
        <v>0.16666666666666699</v>
      </c>
      <c r="E15" s="20">
        <v>4.4117647058823498E-2</v>
      </c>
      <c r="F15" s="20">
        <v>3.7878787878787901E-2</v>
      </c>
      <c r="G15" s="20">
        <v>3.0769230769230799E-2</v>
      </c>
      <c r="H15" s="20"/>
      <c r="I15" s="20">
        <v>5.6521739130434803E-2</v>
      </c>
      <c r="J15" s="20">
        <v>3.0769230769230799E-2</v>
      </c>
      <c r="K15" s="20"/>
      <c r="L15" s="20">
        <v>6.15384615384615E-2</v>
      </c>
      <c r="M15" s="20">
        <v>2.8571428571428598E-2</v>
      </c>
      <c r="N15" s="20">
        <v>3.8216560509554097E-2</v>
      </c>
      <c r="O15" s="20">
        <v>4.9079754601227002E-2</v>
      </c>
      <c r="P15" s="20"/>
      <c r="Q15" s="20">
        <v>0.12962962962963001</v>
      </c>
      <c r="R15" s="20">
        <v>2.3809523809523801E-2</v>
      </c>
      <c r="S15" s="20">
        <v>4.8780487804878099E-2</v>
      </c>
      <c r="T15" s="20">
        <v>4.1666666666666699E-2</v>
      </c>
      <c r="U15" s="20">
        <v>4.7619047619047603E-2</v>
      </c>
      <c r="V15" s="20">
        <v>0</v>
      </c>
      <c r="W15" s="20">
        <v>5.5555555555555601E-2</v>
      </c>
      <c r="X15" s="20">
        <v>2.6785714285714302E-2</v>
      </c>
      <c r="Y15" s="20"/>
      <c r="Z15" s="20">
        <v>4.47761194029851E-2</v>
      </c>
      <c r="AA15" s="20">
        <v>6.8965517241379296E-2</v>
      </c>
      <c r="AB15" s="20">
        <v>1.35135135135135E-2</v>
      </c>
      <c r="AC15" s="20">
        <v>2.4390243902439001E-2</v>
      </c>
      <c r="AD15" s="20">
        <v>3.8461538461538498E-2</v>
      </c>
      <c r="AE15" s="20">
        <v>6.8965517241379296E-2</v>
      </c>
      <c r="AF15" s="20">
        <v>0</v>
      </c>
      <c r="AG15" s="20">
        <v>6.3829787234042507E-2</v>
      </c>
      <c r="AH15" s="20"/>
      <c r="AI15" s="20">
        <v>0.15</v>
      </c>
      <c r="AJ15" s="20">
        <v>6.1224489795918401E-2</v>
      </c>
      <c r="AK15" s="20">
        <v>2.1739130434782601E-2</v>
      </c>
      <c r="AL15" s="20">
        <v>4.6025104602510497E-2</v>
      </c>
      <c r="AM15" s="20">
        <v>2.3529411764705899E-2</v>
      </c>
      <c r="AN15" s="20"/>
      <c r="AO15" s="20">
        <v>4.8859934853420203E-2</v>
      </c>
      <c r="AP15" s="20">
        <v>3.2786885245901599E-2</v>
      </c>
      <c r="AQ15" s="20"/>
      <c r="AR15" s="20">
        <v>2.8571428571428598E-2</v>
      </c>
      <c r="AS15" s="20">
        <v>1.6E-2</v>
      </c>
      <c r="AT15" s="20">
        <v>0.125</v>
      </c>
      <c r="AU15" s="20">
        <v>0</v>
      </c>
      <c r="AV15" s="20">
        <v>1.5384615384615399E-2</v>
      </c>
      <c r="AW15" s="20">
        <v>4.7619047619047603E-2</v>
      </c>
      <c r="AX15" s="20">
        <v>5.1282051282051301E-2</v>
      </c>
      <c r="AY15" s="20">
        <v>5.8823529411764698E-2</v>
      </c>
      <c r="AZ15" s="20">
        <v>9.0909090909090898E-2</v>
      </c>
      <c r="BA15" s="20">
        <v>0</v>
      </c>
      <c r="BB15" s="20">
        <v>0.16129032258064499</v>
      </c>
      <c r="BC15" s="20">
        <v>3.3333333333333298E-2</v>
      </c>
      <c r="BD15" s="20"/>
      <c r="BE15" s="20">
        <v>2.8901734104046201E-2</v>
      </c>
    </row>
    <row r="16" spans="2:57" x14ac:dyDescent="0.25">
      <c r="B16" s="14" t="s">
        <v>274</v>
      </c>
      <c r="C16" s="21">
        <v>0.76122448979591895</v>
      </c>
      <c r="D16" s="21">
        <v>0.4</v>
      </c>
      <c r="E16" s="21">
        <v>0.73529411764705899</v>
      </c>
      <c r="F16" s="21">
        <v>0.76515151515151503</v>
      </c>
      <c r="G16" s="21">
        <v>0.80769230769230804</v>
      </c>
      <c r="H16" s="21"/>
      <c r="I16" s="21">
        <v>0.70869565217391295</v>
      </c>
      <c r="J16" s="21">
        <v>0.80769230769230804</v>
      </c>
      <c r="K16" s="21"/>
      <c r="L16" s="21">
        <v>0.75384615384615405</v>
      </c>
      <c r="M16" s="21">
        <v>0.85714285714285698</v>
      </c>
      <c r="N16" s="21">
        <v>0.75796178343948994</v>
      </c>
      <c r="O16" s="21">
        <v>0.70552147239263796</v>
      </c>
      <c r="P16" s="21"/>
      <c r="Q16" s="21">
        <v>0.57407407407407396</v>
      </c>
      <c r="R16" s="21">
        <v>0.71428571428571397</v>
      </c>
      <c r="S16" s="21">
        <v>0.78048780487804903</v>
      </c>
      <c r="T16" s="21">
        <v>0.85416666666666696</v>
      </c>
      <c r="U16" s="21">
        <v>0.76190476190476197</v>
      </c>
      <c r="V16" s="21">
        <v>0.89705882352941202</v>
      </c>
      <c r="W16" s="21">
        <v>0.72222222222222199</v>
      </c>
      <c r="X16" s="21">
        <v>0.76785714285714302</v>
      </c>
      <c r="Y16" s="21"/>
      <c r="Z16" s="21">
        <v>0.74626865671641796</v>
      </c>
      <c r="AA16" s="21">
        <v>0.65517241379310298</v>
      </c>
      <c r="AB16" s="21">
        <v>0.82432432432432401</v>
      </c>
      <c r="AC16" s="21">
        <v>0.82926829268292701</v>
      </c>
      <c r="AD16" s="21">
        <v>0.76923076923076905</v>
      </c>
      <c r="AE16" s="21">
        <v>0.72413793103448298</v>
      </c>
      <c r="AF16" s="21">
        <v>0.82608695652173902</v>
      </c>
      <c r="AG16" s="21">
        <v>0.76595744680851097</v>
      </c>
      <c r="AH16" s="21"/>
      <c r="AI16" s="21">
        <v>0.45</v>
      </c>
      <c r="AJ16" s="21">
        <v>0.65306122448979598</v>
      </c>
      <c r="AK16" s="21">
        <v>0.77173913043478304</v>
      </c>
      <c r="AL16" s="21">
        <v>0.76569037656903804</v>
      </c>
      <c r="AM16" s="21">
        <v>0.88235294117647001</v>
      </c>
      <c r="AN16" s="21"/>
      <c r="AO16" s="21">
        <v>0.75570032573289903</v>
      </c>
      <c r="AP16" s="21">
        <v>0.77049180327868805</v>
      </c>
      <c r="AQ16" s="21"/>
      <c r="AR16" s="21">
        <v>0.77142857142857102</v>
      </c>
      <c r="AS16" s="21">
        <v>0.76800000000000002</v>
      </c>
      <c r="AT16" s="21">
        <v>0.5</v>
      </c>
      <c r="AU16" s="21">
        <v>0.9375</v>
      </c>
      <c r="AV16" s="21">
        <v>0.76923076923076905</v>
      </c>
      <c r="AW16" s="21">
        <v>0.83333333333333304</v>
      </c>
      <c r="AX16" s="21">
        <v>0.76923076923076905</v>
      </c>
      <c r="AY16" s="21">
        <v>0.70588235294117596</v>
      </c>
      <c r="AZ16" s="21">
        <v>0.74545454545454504</v>
      </c>
      <c r="BA16" s="21">
        <v>0.92592592592592604</v>
      </c>
      <c r="BB16" s="21">
        <v>0.51612903225806495</v>
      </c>
      <c r="BC16" s="21">
        <v>0.73333333333333295</v>
      </c>
      <c r="BD16" s="21"/>
      <c r="BE16" s="21">
        <v>0.820809248554913</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BE21"/>
  <sheetViews>
    <sheetView showGridLines="0" topLeftCell="A6" workbookViewId="0">
      <pane xSplit="2" topLeftCell="C1" activePane="topRight" state="frozen"/>
      <selection pane="topRight" activeCell="B21" sqref="B21"/>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415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490</v>
      </c>
      <c r="D7" s="10">
        <v>30</v>
      </c>
      <c r="E7" s="10">
        <v>68</v>
      </c>
      <c r="F7" s="10">
        <v>132</v>
      </c>
      <c r="G7" s="10">
        <v>260</v>
      </c>
      <c r="H7" s="10"/>
      <c r="I7" s="10">
        <v>230</v>
      </c>
      <c r="J7" s="10">
        <v>260</v>
      </c>
      <c r="K7" s="10"/>
      <c r="L7" s="10">
        <v>65</v>
      </c>
      <c r="M7" s="10">
        <v>105</v>
      </c>
      <c r="N7" s="10">
        <v>157</v>
      </c>
      <c r="O7" s="10">
        <v>163</v>
      </c>
      <c r="P7" s="10"/>
      <c r="Q7" s="10">
        <v>54</v>
      </c>
      <c r="R7" s="10">
        <v>42</v>
      </c>
      <c r="S7" s="10">
        <v>41</v>
      </c>
      <c r="T7" s="10">
        <v>48</v>
      </c>
      <c r="U7" s="10">
        <v>63</v>
      </c>
      <c r="V7" s="10">
        <v>68</v>
      </c>
      <c r="W7" s="10">
        <v>54</v>
      </c>
      <c r="X7" s="10">
        <v>112</v>
      </c>
      <c r="Y7" s="10"/>
      <c r="Z7" s="10">
        <v>67</v>
      </c>
      <c r="AA7" s="10">
        <v>87</v>
      </c>
      <c r="AB7" s="10">
        <v>74</v>
      </c>
      <c r="AC7" s="10">
        <v>82</v>
      </c>
      <c r="AD7" s="10">
        <v>52</v>
      </c>
      <c r="AE7" s="10">
        <v>58</v>
      </c>
      <c r="AF7" s="10">
        <v>23</v>
      </c>
      <c r="AG7" s="10">
        <v>47</v>
      </c>
      <c r="AH7" s="10"/>
      <c r="AI7" s="10">
        <v>20</v>
      </c>
      <c r="AJ7" s="10">
        <v>49</v>
      </c>
      <c r="AK7" s="10">
        <v>92</v>
      </c>
      <c r="AL7" s="10">
        <v>239</v>
      </c>
      <c r="AM7" s="10">
        <v>85</v>
      </c>
      <c r="AN7" s="10"/>
      <c r="AO7" s="10">
        <v>307</v>
      </c>
      <c r="AP7" s="10">
        <v>183</v>
      </c>
      <c r="AQ7" s="10"/>
      <c r="AR7" s="10">
        <v>35</v>
      </c>
      <c r="AS7" s="10">
        <v>125</v>
      </c>
      <c r="AT7" s="10">
        <v>8</v>
      </c>
      <c r="AU7" s="10">
        <v>16</v>
      </c>
      <c r="AV7" s="10">
        <v>65</v>
      </c>
      <c r="AW7" s="10">
        <v>42</v>
      </c>
      <c r="AX7" s="10">
        <v>39</v>
      </c>
      <c r="AY7" s="10">
        <v>17</v>
      </c>
      <c r="AZ7" s="10">
        <v>55</v>
      </c>
      <c r="BA7" s="10">
        <v>27</v>
      </c>
      <c r="BB7" s="10">
        <v>31</v>
      </c>
      <c r="BC7" s="10">
        <v>30</v>
      </c>
      <c r="BD7" s="10"/>
      <c r="BE7" s="10">
        <v>173</v>
      </c>
    </row>
    <row r="8" spans="2:57" x14ac:dyDescent="0.25">
      <c r="B8" s="14" t="s">
        <v>403</v>
      </c>
      <c r="C8" s="13">
        <v>0.46122448979591801</v>
      </c>
      <c r="D8" s="13">
        <v>0.3</v>
      </c>
      <c r="E8" s="13">
        <v>0.41176470588235298</v>
      </c>
      <c r="F8" s="13">
        <v>0.50757575757575801</v>
      </c>
      <c r="G8" s="13">
        <v>0.46923076923076901</v>
      </c>
      <c r="H8" s="13"/>
      <c r="I8" s="13">
        <v>0.45217391304347798</v>
      </c>
      <c r="J8" s="13">
        <v>0.46923076923076901</v>
      </c>
      <c r="K8" s="13"/>
      <c r="L8" s="13">
        <v>0.38461538461538503</v>
      </c>
      <c r="M8" s="13">
        <v>0.476190476190476</v>
      </c>
      <c r="N8" s="13">
        <v>0.49681528662420399</v>
      </c>
      <c r="O8" s="13">
        <v>0.44785276073619601</v>
      </c>
      <c r="P8" s="13"/>
      <c r="Q8" s="13">
        <v>0.33333333333333298</v>
      </c>
      <c r="R8" s="13">
        <v>0.452380952380952</v>
      </c>
      <c r="S8" s="13">
        <v>0.34146341463414598</v>
      </c>
      <c r="T8" s="13">
        <v>0.45833333333333298</v>
      </c>
      <c r="U8" s="13">
        <v>0.46031746031746001</v>
      </c>
      <c r="V8" s="13">
        <v>0.66176470588235303</v>
      </c>
      <c r="W8" s="13">
        <v>0.51851851851851805</v>
      </c>
      <c r="X8" s="13">
        <v>0.42857142857142899</v>
      </c>
      <c r="Y8" s="13"/>
      <c r="Z8" s="13">
        <v>0.52238805970149205</v>
      </c>
      <c r="AA8" s="13">
        <v>0.52873563218390796</v>
      </c>
      <c r="AB8" s="13">
        <v>0.41891891891891903</v>
      </c>
      <c r="AC8" s="13">
        <v>0.46341463414634099</v>
      </c>
      <c r="AD8" s="13">
        <v>0.46153846153846201</v>
      </c>
      <c r="AE8" s="13">
        <v>0.37931034482758602</v>
      </c>
      <c r="AF8" s="13">
        <v>0.47826086956521702</v>
      </c>
      <c r="AG8" s="13">
        <v>0.40425531914893598</v>
      </c>
      <c r="AH8" s="13"/>
      <c r="AI8" s="13">
        <v>0.3</v>
      </c>
      <c r="AJ8" s="13">
        <v>0.28571428571428598</v>
      </c>
      <c r="AK8" s="13">
        <v>0.36956521739130399</v>
      </c>
      <c r="AL8" s="13">
        <v>0.47280334728033502</v>
      </c>
      <c r="AM8" s="13">
        <v>0.68235294117647105</v>
      </c>
      <c r="AN8" s="13"/>
      <c r="AO8" s="13">
        <v>0.462540716612378</v>
      </c>
      <c r="AP8" s="13">
        <v>0.45901639344262302</v>
      </c>
      <c r="AQ8" s="13"/>
      <c r="AR8" s="13">
        <v>0.42857142857142899</v>
      </c>
      <c r="AS8" s="13">
        <v>0.45600000000000002</v>
      </c>
      <c r="AT8" s="13">
        <v>0.5</v>
      </c>
      <c r="AU8" s="13">
        <v>0.5</v>
      </c>
      <c r="AV8" s="13">
        <v>0.53846153846153799</v>
      </c>
      <c r="AW8" s="13">
        <v>0.476190476190476</v>
      </c>
      <c r="AX8" s="13">
        <v>0.43589743589743601</v>
      </c>
      <c r="AY8" s="13">
        <v>0.52941176470588203</v>
      </c>
      <c r="AZ8" s="13">
        <v>0.472727272727273</v>
      </c>
      <c r="BA8" s="13">
        <v>0.55555555555555602</v>
      </c>
      <c r="BB8" s="13">
        <v>0.35483870967741898</v>
      </c>
      <c r="BC8" s="13">
        <v>0.3</v>
      </c>
      <c r="BD8" s="13"/>
      <c r="BE8" s="13">
        <v>0.51445086705202303</v>
      </c>
    </row>
    <row r="9" spans="2:57" x14ac:dyDescent="0.25">
      <c r="B9" s="14" t="s">
        <v>404</v>
      </c>
      <c r="C9" s="13">
        <v>0.43877551020408201</v>
      </c>
      <c r="D9" s="13">
        <v>0.56666666666666698</v>
      </c>
      <c r="E9" s="13">
        <v>0.441176470588235</v>
      </c>
      <c r="F9" s="13">
        <v>0.38636363636363602</v>
      </c>
      <c r="G9" s="13">
        <v>0.45</v>
      </c>
      <c r="H9" s="13"/>
      <c r="I9" s="13">
        <v>0.426086956521739</v>
      </c>
      <c r="J9" s="13">
        <v>0.45</v>
      </c>
      <c r="K9" s="13"/>
      <c r="L9" s="13">
        <v>0.53846153846153799</v>
      </c>
      <c r="M9" s="13">
        <v>0.42857142857142899</v>
      </c>
      <c r="N9" s="13">
        <v>0.38216560509554098</v>
      </c>
      <c r="O9" s="13">
        <v>0.46012269938650302</v>
      </c>
      <c r="P9" s="13"/>
      <c r="Q9" s="13">
        <v>0.48148148148148101</v>
      </c>
      <c r="R9" s="13">
        <v>0.42857142857142899</v>
      </c>
      <c r="S9" s="13">
        <v>0.56097560975609795</v>
      </c>
      <c r="T9" s="13">
        <v>0.47916666666666702</v>
      </c>
      <c r="U9" s="13">
        <v>0.476190476190476</v>
      </c>
      <c r="V9" s="13">
        <v>0.27941176470588203</v>
      </c>
      <c r="W9" s="13">
        <v>0.407407407407407</v>
      </c>
      <c r="X9" s="13">
        <v>0.44642857142857101</v>
      </c>
      <c r="Y9" s="13"/>
      <c r="Z9" s="13">
        <v>0.38805970149253699</v>
      </c>
      <c r="AA9" s="13">
        <v>0.35632183908046</v>
      </c>
      <c r="AB9" s="13">
        <v>0.445945945945946</v>
      </c>
      <c r="AC9" s="13">
        <v>0.47560975609756101</v>
      </c>
      <c r="AD9" s="13">
        <v>0.44230769230769201</v>
      </c>
      <c r="AE9" s="13">
        <v>0.53448275862068995</v>
      </c>
      <c r="AF9" s="13">
        <v>0.434782608695652</v>
      </c>
      <c r="AG9" s="13">
        <v>0.46808510638297901</v>
      </c>
      <c r="AH9" s="13"/>
      <c r="AI9" s="13">
        <v>0.65</v>
      </c>
      <c r="AJ9" s="13">
        <v>0.530612244897959</v>
      </c>
      <c r="AK9" s="13">
        <v>0.51086956521739102</v>
      </c>
      <c r="AL9" s="13">
        <v>0.422594142259414</v>
      </c>
      <c r="AM9" s="13">
        <v>0.29411764705882398</v>
      </c>
      <c r="AN9" s="13"/>
      <c r="AO9" s="13">
        <v>0.43322475570032598</v>
      </c>
      <c r="AP9" s="13">
        <v>0.44808743169398901</v>
      </c>
      <c r="AQ9" s="13"/>
      <c r="AR9" s="13">
        <v>0.51428571428571401</v>
      </c>
      <c r="AS9" s="13">
        <v>0.46400000000000002</v>
      </c>
      <c r="AT9" s="13">
        <v>0.375</v>
      </c>
      <c r="AU9" s="13">
        <v>0.4375</v>
      </c>
      <c r="AV9" s="13">
        <v>0.35384615384615398</v>
      </c>
      <c r="AW9" s="13">
        <v>0.452380952380952</v>
      </c>
      <c r="AX9" s="13">
        <v>0.46153846153846201</v>
      </c>
      <c r="AY9" s="13">
        <v>0.35294117647058798</v>
      </c>
      <c r="AZ9" s="13">
        <v>0.36363636363636398</v>
      </c>
      <c r="BA9" s="13">
        <v>0.407407407407407</v>
      </c>
      <c r="BB9" s="13">
        <v>0.45161290322580599</v>
      </c>
      <c r="BC9" s="13">
        <v>0.6</v>
      </c>
      <c r="BD9" s="13"/>
      <c r="BE9" s="13">
        <v>0.39306358381502898</v>
      </c>
    </row>
    <row r="10" spans="2:57" x14ac:dyDescent="0.25">
      <c r="B10" s="14" t="s">
        <v>405</v>
      </c>
      <c r="C10" s="13">
        <v>6.1224489795918401E-2</v>
      </c>
      <c r="D10" s="13">
        <v>3.3333333333333298E-2</v>
      </c>
      <c r="E10" s="13">
        <v>0.10294117647058799</v>
      </c>
      <c r="F10" s="13">
        <v>5.3030303030302997E-2</v>
      </c>
      <c r="G10" s="13">
        <v>5.7692307692307702E-2</v>
      </c>
      <c r="H10" s="13"/>
      <c r="I10" s="13">
        <v>6.5217391304347797E-2</v>
      </c>
      <c r="J10" s="13">
        <v>5.7692307692307702E-2</v>
      </c>
      <c r="K10" s="13"/>
      <c r="L10" s="13">
        <v>4.6153846153846198E-2</v>
      </c>
      <c r="M10" s="13">
        <v>7.6190476190476197E-2</v>
      </c>
      <c r="N10" s="13">
        <v>5.0955414012738898E-2</v>
      </c>
      <c r="O10" s="13">
        <v>6.7484662576687102E-2</v>
      </c>
      <c r="P10" s="13"/>
      <c r="Q10" s="13">
        <v>7.4074074074074098E-2</v>
      </c>
      <c r="R10" s="13">
        <v>7.1428571428571397E-2</v>
      </c>
      <c r="S10" s="13">
        <v>7.3170731707317097E-2</v>
      </c>
      <c r="T10" s="13">
        <v>4.1666666666666699E-2</v>
      </c>
      <c r="U10" s="13">
        <v>3.1746031746031703E-2</v>
      </c>
      <c r="V10" s="13">
        <v>4.4117647058823498E-2</v>
      </c>
      <c r="W10" s="13">
        <v>1.85185185185185E-2</v>
      </c>
      <c r="X10" s="13">
        <v>9.8214285714285698E-2</v>
      </c>
      <c r="Y10" s="13"/>
      <c r="Z10" s="13">
        <v>7.4626865671641798E-2</v>
      </c>
      <c r="AA10" s="13">
        <v>5.7471264367816098E-2</v>
      </c>
      <c r="AB10" s="13">
        <v>0.108108108108108</v>
      </c>
      <c r="AC10" s="13">
        <v>3.65853658536585E-2</v>
      </c>
      <c r="AD10" s="13">
        <v>5.7692307692307702E-2</v>
      </c>
      <c r="AE10" s="13">
        <v>1.72413793103448E-2</v>
      </c>
      <c r="AF10" s="13">
        <v>4.3478260869565202E-2</v>
      </c>
      <c r="AG10" s="13">
        <v>8.5106382978723402E-2</v>
      </c>
      <c r="AH10" s="13"/>
      <c r="AI10" s="13">
        <v>0</v>
      </c>
      <c r="AJ10" s="13">
        <v>0.102040816326531</v>
      </c>
      <c r="AK10" s="13">
        <v>7.6086956521739094E-2</v>
      </c>
      <c r="AL10" s="13">
        <v>6.2761506276150597E-2</v>
      </c>
      <c r="AM10" s="13">
        <v>2.3529411764705899E-2</v>
      </c>
      <c r="AN10" s="13"/>
      <c r="AO10" s="13">
        <v>5.5374592833876198E-2</v>
      </c>
      <c r="AP10" s="13">
        <v>7.10382513661202E-2</v>
      </c>
      <c r="AQ10" s="13"/>
      <c r="AR10" s="13">
        <v>2.8571428571428598E-2</v>
      </c>
      <c r="AS10" s="13">
        <v>5.6000000000000001E-2</v>
      </c>
      <c r="AT10" s="13">
        <v>0</v>
      </c>
      <c r="AU10" s="13">
        <v>6.25E-2</v>
      </c>
      <c r="AV10" s="13">
        <v>7.69230769230769E-2</v>
      </c>
      <c r="AW10" s="13">
        <v>7.1428571428571397E-2</v>
      </c>
      <c r="AX10" s="13">
        <v>2.5641025641025599E-2</v>
      </c>
      <c r="AY10" s="13">
        <v>5.8823529411764698E-2</v>
      </c>
      <c r="AZ10" s="13">
        <v>9.0909090909090898E-2</v>
      </c>
      <c r="BA10" s="13">
        <v>3.7037037037037E-2</v>
      </c>
      <c r="BB10" s="13">
        <v>6.4516129032258104E-2</v>
      </c>
      <c r="BC10" s="13">
        <v>0.1</v>
      </c>
      <c r="BD10" s="13"/>
      <c r="BE10" s="13">
        <v>7.5144508670520194E-2</v>
      </c>
    </row>
    <row r="11" spans="2:57" x14ac:dyDescent="0.25">
      <c r="B11" s="14" t="s">
        <v>406</v>
      </c>
      <c r="C11" s="13">
        <v>2.6530612244898E-2</v>
      </c>
      <c r="D11" s="13">
        <v>6.6666666666666693E-2</v>
      </c>
      <c r="E11" s="13">
        <v>4.4117647058823498E-2</v>
      </c>
      <c r="F11" s="13">
        <v>3.03030303030303E-2</v>
      </c>
      <c r="G11" s="13">
        <v>1.5384615384615399E-2</v>
      </c>
      <c r="H11" s="13"/>
      <c r="I11" s="13">
        <v>3.9130434782608699E-2</v>
      </c>
      <c r="J11" s="13">
        <v>1.5384615384615399E-2</v>
      </c>
      <c r="K11" s="13"/>
      <c r="L11" s="13">
        <v>3.0769230769230799E-2</v>
      </c>
      <c r="M11" s="13">
        <v>1.9047619047619001E-2</v>
      </c>
      <c r="N11" s="13">
        <v>4.4585987261146501E-2</v>
      </c>
      <c r="O11" s="13">
        <v>1.22699386503067E-2</v>
      </c>
      <c r="P11" s="13"/>
      <c r="Q11" s="13">
        <v>9.2592592592592601E-2</v>
      </c>
      <c r="R11" s="13">
        <v>2.3809523809523801E-2</v>
      </c>
      <c r="S11" s="13">
        <v>0</v>
      </c>
      <c r="T11" s="13">
        <v>2.0833333333333301E-2</v>
      </c>
      <c r="U11" s="13">
        <v>1.58730158730159E-2</v>
      </c>
      <c r="V11" s="13">
        <v>1.4705882352941201E-2</v>
      </c>
      <c r="W11" s="13">
        <v>5.5555555555555601E-2</v>
      </c>
      <c r="X11" s="13">
        <v>8.9285714285714298E-3</v>
      </c>
      <c r="Y11" s="13"/>
      <c r="Z11" s="13">
        <v>1.49253731343284E-2</v>
      </c>
      <c r="AA11" s="13">
        <v>3.4482758620689703E-2</v>
      </c>
      <c r="AB11" s="13">
        <v>2.7027027027027001E-2</v>
      </c>
      <c r="AC11" s="13">
        <v>2.4390243902439001E-2</v>
      </c>
      <c r="AD11" s="13">
        <v>1.9230769230769201E-2</v>
      </c>
      <c r="AE11" s="13">
        <v>3.4482758620689703E-2</v>
      </c>
      <c r="AF11" s="13">
        <v>4.3478260869565202E-2</v>
      </c>
      <c r="AG11" s="13">
        <v>2.1276595744680899E-2</v>
      </c>
      <c r="AH11" s="13"/>
      <c r="AI11" s="13">
        <v>0.05</v>
      </c>
      <c r="AJ11" s="13">
        <v>4.08163265306122E-2</v>
      </c>
      <c r="AK11" s="13">
        <v>3.2608695652173898E-2</v>
      </c>
      <c r="AL11" s="13">
        <v>2.92887029288703E-2</v>
      </c>
      <c r="AM11" s="13">
        <v>0</v>
      </c>
      <c r="AN11" s="13"/>
      <c r="AO11" s="13">
        <v>3.2573289902280103E-2</v>
      </c>
      <c r="AP11" s="13">
        <v>1.63934426229508E-2</v>
      </c>
      <c r="AQ11" s="13"/>
      <c r="AR11" s="13">
        <v>2.8571428571428598E-2</v>
      </c>
      <c r="AS11" s="13">
        <v>2.4E-2</v>
      </c>
      <c r="AT11" s="13">
        <v>0.125</v>
      </c>
      <c r="AU11" s="13">
        <v>0</v>
      </c>
      <c r="AV11" s="13">
        <v>3.0769230769230799E-2</v>
      </c>
      <c r="AW11" s="13">
        <v>0</v>
      </c>
      <c r="AX11" s="13">
        <v>2.5641025641025599E-2</v>
      </c>
      <c r="AY11" s="13">
        <v>5.8823529411764698E-2</v>
      </c>
      <c r="AZ11" s="13">
        <v>3.6363636363636397E-2</v>
      </c>
      <c r="BA11" s="13">
        <v>0</v>
      </c>
      <c r="BB11" s="13">
        <v>6.4516129032258104E-2</v>
      </c>
      <c r="BC11" s="13">
        <v>0</v>
      </c>
      <c r="BD11" s="13"/>
      <c r="BE11" s="13">
        <v>1.7341040462427699E-2</v>
      </c>
    </row>
    <row r="12" spans="2:57" x14ac:dyDescent="0.25">
      <c r="B12" s="14" t="s">
        <v>407</v>
      </c>
      <c r="C12" s="13">
        <v>8.1632653061224497E-3</v>
      </c>
      <c r="D12" s="13">
        <v>3.3333333333333298E-2</v>
      </c>
      <c r="E12" s="13">
        <v>0</v>
      </c>
      <c r="F12" s="13">
        <v>1.5151515151515201E-2</v>
      </c>
      <c r="G12" s="13">
        <v>3.8461538461538498E-3</v>
      </c>
      <c r="H12" s="13"/>
      <c r="I12" s="13">
        <v>1.3043478260869599E-2</v>
      </c>
      <c r="J12" s="13">
        <v>3.8461538461538498E-3</v>
      </c>
      <c r="K12" s="13"/>
      <c r="L12" s="13">
        <v>0</v>
      </c>
      <c r="M12" s="13">
        <v>0</v>
      </c>
      <c r="N12" s="13">
        <v>1.9108280254777101E-2</v>
      </c>
      <c r="O12" s="13">
        <v>6.13496932515337E-3</v>
      </c>
      <c r="P12" s="13"/>
      <c r="Q12" s="13">
        <v>1.85185185185185E-2</v>
      </c>
      <c r="R12" s="13">
        <v>0</v>
      </c>
      <c r="S12" s="13">
        <v>2.4390243902439001E-2</v>
      </c>
      <c r="T12" s="13">
        <v>0</v>
      </c>
      <c r="U12" s="13">
        <v>1.58730158730159E-2</v>
      </c>
      <c r="V12" s="13">
        <v>0</v>
      </c>
      <c r="W12" s="13">
        <v>0</v>
      </c>
      <c r="X12" s="13">
        <v>8.9285714285714298E-3</v>
      </c>
      <c r="Y12" s="13"/>
      <c r="Z12" s="13">
        <v>0</v>
      </c>
      <c r="AA12" s="13">
        <v>1.1494252873563199E-2</v>
      </c>
      <c r="AB12" s="13">
        <v>0</v>
      </c>
      <c r="AC12" s="13">
        <v>0</v>
      </c>
      <c r="AD12" s="13">
        <v>1.9230769230769201E-2</v>
      </c>
      <c r="AE12" s="13">
        <v>1.72413793103448E-2</v>
      </c>
      <c r="AF12" s="13">
        <v>0</v>
      </c>
      <c r="AG12" s="13">
        <v>2.1276595744680899E-2</v>
      </c>
      <c r="AH12" s="13"/>
      <c r="AI12" s="13">
        <v>0</v>
      </c>
      <c r="AJ12" s="13">
        <v>2.04081632653061E-2</v>
      </c>
      <c r="AK12" s="13">
        <v>0</v>
      </c>
      <c r="AL12" s="13">
        <v>1.2552301255230099E-2</v>
      </c>
      <c r="AM12" s="13">
        <v>0</v>
      </c>
      <c r="AN12" s="13"/>
      <c r="AO12" s="13">
        <v>9.77198697068404E-3</v>
      </c>
      <c r="AP12" s="13">
        <v>5.4644808743169399E-3</v>
      </c>
      <c r="AQ12" s="13"/>
      <c r="AR12" s="13">
        <v>0</v>
      </c>
      <c r="AS12" s="13">
        <v>0</v>
      </c>
      <c r="AT12" s="13">
        <v>0</v>
      </c>
      <c r="AU12" s="13">
        <v>0</v>
      </c>
      <c r="AV12" s="13">
        <v>0</v>
      </c>
      <c r="AW12" s="13">
        <v>0</v>
      </c>
      <c r="AX12" s="13">
        <v>0</v>
      </c>
      <c r="AY12" s="13">
        <v>0</v>
      </c>
      <c r="AZ12" s="13">
        <v>3.6363636363636397E-2</v>
      </c>
      <c r="BA12" s="13">
        <v>0</v>
      </c>
      <c r="BB12" s="13">
        <v>6.4516129032258104E-2</v>
      </c>
      <c r="BC12" s="13">
        <v>0</v>
      </c>
      <c r="BD12" s="13"/>
      <c r="BE12" s="13">
        <v>0</v>
      </c>
    </row>
    <row r="13" spans="2:57" x14ac:dyDescent="0.25">
      <c r="B13" s="14" t="s">
        <v>82</v>
      </c>
      <c r="C13" s="13">
        <v>4.0816326530612197E-3</v>
      </c>
      <c r="D13" s="13">
        <v>0</v>
      </c>
      <c r="E13" s="13">
        <v>0</v>
      </c>
      <c r="F13" s="13">
        <v>7.5757575757575803E-3</v>
      </c>
      <c r="G13" s="13">
        <v>3.8461538461538498E-3</v>
      </c>
      <c r="H13" s="13"/>
      <c r="I13" s="13">
        <v>4.3478260869565201E-3</v>
      </c>
      <c r="J13" s="13">
        <v>3.8461538461538498E-3</v>
      </c>
      <c r="K13" s="13"/>
      <c r="L13" s="13">
        <v>0</v>
      </c>
      <c r="M13" s="13">
        <v>0</v>
      </c>
      <c r="N13" s="13">
        <v>6.3694267515923596E-3</v>
      </c>
      <c r="O13" s="13">
        <v>6.13496932515337E-3</v>
      </c>
      <c r="P13" s="13"/>
      <c r="Q13" s="13">
        <v>0</v>
      </c>
      <c r="R13" s="13">
        <v>2.3809523809523801E-2</v>
      </c>
      <c r="S13" s="13">
        <v>0</v>
      </c>
      <c r="T13" s="13">
        <v>0</v>
      </c>
      <c r="U13" s="13">
        <v>0</v>
      </c>
      <c r="V13" s="13">
        <v>0</v>
      </c>
      <c r="W13" s="13">
        <v>0</v>
      </c>
      <c r="X13" s="13">
        <v>8.9285714285714298E-3</v>
      </c>
      <c r="Y13" s="13"/>
      <c r="Z13" s="13">
        <v>0</v>
      </c>
      <c r="AA13" s="13">
        <v>1.1494252873563199E-2</v>
      </c>
      <c r="AB13" s="13">
        <v>0</v>
      </c>
      <c r="AC13" s="13">
        <v>0</v>
      </c>
      <c r="AD13" s="13">
        <v>0</v>
      </c>
      <c r="AE13" s="13">
        <v>1.72413793103448E-2</v>
      </c>
      <c r="AF13" s="13">
        <v>0</v>
      </c>
      <c r="AG13" s="13">
        <v>0</v>
      </c>
      <c r="AH13" s="13"/>
      <c r="AI13" s="13">
        <v>0</v>
      </c>
      <c r="AJ13" s="13">
        <v>2.04081632653061E-2</v>
      </c>
      <c r="AK13" s="13">
        <v>1.0869565217391301E-2</v>
      </c>
      <c r="AL13" s="13">
        <v>0</v>
      </c>
      <c r="AM13" s="13">
        <v>0</v>
      </c>
      <c r="AN13" s="13"/>
      <c r="AO13" s="13">
        <v>6.5146579804560298E-3</v>
      </c>
      <c r="AP13" s="13">
        <v>0</v>
      </c>
      <c r="AQ13" s="13"/>
      <c r="AR13" s="13">
        <v>0</v>
      </c>
      <c r="AS13" s="13">
        <v>0</v>
      </c>
      <c r="AT13" s="13">
        <v>0</v>
      </c>
      <c r="AU13" s="13">
        <v>0</v>
      </c>
      <c r="AV13" s="13">
        <v>0</v>
      </c>
      <c r="AW13" s="13">
        <v>0</v>
      </c>
      <c r="AX13" s="13">
        <v>5.1282051282051301E-2</v>
      </c>
      <c r="AY13" s="13">
        <v>0</v>
      </c>
      <c r="AZ13" s="13">
        <v>0</v>
      </c>
      <c r="BA13" s="13">
        <v>0</v>
      </c>
      <c r="BB13" s="13">
        <v>0</v>
      </c>
      <c r="BC13" s="13">
        <v>0</v>
      </c>
      <c r="BD13" s="13"/>
      <c r="BE13" s="13">
        <v>0</v>
      </c>
    </row>
    <row r="14" spans="2:57" x14ac:dyDescent="0.25">
      <c r="B14" s="14" t="s">
        <v>408</v>
      </c>
      <c r="C14" s="20">
        <v>0.9</v>
      </c>
      <c r="D14" s="20">
        <v>0.86666666666666703</v>
      </c>
      <c r="E14" s="20">
        <v>0.85294117647058798</v>
      </c>
      <c r="F14" s="20">
        <v>0.89393939393939403</v>
      </c>
      <c r="G14" s="20">
        <v>0.91923076923076896</v>
      </c>
      <c r="H14" s="20"/>
      <c r="I14" s="20">
        <v>0.87826086956521698</v>
      </c>
      <c r="J14" s="20">
        <v>0.91923076923076896</v>
      </c>
      <c r="K14" s="20"/>
      <c r="L14" s="20">
        <v>0.92307692307692302</v>
      </c>
      <c r="M14" s="20">
        <v>0.90476190476190499</v>
      </c>
      <c r="N14" s="20">
        <v>0.87898089171974503</v>
      </c>
      <c r="O14" s="20">
        <v>0.90797546012269903</v>
      </c>
      <c r="P14" s="20"/>
      <c r="Q14" s="20">
        <v>0.81481481481481499</v>
      </c>
      <c r="R14" s="20">
        <v>0.88095238095238104</v>
      </c>
      <c r="S14" s="20">
        <v>0.90243902439024404</v>
      </c>
      <c r="T14" s="20">
        <v>0.9375</v>
      </c>
      <c r="U14" s="20">
        <v>0.93650793650793696</v>
      </c>
      <c r="V14" s="20">
        <v>0.94117647058823495</v>
      </c>
      <c r="W14" s="20">
        <v>0.92592592592592604</v>
      </c>
      <c r="X14" s="20">
        <v>0.875</v>
      </c>
      <c r="Y14" s="20"/>
      <c r="Z14" s="20">
        <v>0.91044776119403004</v>
      </c>
      <c r="AA14" s="20">
        <v>0.88505747126436796</v>
      </c>
      <c r="AB14" s="20">
        <v>0.86486486486486502</v>
      </c>
      <c r="AC14" s="20">
        <v>0.93902439024390205</v>
      </c>
      <c r="AD14" s="20">
        <v>0.90384615384615397</v>
      </c>
      <c r="AE14" s="20">
        <v>0.91379310344827602</v>
      </c>
      <c r="AF14" s="20">
        <v>0.91304347826086996</v>
      </c>
      <c r="AG14" s="20">
        <v>0.87234042553191504</v>
      </c>
      <c r="AH14" s="20"/>
      <c r="AI14" s="20">
        <v>0.95</v>
      </c>
      <c r="AJ14" s="20">
        <v>0.81632653061224503</v>
      </c>
      <c r="AK14" s="20">
        <v>0.88043478260869601</v>
      </c>
      <c r="AL14" s="20">
        <v>0.89539748953974896</v>
      </c>
      <c r="AM14" s="20">
        <v>0.97647058823529398</v>
      </c>
      <c r="AN14" s="20"/>
      <c r="AO14" s="20">
        <v>0.89576547231270398</v>
      </c>
      <c r="AP14" s="20">
        <v>0.90710382513661203</v>
      </c>
      <c r="AQ14" s="20"/>
      <c r="AR14" s="20">
        <v>0.94285714285714295</v>
      </c>
      <c r="AS14" s="20">
        <v>0.92</v>
      </c>
      <c r="AT14" s="20">
        <v>0.875</v>
      </c>
      <c r="AU14" s="20">
        <v>0.9375</v>
      </c>
      <c r="AV14" s="20">
        <v>0.89230769230769202</v>
      </c>
      <c r="AW14" s="20">
        <v>0.92857142857142905</v>
      </c>
      <c r="AX14" s="20">
        <v>0.89743589743589702</v>
      </c>
      <c r="AY14" s="20">
        <v>0.88235294117647101</v>
      </c>
      <c r="AZ14" s="20">
        <v>0.83636363636363598</v>
      </c>
      <c r="BA14" s="20">
        <v>0.96296296296296302</v>
      </c>
      <c r="BB14" s="20">
        <v>0.80645161290322598</v>
      </c>
      <c r="BC14" s="20">
        <v>0.9</v>
      </c>
      <c r="BD14" s="20"/>
      <c r="BE14" s="20">
        <v>0.90751445086705196</v>
      </c>
    </row>
    <row r="15" spans="2:57" x14ac:dyDescent="0.25">
      <c r="B15" s="14" t="s">
        <v>409</v>
      </c>
      <c r="C15" s="20">
        <v>3.4693877551020401E-2</v>
      </c>
      <c r="D15" s="20">
        <v>0.1</v>
      </c>
      <c r="E15" s="20">
        <v>4.4117647058823498E-2</v>
      </c>
      <c r="F15" s="20">
        <v>4.5454545454545497E-2</v>
      </c>
      <c r="G15" s="20">
        <v>1.9230769230769201E-2</v>
      </c>
      <c r="H15" s="20"/>
      <c r="I15" s="20">
        <v>5.21739130434783E-2</v>
      </c>
      <c r="J15" s="20">
        <v>1.9230769230769201E-2</v>
      </c>
      <c r="K15" s="20"/>
      <c r="L15" s="20">
        <v>3.0769230769230799E-2</v>
      </c>
      <c r="M15" s="20">
        <v>1.9047619047619001E-2</v>
      </c>
      <c r="N15" s="20">
        <v>6.3694267515923594E-2</v>
      </c>
      <c r="O15" s="20">
        <v>1.84049079754601E-2</v>
      </c>
      <c r="P15" s="20"/>
      <c r="Q15" s="20">
        <v>0.11111111111111099</v>
      </c>
      <c r="R15" s="20">
        <v>2.3809523809523801E-2</v>
      </c>
      <c r="S15" s="20">
        <v>2.4390243902439001E-2</v>
      </c>
      <c r="T15" s="20">
        <v>2.0833333333333301E-2</v>
      </c>
      <c r="U15" s="20">
        <v>3.1746031746031703E-2</v>
      </c>
      <c r="V15" s="20">
        <v>1.4705882352941201E-2</v>
      </c>
      <c r="W15" s="20">
        <v>5.5555555555555601E-2</v>
      </c>
      <c r="X15" s="20">
        <v>1.7857142857142901E-2</v>
      </c>
      <c r="Y15" s="20"/>
      <c r="Z15" s="20">
        <v>1.49253731343284E-2</v>
      </c>
      <c r="AA15" s="20">
        <v>4.5977011494252901E-2</v>
      </c>
      <c r="AB15" s="20">
        <v>2.7027027027027001E-2</v>
      </c>
      <c r="AC15" s="20">
        <v>2.4390243902439001E-2</v>
      </c>
      <c r="AD15" s="20">
        <v>3.8461538461538498E-2</v>
      </c>
      <c r="AE15" s="20">
        <v>5.1724137931034503E-2</v>
      </c>
      <c r="AF15" s="20">
        <v>4.3478260869565202E-2</v>
      </c>
      <c r="AG15" s="20">
        <v>4.2553191489361701E-2</v>
      </c>
      <c r="AH15" s="20"/>
      <c r="AI15" s="20">
        <v>0.05</v>
      </c>
      <c r="AJ15" s="20">
        <v>6.1224489795918401E-2</v>
      </c>
      <c r="AK15" s="20">
        <v>3.2608695652173898E-2</v>
      </c>
      <c r="AL15" s="20">
        <v>4.1841004184100403E-2</v>
      </c>
      <c r="AM15" s="20">
        <v>0</v>
      </c>
      <c r="AN15" s="20"/>
      <c r="AO15" s="20">
        <v>4.2345276872964202E-2</v>
      </c>
      <c r="AP15" s="20">
        <v>2.1857923497267801E-2</v>
      </c>
      <c r="AQ15" s="20"/>
      <c r="AR15" s="20">
        <v>2.8571428571428598E-2</v>
      </c>
      <c r="AS15" s="20">
        <v>2.4E-2</v>
      </c>
      <c r="AT15" s="20">
        <v>0.125</v>
      </c>
      <c r="AU15" s="20">
        <v>0</v>
      </c>
      <c r="AV15" s="20">
        <v>3.0769230769230799E-2</v>
      </c>
      <c r="AW15" s="20">
        <v>0</v>
      </c>
      <c r="AX15" s="20">
        <v>2.5641025641025599E-2</v>
      </c>
      <c r="AY15" s="20">
        <v>5.8823529411764698E-2</v>
      </c>
      <c r="AZ15" s="20">
        <v>7.2727272727272696E-2</v>
      </c>
      <c r="BA15" s="20">
        <v>0</v>
      </c>
      <c r="BB15" s="20">
        <v>0.12903225806451599</v>
      </c>
      <c r="BC15" s="20">
        <v>0</v>
      </c>
      <c r="BD15" s="20"/>
      <c r="BE15" s="20">
        <v>1.7341040462427699E-2</v>
      </c>
    </row>
    <row r="16" spans="2:57" x14ac:dyDescent="0.25">
      <c r="B16" s="14" t="s">
        <v>274</v>
      </c>
      <c r="C16" s="21">
        <v>0.86530612244897998</v>
      </c>
      <c r="D16" s="21">
        <v>0.76666666666666705</v>
      </c>
      <c r="E16" s="21">
        <v>0.80882352941176505</v>
      </c>
      <c r="F16" s="21">
        <v>0.84848484848484895</v>
      </c>
      <c r="G16" s="21">
        <v>0.9</v>
      </c>
      <c r="H16" s="21"/>
      <c r="I16" s="21">
        <v>0.82608695652173902</v>
      </c>
      <c r="J16" s="21">
        <v>0.9</v>
      </c>
      <c r="K16" s="21"/>
      <c r="L16" s="21">
        <v>0.89230769230769202</v>
      </c>
      <c r="M16" s="21">
        <v>0.88571428571428601</v>
      </c>
      <c r="N16" s="21">
        <v>0.81528662420382203</v>
      </c>
      <c r="O16" s="21">
        <v>0.88957055214723901</v>
      </c>
      <c r="P16" s="21"/>
      <c r="Q16" s="21">
        <v>0.70370370370370405</v>
      </c>
      <c r="R16" s="21">
        <v>0.85714285714285698</v>
      </c>
      <c r="S16" s="21">
        <v>0.87804878048780499</v>
      </c>
      <c r="T16" s="21">
        <v>0.91666666666666696</v>
      </c>
      <c r="U16" s="21">
        <v>0.90476190476190499</v>
      </c>
      <c r="V16" s="21">
        <v>0.92647058823529405</v>
      </c>
      <c r="W16" s="21">
        <v>0.87037037037037002</v>
      </c>
      <c r="X16" s="21">
        <v>0.85714285714285698</v>
      </c>
      <c r="Y16" s="21"/>
      <c r="Z16" s="21">
        <v>0.89552238805970097</v>
      </c>
      <c r="AA16" s="21">
        <v>0.83908045977011503</v>
      </c>
      <c r="AB16" s="21">
        <v>0.83783783783783805</v>
      </c>
      <c r="AC16" s="21">
        <v>0.91463414634146301</v>
      </c>
      <c r="AD16" s="21">
        <v>0.86538461538461497</v>
      </c>
      <c r="AE16" s="21">
        <v>0.86206896551724099</v>
      </c>
      <c r="AF16" s="21">
        <v>0.86956521739130399</v>
      </c>
      <c r="AG16" s="21">
        <v>0.82978723404255295</v>
      </c>
      <c r="AH16" s="21"/>
      <c r="AI16" s="21">
        <v>0.9</v>
      </c>
      <c r="AJ16" s="21">
        <v>0.75510204081632704</v>
      </c>
      <c r="AK16" s="21">
        <v>0.84782608695652195</v>
      </c>
      <c r="AL16" s="21">
        <v>0.85355648535564899</v>
      </c>
      <c r="AM16" s="21">
        <v>0.97647058823529398</v>
      </c>
      <c r="AN16" s="21"/>
      <c r="AO16" s="21">
        <v>0.85342019543973902</v>
      </c>
      <c r="AP16" s="21">
        <v>0.88524590163934402</v>
      </c>
      <c r="AQ16" s="21"/>
      <c r="AR16" s="21">
        <v>0.91428571428571404</v>
      </c>
      <c r="AS16" s="21">
        <v>0.89600000000000002</v>
      </c>
      <c r="AT16" s="21">
        <v>0.75</v>
      </c>
      <c r="AU16" s="21">
        <v>0.9375</v>
      </c>
      <c r="AV16" s="21">
        <v>0.86153846153846103</v>
      </c>
      <c r="AW16" s="21">
        <v>0.92857142857142905</v>
      </c>
      <c r="AX16" s="21">
        <v>0.87179487179487203</v>
      </c>
      <c r="AY16" s="21">
        <v>0.82352941176470595</v>
      </c>
      <c r="AZ16" s="21">
        <v>0.763636363636364</v>
      </c>
      <c r="BA16" s="21">
        <v>0.96296296296296302</v>
      </c>
      <c r="BB16" s="21">
        <v>0.67741935483870996</v>
      </c>
      <c r="BC16" s="21">
        <v>0.9</v>
      </c>
      <c r="BD16" s="21"/>
      <c r="BE16" s="21">
        <v>0.89017341040462405</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416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490</v>
      </c>
      <c r="D7" s="10">
        <v>30</v>
      </c>
      <c r="E7" s="10">
        <v>68</v>
      </c>
      <c r="F7" s="10">
        <v>132</v>
      </c>
      <c r="G7" s="10">
        <v>260</v>
      </c>
      <c r="H7" s="10"/>
      <c r="I7" s="10">
        <v>230</v>
      </c>
      <c r="J7" s="10">
        <v>260</v>
      </c>
      <c r="K7" s="10"/>
      <c r="L7" s="10">
        <v>65</v>
      </c>
      <c r="M7" s="10">
        <v>105</v>
      </c>
      <c r="N7" s="10">
        <v>157</v>
      </c>
      <c r="O7" s="10">
        <v>163</v>
      </c>
      <c r="P7" s="10"/>
      <c r="Q7" s="10">
        <v>54</v>
      </c>
      <c r="R7" s="10">
        <v>42</v>
      </c>
      <c r="S7" s="10">
        <v>41</v>
      </c>
      <c r="T7" s="10">
        <v>48</v>
      </c>
      <c r="U7" s="10">
        <v>63</v>
      </c>
      <c r="V7" s="10">
        <v>68</v>
      </c>
      <c r="W7" s="10">
        <v>54</v>
      </c>
      <c r="X7" s="10">
        <v>112</v>
      </c>
      <c r="Y7" s="10"/>
      <c r="Z7" s="10">
        <v>67</v>
      </c>
      <c r="AA7" s="10">
        <v>87</v>
      </c>
      <c r="AB7" s="10">
        <v>74</v>
      </c>
      <c r="AC7" s="10">
        <v>82</v>
      </c>
      <c r="AD7" s="10">
        <v>52</v>
      </c>
      <c r="AE7" s="10">
        <v>58</v>
      </c>
      <c r="AF7" s="10">
        <v>23</v>
      </c>
      <c r="AG7" s="10">
        <v>47</v>
      </c>
      <c r="AH7" s="10"/>
      <c r="AI7" s="10">
        <v>20</v>
      </c>
      <c r="AJ7" s="10">
        <v>49</v>
      </c>
      <c r="AK7" s="10">
        <v>92</v>
      </c>
      <c r="AL7" s="10">
        <v>239</v>
      </c>
      <c r="AM7" s="10">
        <v>85</v>
      </c>
      <c r="AN7" s="10"/>
      <c r="AO7" s="10">
        <v>307</v>
      </c>
      <c r="AP7" s="10">
        <v>183</v>
      </c>
      <c r="AQ7" s="10"/>
      <c r="AR7" s="10">
        <v>35</v>
      </c>
      <c r="AS7" s="10">
        <v>125</v>
      </c>
      <c r="AT7" s="10">
        <v>8</v>
      </c>
      <c r="AU7" s="10">
        <v>16</v>
      </c>
      <c r="AV7" s="10">
        <v>65</v>
      </c>
      <c r="AW7" s="10">
        <v>42</v>
      </c>
      <c r="AX7" s="10">
        <v>39</v>
      </c>
      <c r="AY7" s="10">
        <v>17</v>
      </c>
      <c r="AZ7" s="10">
        <v>55</v>
      </c>
      <c r="BA7" s="10">
        <v>27</v>
      </c>
      <c r="BB7" s="10">
        <v>31</v>
      </c>
      <c r="BC7" s="10">
        <v>30</v>
      </c>
      <c r="BD7" s="10"/>
      <c r="BE7" s="10">
        <v>173</v>
      </c>
    </row>
    <row r="8" spans="2:57" x14ac:dyDescent="0.25">
      <c r="B8" s="14" t="s">
        <v>403</v>
      </c>
      <c r="C8" s="13">
        <v>0.36122448979591798</v>
      </c>
      <c r="D8" s="13">
        <v>0.266666666666667</v>
      </c>
      <c r="E8" s="13">
        <v>0.29411764705882398</v>
      </c>
      <c r="F8" s="13">
        <v>0.35606060606060602</v>
      </c>
      <c r="G8" s="13">
        <v>0.39230769230769202</v>
      </c>
      <c r="H8" s="13"/>
      <c r="I8" s="13">
        <v>0.32608695652173902</v>
      </c>
      <c r="J8" s="13">
        <v>0.39230769230769202</v>
      </c>
      <c r="K8" s="13"/>
      <c r="L8" s="13">
        <v>0.32307692307692298</v>
      </c>
      <c r="M8" s="13">
        <v>0.43809523809523798</v>
      </c>
      <c r="N8" s="13">
        <v>0.40764331210191102</v>
      </c>
      <c r="O8" s="13">
        <v>0.28220858895705497</v>
      </c>
      <c r="P8" s="13"/>
      <c r="Q8" s="13">
        <v>0.27777777777777801</v>
      </c>
      <c r="R8" s="13">
        <v>0.19047619047618999</v>
      </c>
      <c r="S8" s="13">
        <v>0.41463414634146301</v>
      </c>
      <c r="T8" s="13">
        <v>0.33333333333333298</v>
      </c>
      <c r="U8" s="13">
        <v>0.365079365079365</v>
      </c>
      <c r="V8" s="13">
        <v>0.45588235294117602</v>
      </c>
      <c r="W8" s="13">
        <v>0.48148148148148101</v>
      </c>
      <c r="X8" s="13">
        <v>0.34821428571428598</v>
      </c>
      <c r="Y8" s="13"/>
      <c r="Z8" s="13">
        <v>0.29850746268656703</v>
      </c>
      <c r="AA8" s="13">
        <v>0.28735632183908</v>
      </c>
      <c r="AB8" s="13">
        <v>0.35135135135135098</v>
      </c>
      <c r="AC8" s="13">
        <v>0.47560975609756101</v>
      </c>
      <c r="AD8" s="13">
        <v>0.38461538461538503</v>
      </c>
      <c r="AE8" s="13">
        <v>0.34482758620689702</v>
      </c>
      <c r="AF8" s="13">
        <v>0.34782608695652201</v>
      </c>
      <c r="AG8" s="13">
        <v>0.40425531914893598</v>
      </c>
      <c r="AH8" s="13"/>
      <c r="AI8" s="13">
        <v>0.25</v>
      </c>
      <c r="AJ8" s="13">
        <v>0.22448979591836701</v>
      </c>
      <c r="AK8" s="13">
        <v>0.19565217391304299</v>
      </c>
      <c r="AL8" s="13">
        <v>0.38493723849372402</v>
      </c>
      <c r="AM8" s="13">
        <v>0.57647058823529396</v>
      </c>
      <c r="AN8" s="13"/>
      <c r="AO8" s="13">
        <v>0.34853420195439699</v>
      </c>
      <c r="AP8" s="13">
        <v>0.38251366120218599</v>
      </c>
      <c r="AQ8" s="13"/>
      <c r="AR8" s="13">
        <v>0.34285714285714303</v>
      </c>
      <c r="AS8" s="13">
        <v>0.376</v>
      </c>
      <c r="AT8" s="13">
        <v>0</v>
      </c>
      <c r="AU8" s="13">
        <v>0.5625</v>
      </c>
      <c r="AV8" s="13">
        <v>0.41538461538461502</v>
      </c>
      <c r="AW8" s="13">
        <v>0.238095238095238</v>
      </c>
      <c r="AX8" s="13">
        <v>0.33333333333333298</v>
      </c>
      <c r="AY8" s="13">
        <v>0.52941176470588203</v>
      </c>
      <c r="AZ8" s="13">
        <v>0.381818181818182</v>
      </c>
      <c r="BA8" s="13">
        <v>0.44444444444444398</v>
      </c>
      <c r="BB8" s="13">
        <v>0.225806451612903</v>
      </c>
      <c r="BC8" s="13">
        <v>0.33333333333333298</v>
      </c>
      <c r="BD8" s="13"/>
      <c r="BE8" s="13">
        <v>0.45664739884393102</v>
      </c>
    </row>
    <row r="9" spans="2:57" x14ac:dyDescent="0.25">
      <c r="B9" s="14" t="s">
        <v>404</v>
      </c>
      <c r="C9" s="13">
        <v>0.40408163265306102</v>
      </c>
      <c r="D9" s="13">
        <v>0.36666666666666697</v>
      </c>
      <c r="E9" s="13">
        <v>0.32352941176470601</v>
      </c>
      <c r="F9" s="13">
        <v>0.45454545454545497</v>
      </c>
      <c r="G9" s="13">
        <v>0.40384615384615402</v>
      </c>
      <c r="H9" s="13"/>
      <c r="I9" s="13">
        <v>0.40434782608695702</v>
      </c>
      <c r="J9" s="13">
        <v>0.40384615384615402</v>
      </c>
      <c r="K9" s="13"/>
      <c r="L9" s="13">
        <v>0.43076923076923102</v>
      </c>
      <c r="M9" s="13">
        <v>0.43809523809523798</v>
      </c>
      <c r="N9" s="13">
        <v>0.37579617834394902</v>
      </c>
      <c r="O9" s="13">
        <v>0.39877300613496902</v>
      </c>
      <c r="P9" s="13"/>
      <c r="Q9" s="13">
        <v>0.42592592592592599</v>
      </c>
      <c r="R9" s="13">
        <v>0.5</v>
      </c>
      <c r="S9" s="13">
        <v>0.39024390243902402</v>
      </c>
      <c r="T9" s="13">
        <v>0.39583333333333298</v>
      </c>
      <c r="U9" s="13">
        <v>0.41269841269841301</v>
      </c>
      <c r="V9" s="13">
        <v>0.39705882352941202</v>
      </c>
      <c r="W9" s="13">
        <v>0.296296296296296</v>
      </c>
      <c r="X9" s="13">
        <v>0.41964285714285698</v>
      </c>
      <c r="Y9" s="13"/>
      <c r="Z9" s="13">
        <v>0.49253731343283602</v>
      </c>
      <c r="AA9" s="13">
        <v>0.40229885057471299</v>
      </c>
      <c r="AB9" s="13">
        <v>0.41891891891891903</v>
      </c>
      <c r="AC9" s="13">
        <v>0.34146341463414598</v>
      </c>
      <c r="AD9" s="13">
        <v>0.38461538461538503</v>
      </c>
      <c r="AE9" s="13">
        <v>0.37931034482758602</v>
      </c>
      <c r="AF9" s="13">
        <v>0.434782608695652</v>
      </c>
      <c r="AG9" s="13">
        <v>0.40425531914893598</v>
      </c>
      <c r="AH9" s="13"/>
      <c r="AI9" s="13">
        <v>0.45</v>
      </c>
      <c r="AJ9" s="13">
        <v>0.530612244897959</v>
      </c>
      <c r="AK9" s="13">
        <v>0.44565217391304301</v>
      </c>
      <c r="AL9" s="13">
        <v>0.39748953974895401</v>
      </c>
      <c r="AM9" s="13">
        <v>0.30588235294117599</v>
      </c>
      <c r="AN9" s="13"/>
      <c r="AO9" s="13">
        <v>0.413680781758958</v>
      </c>
      <c r="AP9" s="13">
        <v>0.387978142076503</v>
      </c>
      <c r="AQ9" s="13"/>
      <c r="AR9" s="13">
        <v>0.4</v>
      </c>
      <c r="AS9" s="13">
        <v>0.4</v>
      </c>
      <c r="AT9" s="13">
        <v>0.5</v>
      </c>
      <c r="AU9" s="13">
        <v>0.3125</v>
      </c>
      <c r="AV9" s="13">
        <v>0.4</v>
      </c>
      <c r="AW9" s="13">
        <v>0.476190476190476</v>
      </c>
      <c r="AX9" s="13">
        <v>0.512820512820513</v>
      </c>
      <c r="AY9" s="13">
        <v>0.29411764705882398</v>
      </c>
      <c r="AZ9" s="13">
        <v>0.381818181818182</v>
      </c>
      <c r="BA9" s="13">
        <v>0.407407407407407</v>
      </c>
      <c r="BB9" s="13">
        <v>0.35483870967741898</v>
      </c>
      <c r="BC9" s="13">
        <v>0.36666666666666697</v>
      </c>
      <c r="BD9" s="13"/>
      <c r="BE9" s="13">
        <v>0.38150289017340999</v>
      </c>
    </row>
    <row r="10" spans="2:57" x14ac:dyDescent="0.25">
      <c r="B10" s="14" t="s">
        <v>405</v>
      </c>
      <c r="C10" s="13">
        <v>0.15102040816326501</v>
      </c>
      <c r="D10" s="13">
        <v>0.233333333333333</v>
      </c>
      <c r="E10" s="13">
        <v>0.25</v>
      </c>
      <c r="F10" s="13">
        <v>9.0909090909090898E-2</v>
      </c>
      <c r="G10" s="13">
        <v>0.146153846153846</v>
      </c>
      <c r="H10" s="13"/>
      <c r="I10" s="13">
        <v>0.15652173913043499</v>
      </c>
      <c r="J10" s="13">
        <v>0.146153846153846</v>
      </c>
      <c r="K10" s="13"/>
      <c r="L10" s="13">
        <v>0.18461538461538499</v>
      </c>
      <c r="M10" s="13">
        <v>8.5714285714285701E-2</v>
      </c>
      <c r="N10" s="13">
        <v>0.101910828025478</v>
      </c>
      <c r="O10" s="13">
        <v>0.22699386503067501</v>
      </c>
      <c r="P10" s="13"/>
      <c r="Q10" s="13">
        <v>0.203703703703704</v>
      </c>
      <c r="R10" s="13">
        <v>0.19047619047618999</v>
      </c>
      <c r="S10" s="13">
        <v>0.146341463414634</v>
      </c>
      <c r="T10" s="13">
        <v>0.1875</v>
      </c>
      <c r="U10" s="13">
        <v>0.14285714285714299</v>
      </c>
      <c r="V10" s="13">
        <v>7.3529411764705899E-2</v>
      </c>
      <c r="W10" s="13">
        <v>0.148148148148148</v>
      </c>
      <c r="X10" s="13">
        <v>0.160714285714286</v>
      </c>
      <c r="Y10" s="13"/>
      <c r="Z10" s="13">
        <v>0.164179104477612</v>
      </c>
      <c r="AA10" s="13">
        <v>0.20689655172413801</v>
      </c>
      <c r="AB10" s="13">
        <v>0.17567567567567599</v>
      </c>
      <c r="AC10" s="13">
        <v>0.12195121951219499</v>
      </c>
      <c r="AD10" s="13">
        <v>0.15384615384615399</v>
      </c>
      <c r="AE10" s="13">
        <v>0.12068965517241401</v>
      </c>
      <c r="AF10" s="13">
        <v>8.6956521739130405E-2</v>
      </c>
      <c r="AG10" s="13">
        <v>0.10638297872340401</v>
      </c>
      <c r="AH10" s="13"/>
      <c r="AI10" s="13">
        <v>0.1</v>
      </c>
      <c r="AJ10" s="13">
        <v>0.16326530612244899</v>
      </c>
      <c r="AK10" s="13">
        <v>0.26086956521739102</v>
      </c>
      <c r="AL10" s="13">
        <v>0.125523012552301</v>
      </c>
      <c r="AM10" s="13">
        <v>9.41176470588235E-2</v>
      </c>
      <c r="AN10" s="13"/>
      <c r="AO10" s="13">
        <v>0.14657980456026101</v>
      </c>
      <c r="AP10" s="13">
        <v>0.15846994535519099</v>
      </c>
      <c r="AQ10" s="13"/>
      <c r="AR10" s="13">
        <v>0.25714285714285701</v>
      </c>
      <c r="AS10" s="13">
        <v>0.128</v>
      </c>
      <c r="AT10" s="13">
        <v>0.125</v>
      </c>
      <c r="AU10" s="13">
        <v>0.125</v>
      </c>
      <c r="AV10" s="13">
        <v>0.15384615384615399</v>
      </c>
      <c r="AW10" s="13">
        <v>0.16666666666666699</v>
      </c>
      <c r="AX10" s="13">
        <v>5.1282051282051301E-2</v>
      </c>
      <c r="AY10" s="13">
        <v>0.11764705882352899</v>
      </c>
      <c r="AZ10" s="13">
        <v>9.0909090909090898E-2</v>
      </c>
      <c r="BA10" s="13">
        <v>0.148148148148148</v>
      </c>
      <c r="BB10" s="13">
        <v>0.25806451612903197</v>
      </c>
      <c r="BC10" s="13">
        <v>0.266666666666667</v>
      </c>
      <c r="BD10" s="13"/>
      <c r="BE10" s="13">
        <v>0.10404624277456601</v>
      </c>
    </row>
    <row r="11" spans="2:57" x14ac:dyDescent="0.25">
      <c r="B11" s="14" t="s">
        <v>406</v>
      </c>
      <c r="C11" s="13">
        <v>4.08163265306122E-2</v>
      </c>
      <c r="D11" s="13">
        <v>6.6666666666666693E-2</v>
      </c>
      <c r="E11" s="13">
        <v>5.8823529411764698E-2</v>
      </c>
      <c r="F11" s="13">
        <v>4.5454545454545497E-2</v>
      </c>
      <c r="G11" s="13">
        <v>3.0769230769230799E-2</v>
      </c>
      <c r="H11" s="13"/>
      <c r="I11" s="13">
        <v>5.21739130434783E-2</v>
      </c>
      <c r="J11" s="13">
        <v>3.0769230769230799E-2</v>
      </c>
      <c r="K11" s="13"/>
      <c r="L11" s="13">
        <v>4.6153846153846198E-2</v>
      </c>
      <c r="M11" s="13">
        <v>9.5238095238095195E-3</v>
      </c>
      <c r="N11" s="13">
        <v>7.0063694267515894E-2</v>
      </c>
      <c r="O11" s="13">
        <v>3.0674846625766899E-2</v>
      </c>
      <c r="P11" s="13"/>
      <c r="Q11" s="13">
        <v>5.5555555555555601E-2</v>
      </c>
      <c r="R11" s="13">
        <v>4.7619047619047603E-2</v>
      </c>
      <c r="S11" s="13">
        <v>4.8780487804878099E-2</v>
      </c>
      <c r="T11" s="13">
        <v>2.0833333333333301E-2</v>
      </c>
      <c r="U11" s="13">
        <v>4.7619047619047603E-2</v>
      </c>
      <c r="V11" s="13">
        <v>1.4705882352941201E-2</v>
      </c>
      <c r="W11" s="13">
        <v>1.85185185185185E-2</v>
      </c>
      <c r="X11" s="13">
        <v>5.3571428571428603E-2</v>
      </c>
      <c r="Y11" s="13"/>
      <c r="Z11" s="13">
        <v>0</v>
      </c>
      <c r="AA11" s="13">
        <v>2.2988505747126398E-2</v>
      </c>
      <c r="AB11" s="13">
        <v>4.0540540540540501E-2</v>
      </c>
      <c r="AC11" s="13">
        <v>3.65853658536585E-2</v>
      </c>
      <c r="AD11" s="13">
        <v>1.9230769230769201E-2</v>
      </c>
      <c r="AE11" s="13">
        <v>0.10344827586206901</v>
      </c>
      <c r="AF11" s="13">
        <v>8.6956521739130405E-2</v>
      </c>
      <c r="AG11" s="13">
        <v>6.3829787234042507E-2</v>
      </c>
      <c r="AH11" s="13"/>
      <c r="AI11" s="13">
        <v>0.1</v>
      </c>
      <c r="AJ11" s="13">
        <v>6.1224489795918401E-2</v>
      </c>
      <c r="AK11" s="13">
        <v>6.5217391304347797E-2</v>
      </c>
      <c r="AL11" s="13">
        <v>3.3472803347280297E-2</v>
      </c>
      <c r="AM11" s="13">
        <v>1.1764705882352899E-2</v>
      </c>
      <c r="AN11" s="13"/>
      <c r="AO11" s="13">
        <v>4.8859934853420203E-2</v>
      </c>
      <c r="AP11" s="13">
        <v>2.7322404371584699E-2</v>
      </c>
      <c r="AQ11" s="13"/>
      <c r="AR11" s="13">
        <v>0</v>
      </c>
      <c r="AS11" s="13">
        <v>4.8000000000000001E-2</v>
      </c>
      <c r="AT11" s="13">
        <v>0.125</v>
      </c>
      <c r="AU11" s="13">
        <v>0</v>
      </c>
      <c r="AV11" s="13">
        <v>1.5384615384615399E-2</v>
      </c>
      <c r="AW11" s="13">
        <v>4.7619047619047603E-2</v>
      </c>
      <c r="AX11" s="13">
        <v>5.1282051282051301E-2</v>
      </c>
      <c r="AY11" s="13">
        <v>0</v>
      </c>
      <c r="AZ11" s="13">
        <v>5.4545454545454501E-2</v>
      </c>
      <c r="BA11" s="13">
        <v>0</v>
      </c>
      <c r="BB11" s="13">
        <v>0.12903225806451599</v>
      </c>
      <c r="BC11" s="13">
        <v>3.3333333333333298E-2</v>
      </c>
      <c r="BD11" s="13"/>
      <c r="BE11" s="13">
        <v>3.4682080924855502E-2</v>
      </c>
    </row>
    <row r="12" spans="2:57" x14ac:dyDescent="0.25">
      <c r="B12" s="14" t="s">
        <v>407</v>
      </c>
      <c r="C12" s="13">
        <v>2.04081632653061E-2</v>
      </c>
      <c r="D12" s="13">
        <v>3.3333333333333298E-2</v>
      </c>
      <c r="E12" s="13">
        <v>4.4117647058823498E-2</v>
      </c>
      <c r="F12" s="13">
        <v>1.5151515151515201E-2</v>
      </c>
      <c r="G12" s="13">
        <v>1.5384615384615399E-2</v>
      </c>
      <c r="H12" s="13"/>
      <c r="I12" s="13">
        <v>2.6086956521739101E-2</v>
      </c>
      <c r="J12" s="13">
        <v>1.5384615384615399E-2</v>
      </c>
      <c r="K12" s="13"/>
      <c r="L12" s="13">
        <v>0</v>
      </c>
      <c r="M12" s="13">
        <v>0</v>
      </c>
      <c r="N12" s="13">
        <v>3.1847133757961797E-2</v>
      </c>
      <c r="O12" s="13">
        <v>3.0674846625766899E-2</v>
      </c>
      <c r="P12" s="13"/>
      <c r="Q12" s="13">
        <v>1.85185185185185E-2</v>
      </c>
      <c r="R12" s="13">
        <v>4.7619047619047603E-2</v>
      </c>
      <c r="S12" s="13">
        <v>0</v>
      </c>
      <c r="T12" s="13">
        <v>2.0833333333333301E-2</v>
      </c>
      <c r="U12" s="13">
        <v>1.58730158730159E-2</v>
      </c>
      <c r="V12" s="13">
        <v>2.9411764705882401E-2</v>
      </c>
      <c r="W12" s="13">
        <v>3.7037037037037E-2</v>
      </c>
      <c r="X12" s="13">
        <v>8.9285714285714298E-3</v>
      </c>
      <c r="Y12" s="13"/>
      <c r="Z12" s="13">
        <v>2.9850746268656699E-2</v>
      </c>
      <c r="AA12" s="13">
        <v>4.5977011494252901E-2</v>
      </c>
      <c r="AB12" s="13">
        <v>0</v>
      </c>
      <c r="AC12" s="13">
        <v>1.21951219512195E-2</v>
      </c>
      <c r="AD12" s="13">
        <v>1.9230769230769201E-2</v>
      </c>
      <c r="AE12" s="13">
        <v>1.72413793103448E-2</v>
      </c>
      <c r="AF12" s="13">
        <v>0</v>
      </c>
      <c r="AG12" s="13">
        <v>2.1276595744680899E-2</v>
      </c>
      <c r="AH12" s="13"/>
      <c r="AI12" s="13">
        <v>0.05</v>
      </c>
      <c r="AJ12" s="13">
        <v>2.04081632653061E-2</v>
      </c>
      <c r="AK12" s="13">
        <v>2.1739130434782601E-2</v>
      </c>
      <c r="AL12" s="13">
        <v>2.0920502092050201E-2</v>
      </c>
      <c r="AM12" s="13">
        <v>1.1764705882352899E-2</v>
      </c>
      <c r="AN12" s="13"/>
      <c r="AO12" s="13">
        <v>2.6058631921824098E-2</v>
      </c>
      <c r="AP12" s="13">
        <v>1.0928961748633901E-2</v>
      </c>
      <c r="AQ12" s="13"/>
      <c r="AR12" s="13">
        <v>0</v>
      </c>
      <c r="AS12" s="13">
        <v>8.0000000000000002E-3</v>
      </c>
      <c r="AT12" s="13">
        <v>0.125</v>
      </c>
      <c r="AU12" s="13">
        <v>0</v>
      </c>
      <c r="AV12" s="13">
        <v>0</v>
      </c>
      <c r="AW12" s="13">
        <v>2.3809523809523801E-2</v>
      </c>
      <c r="AX12" s="13">
        <v>5.1282051282051301E-2</v>
      </c>
      <c r="AY12" s="13">
        <v>5.8823529411764698E-2</v>
      </c>
      <c r="AZ12" s="13">
        <v>5.4545454545454501E-2</v>
      </c>
      <c r="BA12" s="13">
        <v>0</v>
      </c>
      <c r="BB12" s="13">
        <v>3.2258064516128997E-2</v>
      </c>
      <c r="BC12" s="13">
        <v>0</v>
      </c>
      <c r="BD12" s="13"/>
      <c r="BE12" s="13">
        <v>5.78034682080925E-3</v>
      </c>
    </row>
    <row r="13" spans="2:57" x14ac:dyDescent="0.25">
      <c r="B13" s="14" t="s">
        <v>82</v>
      </c>
      <c r="C13" s="13">
        <v>2.2448979591836699E-2</v>
      </c>
      <c r="D13" s="13">
        <v>3.3333333333333298E-2</v>
      </c>
      <c r="E13" s="13">
        <v>2.9411764705882401E-2</v>
      </c>
      <c r="F13" s="13">
        <v>3.7878787878787901E-2</v>
      </c>
      <c r="G13" s="13">
        <v>1.1538461538461499E-2</v>
      </c>
      <c r="H13" s="13"/>
      <c r="I13" s="13">
        <v>3.4782608695652202E-2</v>
      </c>
      <c r="J13" s="13">
        <v>1.1538461538461499E-2</v>
      </c>
      <c r="K13" s="13"/>
      <c r="L13" s="13">
        <v>1.5384615384615399E-2</v>
      </c>
      <c r="M13" s="13">
        <v>2.8571428571428598E-2</v>
      </c>
      <c r="N13" s="13">
        <v>1.27388535031847E-2</v>
      </c>
      <c r="O13" s="13">
        <v>3.0674846625766899E-2</v>
      </c>
      <c r="P13" s="13"/>
      <c r="Q13" s="13">
        <v>1.85185185185185E-2</v>
      </c>
      <c r="R13" s="13">
        <v>2.3809523809523801E-2</v>
      </c>
      <c r="S13" s="13">
        <v>0</v>
      </c>
      <c r="T13" s="13">
        <v>4.1666666666666699E-2</v>
      </c>
      <c r="U13" s="13">
        <v>1.58730158730159E-2</v>
      </c>
      <c r="V13" s="13">
        <v>2.9411764705882401E-2</v>
      </c>
      <c r="W13" s="13">
        <v>1.85185185185185E-2</v>
      </c>
      <c r="X13" s="13">
        <v>8.9285714285714298E-3</v>
      </c>
      <c r="Y13" s="13"/>
      <c r="Z13" s="13">
        <v>1.49253731343284E-2</v>
      </c>
      <c r="AA13" s="13">
        <v>3.4482758620689703E-2</v>
      </c>
      <c r="AB13" s="13">
        <v>1.35135135135135E-2</v>
      </c>
      <c r="AC13" s="13">
        <v>1.21951219512195E-2</v>
      </c>
      <c r="AD13" s="13">
        <v>3.8461538461538498E-2</v>
      </c>
      <c r="AE13" s="13">
        <v>3.4482758620689703E-2</v>
      </c>
      <c r="AF13" s="13">
        <v>4.3478260869565202E-2</v>
      </c>
      <c r="AG13" s="13">
        <v>0</v>
      </c>
      <c r="AH13" s="13"/>
      <c r="AI13" s="13">
        <v>0.05</v>
      </c>
      <c r="AJ13" s="13">
        <v>0</v>
      </c>
      <c r="AK13" s="13">
        <v>1.0869565217391301E-2</v>
      </c>
      <c r="AL13" s="13">
        <v>3.7656903765690398E-2</v>
      </c>
      <c r="AM13" s="13">
        <v>0</v>
      </c>
      <c r="AN13" s="13"/>
      <c r="AO13" s="13">
        <v>1.62866449511401E-2</v>
      </c>
      <c r="AP13" s="13">
        <v>3.2786885245901599E-2</v>
      </c>
      <c r="AQ13" s="13"/>
      <c r="AR13" s="13">
        <v>0</v>
      </c>
      <c r="AS13" s="13">
        <v>0.04</v>
      </c>
      <c r="AT13" s="13">
        <v>0.125</v>
      </c>
      <c r="AU13" s="13">
        <v>0</v>
      </c>
      <c r="AV13" s="13">
        <v>1.5384615384615399E-2</v>
      </c>
      <c r="AW13" s="13">
        <v>4.7619047619047603E-2</v>
      </c>
      <c r="AX13" s="13">
        <v>0</v>
      </c>
      <c r="AY13" s="13">
        <v>0</v>
      </c>
      <c r="AZ13" s="13">
        <v>3.6363636363636397E-2</v>
      </c>
      <c r="BA13" s="13">
        <v>0</v>
      </c>
      <c r="BB13" s="13">
        <v>0</v>
      </c>
      <c r="BC13" s="13">
        <v>0</v>
      </c>
      <c r="BD13" s="13"/>
      <c r="BE13" s="13">
        <v>1.7341040462427699E-2</v>
      </c>
    </row>
    <row r="14" spans="2:57" x14ac:dyDescent="0.25">
      <c r="B14" s="14" t="s">
        <v>408</v>
      </c>
      <c r="C14" s="20">
        <v>0.76530612244898</v>
      </c>
      <c r="D14" s="20">
        <v>0.63333333333333297</v>
      </c>
      <c r="E14" s="20">
        <v>0.61764705882352899</v>
      </c>
      <c r="F14" s="20">
        <v>0.810606060606061</v>
      </c>
      <c r="G14" s="20">
        <v>0.79615384615384599</v>
      </c>
      <c r="H14" s="20"/>
      <c r="I14" s="20">
        <v>0.73043478260869599</v>
      </c>
      <c r="J14" s="20">
        <v>0.79615384615384599</v>
      </c>
      <c r="K14" s="20"/>
      <c r="L14" s="20">
        <v>0.75384615384615405</v>
      </c>
      <c r="M14" s="20">
        <v>0.87619047619047596</v>
      </c>
      <c r="N14" s="20">
        <v>0.78343949044586003</v>
      </c>
      <c r="O14" s="20">
        <v>0.68098159509202405</v>
      </c>
      <c r="P14" s="20"/>
      <c r="Q14" s="20">
        <v>0.70370370370370405</v>
      </c>
      <c r="R14" s="20">
        <v>0.69047619047619002</v>
      </c>
      <c r="S14" s="20">
        <v>0.80487804878048796</v>
      </c>
      <c r="T14" s="20">
        <v>0.72916666666666696</v>
      </c>
      <c r="U14" s="20">
        <v>0.77777777777777801</v>
      </c>
      <c r="V14" s="20">
        <v>0.85294117647058798</v>
      </c>
      <c r="W14" s="20">
        <v>0.77777777777777801</v>
      </c>
      <c r="X14" s="20">
        <v>0.76785714285714302</v>
      </c>
      <c r="Y14" s="20"/>
      <c r="Z14" s="20">
        <v>0.79104477611940305</v>
      </c>
      <c r="AA14" s="20">
        <v>0.68965517241379304</v>
      </c>
      <c r="AB14" s="20">
        <v>0.77027027027026995</v>
      </c>
      <c r="AC14" s="20">
        <v>0.81707317073170704</v>
      </c>
      <c r="AD14" s="20">
        <v>0.76923076923076905</v>
      </c>
      <c r="AE14" s="20">
        <v>0.72413793103448298</v>
      </c>
      <c r="AF14" s="20">
        <v>0.78260869565217395</v>
      </c>
      <c r="AG14" s="20">
        <v>0.80851063829787195</v>
      </c>
      <c r="AH14" s="20"/>
      <c r="AI14" s="20">
        <v>0.7</v>
      </c>
      <c r="AJ14" s="20">
        <v>0.75510204081632704</v>
      </c>
      <c r="AK14" s="20">
        <v>0.64130434782608703</v>
      </c>
      <c r="AL14" s="20">
        <v>0.78242677824267803</v>
      </c>
      <c r="AM14" s="20">
        <v>0.88235294117647101</v>
      </c>
      <c r="AN14" s="20"/>
      <c r="AO14" s="20">
        <v>0.76221498371335505</v>
      </c>
      <c r="AP14" s="20">
        <v>0.77049180327868805</v>
      </c>
      <c r="AQ14" s="20"/>
      <c r="AR14" s="20">
        <v>0.74285714285714299</v>
      </c>
      <c r="AS14" s="20">
        <v>0.77600000000000002</v>
      </c>
      <c r="AT14" s="20">
        <v>0.5</v>
      </c>
      <c r="AU14" s="20">
        <v>0.875</v>
      </c>
      <c r="AV14" s="20">
        <v>0.81538461538461504</v>
      </c>
      <c r="AW14" s="20">
        <v>0.71428571428571397</v>
      </c>
      <c r="AX14" s="20">
        <v>0.84615384615384603</v>
      </c>
      <c r="AY14" s="20">
        <v>0.82352941176470595</v>
      </c>
      <c r="AZ14" s="20">
        <v>0.763636363636364</v>
      </c>
      <c r="BA14" s="20">
        <v>0.85185185185185197</v>
      </c>
      <c r="BB14" s="20">
        <v>0.58064516129032295</v>
      </c>
      <c r="BC14" s="20">
        <v>0.7</v>
      </c>
      <c r="BD14" s="20"/>
      <c r="BE14" s="20">
        <v>0.83815028901734101</v>
      </c>
    </row>
    <row r="15" spans="2:57" x14ac:dyDescent="0.25">
      <c r="B15" s="14" t="s">
        <v>409</v>
      </c>
      <c r="C15" s="20">
        <v>6.1224489795918401E-2</v>
      </c>
      <c r="D15" s="20">
        <v>0.1</v>
      </c>
      <c r="E15" s="20">
        <v>0.10294117647058799</v>
      </c>
      <c r="F15" s="20">
        <v>6.0606060606060601E-2</v>
      </c>
      <c r="G15" s="20">
        <v>4.6153846153846198E-2</v>
      </c>
      <c r="H15" s="20"/>
      <c r="I15" s="20">
        <v>7.8260869565217397E-2</v>
      </c>
      <c r="J15" s="20">
        <v>4.6153846153846198E-2</v>
      </c>
      <c r="K15" s="20"/>
      <c r="L15" s="20">
        <v>4.6153846153846198E-2</v>
      </c>
      <c r="M15" s="20">
        <v>9.5238095238095195E-3</v>
      </c>
      <c r="N15" s="20">
        <v>0.101910828025478</v>
      </c>
      <c r="O15" s="20">
        <v>6.13496932515337E-2</v>
      </c>
      <c r="P15" s="20"/>
      <c r="Q15" s="20">
        <v>7.4074074074074098E-2</v>
      </c>
      <c r="R15" s="20">
        <v>9.5238095238095205E-2</v>
      </c>
      <c r="S15" s="20">
        <v>4.8780487804878099E-2</v>
      </c>
      <c r="T15" s="20">
        <v>4.1666666666666699E-2</v>
      </c>
      <c r="U15" s="20">
        <v>6.3492063492063502E-2</v>
      </c>
      <c r="V15" s="20">
        <v>4.4117647058823498E-2</v>
      </c>
      <c r="W15" s="20">
        <v>5.5555555555555601E-2</v>
      </c>
      <c r="X15" s="20">
        <v>6.25E-2</v>
      </c>
      <c r="Y15" s="20"/>
      <c r="Z15" s="20">
        <v>2.9850746268656699E-2</v>
      </c>
      <c r="AA15" s="20">
        <v>6.8965517241379296E-2</v>
      </c>
      <c r="AB15" s="20">
        <v>4.0540540540540501E-2</v>
      </c>
      <c r="AC15" s="20">
        <v>4.8780487804878099E-2</v>
      </c>
      <c r="AD15" s="20">
        <v>3.8461538461538498E-2</v>
      </c>
      <c r="AE15" s="20">
        <v>0.12068965517241401</v>
      </c>
      <c r="AF15" s="20">
        <v>8.6956521739130405E-2</v>
      </c>
      <c r="AG15" s="20">
        <v>8.5106382978723402E-2</v>
      </c>
      <c r="AH15" s="20"/>
      <c r="AI15" s="20">
        <v>0.15</v>
      </c>
      <c r="AJ15" s="20">
        <v>8.1632653061224497E-2</v>
      </c>
      <c r="AK15" s="20">
        <v>8.6956521739130405E-2</v>
      </c>
      <c r="AL15" s="20">
        <v>5.4393305439330498E-2</v>
      </c>
      <c r="AM15" s="20">
        <v>2.3529411764705899E-2</v>
      </c>
      <c r="AN15" s="20"/>
      <c r="AO15" s="20">
        <v>7.4918566775244305E-2</v>
      </c>
      <c r="AP15" s="20">
        <v>3.8251366120218601E-2</v>
      </c>
      <c r="AQ15" s="20"/>
      <c r="AR15" s="20">
        <v>0</v>
      </c>
      <c r="AS15" s="20">
        <v>5.6000000000000001E-2</v>
      </c>
      <c r="AT15" s="20">
        <v>0.25</v>
      </c>
      <c r="AU15" s="20">
        <v>0</v>
      </c>
      <c r="AV15" s="20">
        <v>1.5384615384615399E-2</v>
      </c>
      <c r="AW15" s="20">
        <v>7.1428571428571397E-2</v>
      </c>
      <c r="AX15" s="20">
        <v>0.102564102564103</v>
      </c>
      <c r="AY15" s="20">
        <v>5.8823529411764698E-2</v>
      </c>
      <c r="AZ15" s="20">
        <v>0.109090909090909</v>
      </c>
      <c r="BA15" s="20">
        <v>0</v>
      </c>
      <c r="BB15" s="20">
        <v>0.16129032258064499</v>
      </c>
      <c r="BC15" s="20">
        <v>3.3333333333333298E-2</v>
      </c>
      <c r="BD15" s="20"/>
      <c r="BE15" s="20">
        <v>4.0462427745664699E-2</v>
      </c>
    </row>
    <row r="16" spans="2:57" x14ac:dyDescent="0.25">
      <c r="B16" s="14" t="s">
        <v>274</v>
      </c>
      <c r="C16" s="21">
        <v>0.70408163265306101</v>
      </c>
      <c r="D16" s="21">
        <v>0.53333333333333299</v>
      </c>
      <c r="E16" s="21">
        <v>0.51470588235294101</v>
      </c>
      <c r="F16" s="21">
        <v>0.75</v>
      </c>
      <c r="G16" s="21">
        <v>0.75</v>
      </c>
      <c r="H16" s="21"/>
      <c r="I16" s="21">
        <v>0.65217391304347805</v>
      </c>
      <c r="J16" s="21">
        <v>0.75</v>
      </c>
      <c r="K16" s="21"/>
      <c r="L16" s="21">
        <v>0.70769230769230795</v>
      </c>
      <c r="M16" s="21">
        <v>0.86666666666666703</v>
      </c>
      <c r="N16" s="21">
        <v>0.68152866242038201</v>
      </c>
      <c r="O16" s="21">
        <v>0.619631901840491</v>
      </c>
      <c r="P16" s="21"/>
      <c r="Q16" s="21">
        <v>0.62962962962962998</v>
      </c>
      <c r="R16" s="21">
        <v>0.59523809523809501</v>
      </c>
      <c r="S16" s="21">
        <v>0.75609756097560998</v>
      </c>
      <c r="T16" s="21">
        <v>0.6875</v>
      </c>
      <c r="U16" s="21">
        <v>0.71428571428571397</v>
      </c>
      <c r="V16" s="21">
        <v>0.80882352941176505</v>
      </c>
      <c r="W16" s="21">
        <v>0.72222222222222199</v>
      </c>
      <c r="X16" s="21">
        <v>0.70535714285714302</v>
      </c>
      <c r="Y16" s="21"/>
      <c r="Z16" s="21">
        <v>0.76119402985074602</v>
      </c>
      <c r="AA16" s="21">
        <v>0.62068965517241403</v>
      </c>
      <c r="AB16" s="21">
        <v>0.72972972972973005</v>
      </c>
      <c r="AC16" s="21">
        <v>0.76829268292682895</v>
      </c>
      <c r="AD16" s="21">
        <v>0.73076923076923095</v>
      </c>
      <c r="AE16" s="21">
        <v>0.60344827586206895</v>
      </c>
      <c r="AF16" s="21">
        <v>0.69565217391304301</v>
      </c>
      <c r="AG16" s="21">
        <v>0.72340425531914898</v>
      </c>
      <c r="AH16" s="21"/>
      <c r="AI16" s="21">
        <v>0.55000000000000004</v>
      </c>
      <c r="AJ16" s="21">
        <v>0.67346938775510201</v>
      </c>
      <c r="AK16" s="21">
        <v>0.55434782608695699</v>
      </c>
      <c r="AL16" s="21">
        <v>0.72803347280334696</v>
      </c>
      <c r="AM16" s="21">
        <v>0.85882352941176499</v>
      </c>
      <c r="AN16" s="21"/>
      <c r="AO16" s="21">
        <v>0.68729641693811105</v>
      </c>
      <c r="AP16" s="21">
        <v>0.73224043715846998</v>
      </c>
      <c r="AQ16" s="21"/>
      <c r="AR16" s="21">
        <v>0.74285714285714299</v>
      </c>
      <c r="AS16" s="21">
        <v>0.72</v>
      </c>
      <c r="AT16" s="21">
        <v>0.25</v>
      </c>
      <c r="AU16" s="21">
        <v>0.875</v>
      </c>
      <c r="AV16" s="21">
        <v>0.8</v>
      </c>
      <c r="AW16" s="21">
        <v>0.64285714285714302</v>
      </c>
      <c r="AX16" s="21">
        <v>0.74358974358974395</v>
      </c>
      <c r="AY16" s="21">
        <v>0.76470588235294101</v>
      </c>
      <c r="AZ16" s="21">
        <v>0.65454545454545499</v>
      </c>
      <c r="BA16" s="21">
        <v>0.85185185185185197</v>
      </c>
      <c r="BB16" s="21">
        <v>0.41935483870967699</v>
      </c>
      <c r="BC16" s="21">
        <v>0.66666666666666696</v>
      </c>
      <c r="BD16" s="21"/>
      <c r="BE16" s="21">
        <v>0.79768786127167601</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22"/>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410</v>
      </c>
      <c r="E2" s="25"/>
      <c r="F2" s="25"/>
      <c r="G2" s="25"/>
      <c r="H2" s="25"/>
      <c r="I2" s="25"/>
    </row>
    <row r="6" spans="2:9" ht="50.1" customHeight="1" x14ac:dyDescent="0.25">
      <c r="B6" s="16" t="s">
        <v>15</v>
      </c>
      <c r="C6" s="16" t="s">
        <v>417</v>
      </c>
      <c r="D6" s="16" t="s">
        <v>418</v>
      </c>
      <c r="E6" s="16" t="s">
        <v>419</v>
      </c>
      <c r="F6" s="16" t="s">
        <v>420</v>
      </c>
      <c r="G6" s="16" t="s">
        <v>421</v>
      </c>
      <c r="H6" s="16" t="s">
        <v>422</v>
      </c>
    </row>
    <row r="7" spans="2:9" x14ac:dyDescent="0.25">
      <c r="B7" s="14" t="s">
        <v>403</v>
      </c>
      <c r="C7" s="13">
        <v>0.44105691056910601</v>
      </c>
      <c r="D7" s="13">
        <v>0.42682926829268297</v>
      </c>
      <c r="E7" s="13">
        <v>0.45325203252032498</v>
      </c>
      <c r="F7" s="13">
        <v>0.34146341463414598</v>
      </c>
      <c r="G7" s="13">
        <v>0.41260162601625999</v>
      </c>
      <c r="H7" s="13">
        <v>0.35975609756097598</v>
      </c>
    </row>
    <row r="8" spans="2:9" x14ac:dyDescent="0.25">
      <c r="B8" s="14" t="s">
        <v>404</v>
      </c>
      <c r="C8" s="13">
        <v>0.41260162601625999</v>
      </c>
      <c r="D8" s="13">
        <v>0.38211382113821102</v>
      </c>
      <c r="E8" s="13">
        <v>0.37398373983739802</v>
      </c>
      <c r="F8" s="13">
        <v>0.39837398373983701</v>
      </c>
      <c r="G8" s="13">
        <v>0.345528455284553</v>
      </c>
      <c r="H8" s="13">
        <v>0.38008130081300801</v>
      </c>
    </row>
    <row r="9" spans="2:9" x14ac:dyDescent="0.25">
      <c r="B9" s="14" t="s">
        <v>405</v>
      </c>
      <c r="C9" s="13">
        <v>0.115853658536585</v>
      </c>
      <c r="D9" s="13">
        <v>0.134146341463415</v>
      </c>
      <c r="E9" s="13">
        <v>0.12804878048780499</v>
      </c>
      <c r="F9" s="13">
        <v>0.20934959349593499</v>
      </c>
      <c r="G9" s="13">
        <v>0.16463414634146301</v>
      </c>
      <c r="H9" s="13">
        <v>0.17073170731707299</v>
      </c>
    </row>
    <row r="10" spans="2:9" x14ac:dyDescent="0.25">
      <c r="B10" s="14" t="s">
        <v>406</v>
      </c>
      <c r="C10" s="13">
        <v>1.42276422764228E-2</v>
      </c>
      <c r="D10" s="13">
        <v>2.4390243902439001E-2</v>
      </c>
      <c r="E10" s="13">
        <v>2.23577235772358E-2</v>
      </c>
      <c r="F10" s="13">
        <v>2.6422764227642299E-2</v>
      </c>
      <c r="G10" s="13">
        <v>1.21951219512195E-2</v>
      </c>
      <c r="H10" s="13">
        <v>4.6747967479674801E-2</v>
      </c>
    </row>
    <row r="11" spans="2:9" x14ac:dyDescent="0.25">
      <c r="B11" s="14" t="s">
        <v>407</v>
      </c>
      <c r="C11" s="13">
        <v>8.1300813008130107E-3</v>
      </c>
      <c r="D11" s="13">
        <v>8.1300813008130107E-3</v>
      </c>
      <c r="E11" s="13">
        <v>1.21951219512195E-2</v>
      </c>
      <c r="F11" s="13">
        <v>1.21951219512195E-2</v>
      </c>
      <c r="G11" s="13">
        <v>2.6422764227642299E-2</v>
      </c>
      <c r="H11" s="13">
        <v>3.2520325203252001E-2</v>
      </c>
    </row>
    <row r="12" spans="2:9" x14ac:dyDescent="0.25">
      <c r="B12" s="14" t="s">
        <v>82</v>
      </c>
      <c r="C12" s="13">
        <v>8.1300813008130107E-3</v>
      </c>
      <c r="D12" s="13">
        <v>2.4390243902439001E-2</v>
      </c>
      <c r="E12" s="13">
        <v>1.01626016260163E-2</v>
      </c>
      <c r="F12" s="13">
        <v>1.21951219512195E-2</v>
      </c>
      <c r="G12" s="13">
        <v>3.8617886178861797E-2</v>
      </c>
      <c r="H12" s="13">
        <v>1.01626016260163E-2</v>
      </c>
    </row>
    <row r="13" spans="2:9" x14ac:dyDescent="0.25">
      <c r="B13" s="22" t="s">
        <v>408</v>
      </c>
      <c r="C13" s="20">
        <v>0.85365853658536595</v>
      </c>
      <c r="D13" s="20">
        <v>0.80894308943089399</v>
      </c>
      <c r="E13" s="20">
        <v>0.82723577235772305</v>
      </c>
      <c r="F13" s="20">
        <v>0.73983739837398399</v>
      </c>
      <c r="G13" s="20">
        <v>0.75813008130081305</v>
      </c>
      <c r="H13" s="20">
        <v>0.73983739837398399</v>
      </c>
    </row>
    <row r="14" spans="2:9" x14ac:dyDescent="0.25">
      <c r="B14" s="22" t="s">
        <v>409</v>
      </c>
      <c r="C14" s="20">
        <v>2.23577235772358E-2</v>
      </c>
      <c r="D14" s="20">
        <v>3.2520325203252001E-2</v>
      </c>
      <c r="E14" s="20">
        <v>3.4552845528455299E-2</v>
      </c>
      <c r="F14" s="20">
        <v>3.8617886178861797E-2</v>
      </c>
      <c r="G14" s="20">
        <v>3.8617886178861797E-2</v>
      </c>
      <c r="H14" s="20">
        <v>7.9268292682926803E-2</v>
      </c>
    </row>
    <row r="15" spans="2:9" x14ac:dyDescent="0.25">
      <c r="B15" s="22" t="s">
        <v>274</v>
      </c>
      <c r="C15" s="21">
        <v>0.83130081300812997</v>
      </c>
      <c r="D15" s="21">
        <v>0.776422764227642</v>
      </c>
      <c r="E15" s="21">
        <v>0.792682926829268</v>
      </c>
      <c r="F15" s="21">
        <v>0.70121951219512202</v>
      </c>
      <c r="G15" s="21">
        <v>0.71951219512195097</v>
      </c>
      <c r="H15" s="21">
        <v>0.66056910569105698</v>
      </c>
    </row>
    <row r="16" spans="2:9" x14ac:dyDescent="0.25">
      <c r="B16" s="15" t="s">
        <v>242</v>
      </c>
      <c r="C16" s="15"/>
      <c r="D16" s="15"/>
      <c r="E16" s="15"/>
      <c r="F16" s="15"/>
      <c r="G16" s="15"/>
      <c r="H16" s="15"/>
    </row>
    <row r="17" spans="2:2" x14ac:dyDescent="0.25">
      <c r="B17" t="s">
        <v>84</v>
      </c>
    </row>
    <row r="18" spans="2:2" x14ac:dyDescent="0.25">
      <c r="B18" t="s">
        <v>85</v>
      </c>
    </row>
    <row r="22" spans="2:2" x14ac:dyDescent="0.2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108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0.102851323828921</v>
      </c>
      <c r="D8" s="13">
        <v>0.14285714285714299</v>
      </c>
      <c r="E8" s="13">
        <v>0.11851851851851899</v>
      </c>
      <c r="F8" s="13">
        <v>0.118110236220472</v>
      </c>
      <c r="G8" s="13">
        <v>8.5271317829457405E-2</v>
      </c>
      <c r="H8" s="13"/>
      <c r="I8" s="13">
        <v>0.122317596566524</v>
      </c>
      <c r="J8" s="13">
        <v>8.5271317829457405E-2</v>
      </c>
      <c r="K8" s="13"/>
      <c r="L8" s="13">
        <v>7.8125E-2</v>
      </c>
      <c r="M8" s="13">
        <v>0.112554112554113</v>
      </c>
      <c r="N8" s="13">
        <v>0.117056856187291</v>
      </c>
      <c r="O8" s="13">
        <v>9.2879256965944304E-2</v>
      </c>
      <c r="P8" s="13"/>
      <c r="Q8" s="13">
        <v>0.108108108108108</v>
      </c>
      <c r="R8" s="13">
        <v>0.162162162162162</v>
      </c>
      <c r="S8" s="13">
        <v>0.108695652173913</v>
      </c>
      <c r="T8" s="13">
        <v>7.4766355140186896E-2</v>
      </c>
      <c r="U8" s="13">
        <v>8.8709677419354802E-2</v>
      </c>
      <c r="V8" s="13">
        <v>0.13740458015267201</v>
      </c>
      <c r="W8" s="13">
        <v>9.1836734693877597E-2</v>
      </c>
      <c r="X8" s="13">
        <v>8.3333333333333301E-2</v>
      </c>
      <c r="Y8" s="13"/>
      <c r="Z8" s="13">
        <v>0.107913669064748</v>
      </c>
      <c r="AA8" s="13">
        <v>9.2024539877300596E-2</v>
      </c>
      <c r="AB8" s="13">
        <v>0.11038961038961</v>
      </c>
      <c r="AC8" s="13">
        <v>0.106145251396648</v>
      </c>
      <c r="AD8" s="13">
        <v>0.104761904761905</v>
      </c>
      <c r="AE8" s="13">
        <v>7.3394495412843999E-2</v>
      </c>
      <c r="AF8" s="13">
        <v>0.119047619047619</v>
      </c>
      <c r="AG8" s="13">
        <v>0.120879120879121</v>
      </c>
      <c r="AH8" s="13"/>
      <c r="AI8" s="13">
        <v>0.11111111111111099</v>
      </c>
      <c r="AJ8" s="13">
        <v>1.03092783505155E-2</v>
      </c>
      <c r="AK8" s="13">
        <v>0.10457516339869299</v>
      </c>
      <c r="AL8" s="13">
        <v>0.103585657370518</v>
      </c>
      <c r="AM8" s="13">
        <v>0.14367816091954</v>
      </c>
      <c r="AN8" s="13"/>
      <c r="AO8" s="13">
        <v>0.103678929765886</v>
      </c>
      <c r="AP8" s="13">
        <v>0.1015625</v>
      </c>
      <c r="AQ8" s="13"/>
      <c r="AR8" s="13">
        <v>0.125</v>
      </c>
      <c r="AS8" s="13">
        <v>8.7412587412587395E-2</v>
      </c>
      <c r="AT8" s="13">
        <v>5.8823529411764698E-2</v>
      </c>
      <c r="AU8" s="13">
        <v>0.12903225806451599</v>
      </c>
      <c r="AV8" s="13">
        <v>0.184873949579832</v>
      </c>
      <c r="AW8" s="13">
        <v>6.4935064935064901E-2</v>
      </c>
      <c r="AX8" s="13">
        <v>7.1428571428571397E-2</v>
      </c>
      <c r="AY8" s="13">
        <v>0.17647058823529399</v>
      </c>
      <c r="AZ8" s="13">
        <v>0.10784313725490199</v>
      </c>
      <c r="BA8" s="13">
        <v>0.12068965517241401</v>
      </c>
      <c r="BB8" s="13">
        <v>1.7543859649122799E-2</v>
      </c>
      <c r="BC8" s="13">
        <v>9.4339622641509399E-2</v>
      </c>
      <c r="BD8" s="13"/>
      <c r="BE8" s="13">
        <v>0.10481586402266301</v>
      </c>
    </row>
    <row r="9" spans="2:57" x14ac:dyDescent="0.25">
      <c r="B9" s="14" t="s">
        <v>102</v>
      </c>
      <c r="C9" s="13">
        <v>0.20570264765784099</v>
      </c>
      <c r="D9" s="13">
        <v>0.15584415584415601</v>
      </c>
      <c r="E9" s="13">
        <v>0.18518518518518501</v>
      </c>
      <c r="F9" s="13">
        <v>0.24803149606299199</v>
      </c>
      <c r="G9" s="13">
        <v>0.19767441860465099</v>
      </c>
      <c r="H9" s="13"/>
      <c r="I9" s="13">
        <v>0.21459227467811201</v>
      </c>
      <c r="J9" s="13">
        <v>0.19767441860465099</v>
      </c>
      <c r="K9" s="13"/>
      <c r="L9" s="13">
        <v>0.140625</v>
      </c>
      <c r="M9" s="13">
        <v>0.177489177489178</v>
      </c>
      <c r="N9" s="13">
        <v>0.24749163879598701</v>
      </c>
      <c r="O9" s="13">
        <v>0.21052631578947401</v>
      </c>
      <c r="P9" s="13"/>
      <c r="Q9" s="13">
        <v>0.135135135135135</v>
      </c>
      <c r="R9" s="13">
        <v>0.21621621621621601</v>
      </c>
      <c r="S9" s="13">
        <v>0.30434782608695699</v>
      </c>
      <c r="T9" s="13">
        <v>0.177570093457944</v>
      </c>
      <c r="U9" s="13">
        <v>0.20161290322580599</v>
      </c>
      <c r="V9" s="13">
        <v>0.206106870229008</v>
      </c>
      <c r="W9" s="13">
        <v>0.20408163265306101</v>
      </c>
      <c r="X9" s="13">
        <v>0.20175438596491199</v>
      </c>
      <c r="Y9" s="13"/>
      <c r="Z9" s="13">
        <v>0.194244604316547</v>
      </c>
      <c r="AA9" s="13">
        <v>0.184049079754601</v>
      </c>
      <c r="AB9" s="13">
        <v>0.207792207792208</v>
      </c>
      <c r="AC9" s="13">
        <v>0.229050279329609</v>
      </c>
      <c r="AD9" s="13">
        <v>0.2</v>
      </c>
      <c r="AE9" s="13">
        <v>0.16513761467889901</v>
      </c>
      <c r="AF9" s="13">
        <v>0.214285714285714</v>
      </c>
      <c r="AG9" s="13">
        <v>0.26373626373626402</v>
      </c>
      <c r="AH9" s="13"/>
      <c r="AI9" s="13">
        <v>0.28888888888888897</v>
      </c>
      <c r="AJ9" s="13">
        <v>0.164948453608247</v>
      </c>
      <c r="AK9" s="13">
        <v>0.15686274509803899</v>
      </c>
      <c r="AL9" s="13">
        <v>0.23705179282868499</v>
      </c>
      <c r="AM9" s="13">
        <v>0.16666666666666699</v>
      </c>
      <c r="AN9" s="13"/>
      <c r="AO9" s="13">
        <v>0.21070234113712399</v>
      </c>
      <c r="AP9" s="13">
        <v>0.19791666666666699</v>
      </c>
      <c r="AQ9" s="13"/>
      <c r="AR9" s="13">
        <v>0.15625</v>
      </c>
      <c r="AS9" s="13">
        <v>0.19230769230769201</v>
      </c>
      <c r="AT9" s="13">
        <v>0.17647058823529399</v>
      </c>
      <c r="AU9" s="13">
        <v>0.16129032258064499</v>
      </c>
      <c r="AV9" s="13">
        <v>0.22689075630252101</v>
      </c>
      <c r="AW9" s="13">
        <v>0.15584415584415601</v>
      </c>
      <c r="AX9" s="13">
        <v>0.26190476190476197</v>
      </c>
      <c r="AY9" s="13">
        <v>0.23529411764705899</v>
      </c>
      <c r="AZ9" s="13">
        <v>0.18627450980392199</v>
      </c>
      <c r="BA9" s="13">
        <v>0.24137931034482801</v>
      </c>
      <c r="BB9" s="13">
        <v>0.29824561403508798</v>
      </c>
      <c r="BC9" s="13">
        <v>0.18867924528301899</v>
      </c>
      <c r="BD9" s="13"/>
      <c r="BE9" s="13">
        <v>0.20963172804532601</v>
      </c>
    </row>
    <row r="10" spans="2:57" x14ac:dyDescent="0.25">
      <c r="B10" s="14" t="s">
        <v>103</v>
      </c>
      <c r="C10" s="13">
        <v>0.30040733197556002</v>
      </c>
      <c r="D10" s="13">
        <v>0.31168831168831201</v>
      </c>
      <c r="E10" s="13">
        <v>0.27407407407407403</v>
      </c>
      <c r="F10" s="13">
        <v>0.28740157480314998</v>
      </c>
      <c r="G10" s="13">
        <v>0.31201550387596899</v>
      </c>
      <c r="H10" s="13"/>
      <c r="I10" s="13">
        <v>0.28755364806867001</v>
      </c>
      <c r="J10" s="13">
        <v>0.31201550387596899</v>
      </c>
      <c r="K10" s="13"/>
      <c r="L10" s="13">
        <v>0.40625</v>
      </c>
      <c r="M10" s="13">
        <v>0.35064935064935099</v>
      </c>
      <c r="N10" s="13">
        <v>0.24080267558528401</v>
      </c>
      <c r="O10" s="13">
        <v>0.27863777089783298</v>
      </c>
      <c r="P10" s="13"/>
      <c r="Q10" s="13">
        <v>0.35135135135135098</v>
      </c>
      <c r="R10" s="13">
        <v>0.29729729729729698</v>
      </c>
      <c r="S10" s="13">
        <v>0.23913043478260901</v>
      </c>
      <c r="T10" s="13">
        <v>0.32710280373831802</v>
      </c>
      <c r="U10" s="13">
        <v>0.27419354838709697</v>
      </c>
      <c r="V10" s="13">
        <v>0.33587786259542002</v>
      </c>
      <c r="W10" s="13">
        <v>0.28571428571428598</v>
      </c>
      <c r="X10" s="13">
        <v>0.29385964912280699</v>
      </c>
      <c r="Y10" s="13"/>
      <c r="Z10" s="13">
        <v>0.30215827338129497</v>
      </c>
      <c r="AA10" s="13">
        <v>0.29447852760736198</v>
      </c>
      <c r="AB10" s="13">
        <v>0.34415584415584399</v>
      </c>
      <c r="AC10" s="13">
        <v>0.27932960893854702</v>
      </c>
      <c r="AD10" s="13">
        <v>0.34285714285714303</v>
      </c>
      <c r="AE10" s="13">
        <v>0.247706422018349</v>
      </c>
      <c r="AF10" s="13">
        <v>0.28571428571428598</v>
      </c>
      <c r="AG10" s="13">
        <v>0.29670329670329698</v>
      </c>
      <c r="AH10" s="13"/>
      <c r="AI10" s="13">
        <v>0.35555555555555601</v>
      </c>
      <c r="AJ10" s="13">
        <v>0.247422680412371</v>
      </c>
      <c r="AK10" s="13">
        <v>0.32679738562091498</v>
      </c>
      <c r="AL10" s="13">
        <v>0.29681274900398402</v>
      </c>
      <c r="AM10" s="13">
        <v>0.32183908045977</v>
      </c>
      <c r="AN10" s="13"/>
      <c r="AO10" s="13">
        <v>0.29598662207357901</v>
      </c>
      <c r="AP10" s="13">
        <v>0.30729166666666702</v>
      </c>
      <c r="AQ10" s="13"/>
      <c r="AR10" s="13">
        <v>0.296875</v>
      </c>
      <c r="AS10" s="13">
        <v>0.31818181818181801</v>
      </c>
      <c r="AT10" s="13">
        <v>0.17647058823529399</v>
      </c>
      <c r="AU10" s="13">
        <v>0.32258064516128998</v>
      </c>
      <c r="AV10" s="13">
        <v>0.24369747899159699</v>
      </c>
      <c r="AW10" s="13">
        <v>0.35064935064935099</v>
      </c>
      <c r="AX10" s="13">
        <v>0.36904761904761901</v>
      </c>
      <c r="AY10" s="13">
        <v>0.32352941176470601</v>
      </c>
      <c r="AZ10" s="13">
        <v>0.33333333333333298</v>
      </c>
      <c r="BA10" s="13">
        <v>0.18965517241379301</v>
      </c>
      <c r="BB10" s="13">
        <v>0.28070175438596501</v>
      </c>
      <c r="BC10" s="13">
        <v>0.245283018867925</v>
      </c>
      <c r="BD10" s="13"/>
      <c r="BE10" s="13">
        <v>0.31728045325778997</v>
      </c>
    </row>
    <row r="11" spans="2:57" x14ac:dyDescent="0.25">
      <c r="B11" s="14" t="s">
        <v>104</v>
      </c>
      <c r="C11" s="13">
        <v>0.26578411405295299</v>
      </c>
      <c r="D11" s="13">
        <v>0.27272727272727298</v>
      </c>
      <c r="E11" s="13">
        <v>0.25925925925925902</v>
      </c>
      <c r="F11" s="13">
        <v>0.24015748031496101</v>
      </c>
      <c r="G11" s="13">
        <v>0.27906976744186002</v>
      </c>
      <c r="H11" s="13"/>
      <c r="I11" s="13">
        <v>0.25107296137339102</v>
      </c>
      <c r="J11" s="13">
        <v>0.27906976744186002</v>
      </c>
      <c r="K11" s="13"/>
      <c r="L11" s="13">
        <v>0.21875</v>
      </c>
      <c r="M11" s="13">
        <v>0.27272727272727298</v>
      </c>
      <c r="N11" s="13">
        <v>0.26755852842809402</v>
      </c>
      <c r="O11" s="13">
        <v>0.27863777089783298</v>
      </c>
      <c r="P11" s="13"/>
      <c r="Q11" s="13">
        <v>0.26126126126126098</v>
      </c>
      <c r="R11" s="13">
        <v>0.22972972972972999</v>
      </c>
      <c r="S11" s="13">
        <v>0.22826086956521699</v>
      </c>
      <c r="T11" s="13">
        <v>0.30841121495327101</v>
      </c>
      <c r="U11" s="13">
        <v>0.29032258064516098</v>
      </c>
      <c r="V11" s="13">
        <v>0.229007633587786</v>
      </c>
      <c r="W11" s="13">
        <v>0.24489795918367299</v>
      </c>
      <c r="X11" s="13">
        <v>0.29824561403508798</v>
      </c>
      <c r="Y11" s="13"/>
      <c r="Z11" s="13">
        <v>0.28057553956834502</v>
      </c>
      <c r="AA11" s="13">
        <v>0.30674846625766899</v>
      </c>
      <c r="AB11" s="13">
        <v>0.24025974025974001</v>
      </c>
      <c r="AC11" s="13">
        <v>0.217877094972067</v>
      </c>
      <c r="AD11" s="13">
        <v>0.238095238095238</v>
      </c>
      <c r="AE11" s="13">
        <v>0.35779816513761498</v>
      </c>
      <c r="AF11" s="13">
        <v>0.26190476190476197</v>
      </c>
      <c r="AG11" s="13">
        <v>0.230769230769231</v>
      </c>
      <c r="AH11" s="13"/>
      <c r="AI11" s="13">
        <v>4.4444444444444398E-2</v>
      </c>
      <c r="AJ11" s="13">
        <v>0.41237113402061898</v>
      </c>
      <c r="AK11" s="13">
        <v>0.26797385620914999</v>
      </c>
      <c r="AL11" s="13">
        <v>0.26494023904382502</v>
      </c>
      <c r="AM11" s="13">
        <v>0.23563218390804599</v>
      </c>
      <c r="AN11" s="13"/>
      <c r="AO11" s="13">
        <v>0.269230769230769</v>
      </c>
      <c r="AP11" s="13">
        <v>0.26041666666666702</v>
      </c>
      <c r="AQ11" s="13"/>
      <c r="AR11" s="13">
        <v>0.328125</v>
      </c>
      <c r="AS11" s="13">
        <v>0.26223776223776202</v>
      </c>
      <c r="AT11" s="13">
        <v>0.47058823529411797</v>
      </c>
      <c r="AU11" s="13">
        <v>0.25806451612903197</v>
      </c>
      <c r="AV11" s="13">
        <v>0.22689075630252101</v>
      </c>
      <c r="AW11" s="13">
        <v>0.27272727272727298</v>
      </c>
      <c r="AX11" s="13">
        <v>0.19047619047618999</v>
      </c>
      <c r="AY11" s="13">
        <v>0.17647058823529399</v>
      </c>
      <c r="AZ11" s="13">
        <v>0.26470588235294101</v>
      </c>
      <c r="BA11" s="13">
        <v>0.31034482758620702</v>
      </c>
      <c r="BB11" s="13">
        <v>0.29824561403508798</v>
      </c>
      <c r="BC11" s="13">
        <v>0.320754716981132</v>
      </c>
      <c r="BD11" s="13"/>
      <c r="BE11" s="13">
        <v>0.26628895184135998</v>
      </c>
    </row>
    <row r="12" spans="2:57" x14ac:dyDescent="0.25">
      <c r="B12" s="14" t="s">
        <v>105</v>
      </c>
      <c r="C12" s="19">
        <v>0.12525458248472501</v>
      </c>
      <c r="D12" s="19">
        <v>0.11688311688311701</v>
      </c>
      <c r="E12" s="19">
        <v>0.162962962962963</v>
      </c>
      <c r="F12" s="19">
        <v>0.10629921259842499</v>
      </c>
      <c r="G12" s="19">
        <v>0.12596899224806199</v>
      </c>
      <c r="H12" s="19"/>
      <c r="I12" s="19">
        <v>0.124463519313305</v>
      </c>
      <c r="J12" s="19">
        <v>0.12596899224806199</v>
      </c>
      <c r="K12" s="19"/>
      <c r="L12" s="19">
        <v>0.15625</v>
      </c>
      <c r="M12" s="19">
        <v>8.6580086580086604E-2</v>
      </c>
      <c r="N12" s="19">
        <v>0.12709030100334401</v>
      </c>
      <c r="O12" s="19">
        <v>0.13931888544891599</v>
      </c>
      <c r="P12" s="19"/>
      <c r="Q12" s="19">
        <v>0.144144144144144</v>
      </c>
      <c r="R12" s="19">
        <v>9.45945945945946E-2</v>
      </c>
      <c r="S12" s="19">
        <v>0.119565217391304</v>
      </c>
      <c r="T12" s="19">
        <v>0.11214953271028</v>
      </c>
      <c r="U12" s="19">
        <v>0.14516129032258099</v>
      </c>
      <c r="V12" s="19">
        <v>9.1603053435114504E-2</v>
      </c>
      <c r="W12" s="19">
        <v>0.17346938775510201</v>
      </c>
      <c r="X12" s="19">
        <v>0.12280701754386</v>
      </c>
      <c r="Y12" s="19"/>
      <c r="Z12" s="19">
        <v>0.115107913669065</v>
      </c>
      <c r="AA12" s="19">
        <v>0.122699386503067</v>
      </c>
      <c r="AB12" s="19">
        <v>9.7402597402597393E-2</v>
      </c>
      <c r="AC12" s="19">
        <v>0.16759776536312801</v>
      </c>
      <c r="AD12" s="19">
        <v>0.114285714285714</v>
      </c>
      <c r="AE12" s="19">
        <v>0.155963302752294</v>
      </c>
      <c r="AF12" s="19">
        <v>0.119047619047619</v>
      </c>
      <c r="AG12" s="19">
        <v>8.7912087912087905E-2</v>
      </c>
      <c r="AH12" s="19"/>
      <c r="AI12" s="19">
        <v>0.2</v>
      </c>
      <c r="AJ12" s="19">
        <v>0.164948453608247</v>
      </c>
      <c r="AK12" s="19">
        <v>0.14379084967320299</v>
      </c>
      <c r="AL12" s="19">
        <v>9.7609561752988003E-2</v>
      </c>
      <c r="AM12" s="19">
        <v>0.13218390804597699</v>
      </c>
      <c r="AN12" s="19"/>
      <c r="AO12" s="19">
        <v>0.120401337792642</v>
      </c>
      <c r="AP12" s="19">
        <v>0.1328125</v>
      </c>
      <c r="AQ12" s="19"/>
      <c r="AR12" s="19">
        <v>9.375E-2</v>
      </c>
      <c r="AS12" s="19">
        <v>0.13986013986014001</v>
      </c>
      <c r="AT12" s="19">
        <v>0.11764705882352899</v>
      </c>
      <c r="AU12" s="19">
        <v>0.12903225806451599</v>
      </c>
      <c r="AV12" s="19">
        <v>0.11764705882352899</v>
      </c>
      <c r="AW12" s="19">
        <v>0.15584415584415601</v>
      </c>
      <c r="AX12" s="19">
        <v>0.107142857142857</v>
      </c>
      <c r="AY12" s="19">
        <v>8.8235294117647106E-2</v>
      </c>
      <c r="AZ12" s="19">
        <v>0.10784313725490199</v>
      </c>
      <c r="BA12" s="19">
        <v>0.13793103448275901</v>
      </c>
      <c r="BB12" s="19">
        <v>0.105263157894737</v>
      </c>
      <c r="BC12" s="19">
        <v>0.15094339622641501</v>
      </c>
      <c r="BD12" s="19"/>
      <c r="BE12" s="19">
        <v>0.10198300283286101</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423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492</v>
      </c>
      <c r="D7" s="10">
        <v>47</v>
      </c>
      <c r="E7" s="10">
        <v>67</v>
      </c>
      <c r="F7" s="10">
        <v>122</v>
      </c>
      <c r="G7" s="10">
        <v>256</v>
      </c>
      <c r="H7" s="10"/>
      <c r="I7" s="10">
        <v>236</v>
      </c>
      <c r="J7" s="10">
        <v>256</v>
      </c>
      <c r="K7" s="10"/>
      <c r="L7" s="10">
        <v>63</v>
      </c>
      <c r="M7" s="10">
        <v>126</v>
      </c>
      <c r="N7" s="10">
        <v>142</v>
      </c>
      <c r="O7" s="10">
        <v>160</v>
      </c>
      <c r="P7" s="10"/>
      <c r="Q7" s="10">
        <v>57</v>
      </c>
      <c r="R7" s="10">
        <v>32</v>
      </c>
      <c r="S7" s="10">
        <v>51</v>
      </c>
      <c r="T7" s="10">
        <v>59</v>
      </c>
      <c r="U7" s="10">
        <v>61</v>
      </c>
      <c r="V7" s="10">
        <v>63</v>
      </c>
      <c r="W7" s="10">
        <v>44</v>
      </c>
      <c r="X7" s="10">
        <v>116</v>
      </c>
      <c r="Y7" s="10"/>
      <c r="Z7" s="10">
        <v>72</v>
      </c>
      <c r="AA7" s="10">
        <v>76</v>
      </c>
      <c r="AB7" s="10">
        <v>80</v>
      </c>
      <c r="AC7" s="10">
        <v>97</v>
      </c>
      <c r="AD7" s="10">
        <v>53</v>
      </c>
      <c r="AE7" s="10">
        <v>51</v>
      </c>
      <c r="AF7" s="10">
        <v>19</v>
      </c>
      <c r="AG7" s="10">
        <v>44</v>
      </c>
      <c r="AH7" s="10"/>
      <c r="AI7" s="10">
        <v>25</v>
      </c>
      <c r="AJ7" s="10">
        <v>48</v>
      </c>
      <c r="AK7" s="10">
        <v>61</v>
      </c>
      <c r="AL7" s="10">
        <v>263</v>
      </c>
      <c r="AM7" s="10">
        <v>89</v>
      </c>
      <c r="AN7" s="10"/>
      <c r="AO7" s="10">
        <v>291</v>
      </c>
      <c r="AP7" s="10">
        <v>201</v>
      </c>
      <c r="AQ7" s="10"/>
      <c r="AR7" s="10">
        <v>29</v>
      </c>
      <c r="AS7" s="10">
        <v>161</v>
      </c>
      <c r="AT7" s="10">
        <v>9</v>
      </c>
      <c r="AU7" s="10">
        <v>15</v>
      </c>
      <c r="AV7" s="10">
        <v>54</v>
      </c>
      <c r="AW7" s="10">
        <v>35</v>
      </c>
      <c r="AX7" s="10">
        <v>45</v>
      </c>
      <c r="AY7" s="10">
        <v>17</v>
      </c>
      <c r="AZ7" s="10">
        <v>47</v>
      </c>
      <c r="BA7" s="10">
        <v>31</v>
      </c>
      <c r="BB7" s="10">
        <v>26</v>
      </c>
      <c r="BC7" s="10">
        <v>23</v>
      </c>
      <c r="BD7" s="10"/>
      <c r="BE7" s="10">
        <v>180</v>
      </c>
    </row>
    <row r="8" spans="2:57" x14ac:dyDescent="0.25">
      <c r="B8" s="14" t="s">
        <v>403</v>
      </c>
      <c r="C8" s="13">
        <v>0.34146341463414598</v>
      </c>
      <c r="D8" s="13">
        <v>0.21276595744680901</v>
      </c>
      <c r="E8" s="13">
        <v>0.34328358208955201</v>
      </c>
      <c r="F8" s="13">
        <v>0.37704918032786899</v>
      </c>
      <c r="G8" s="13">
        <v>0.34765625</v>
      </c>
      <c r="H8" s="13"/>
      <c r="I8" s="13">
        <v>0.33474576271186401</v>
      </c>
      <c r="J8" s="13">
        <v>0.34765625</v>
      </c>
      <c r="K8" s="13"/>
      <c r="L8" s="13">
        <v>0.42857142857142899</v>
      </c>
      <c r="M8" s="13">
        <v>0.365079365079365</v>
      </c>
      <c r="N8" s="13">
        <v>0.37323943661971798</v>
      </c>
      <c r="O8" s="13">
        <v>0.26250000000000001</v>
      </c>
      <c r="P8" s="13"/>
      <c r="Q8" s="13">
        <v>0.28070175438596501</v>
      </c>
      <c r="R8" s="13">
        <v>0.28125</v>
      </c>
      <c r="S8" s="13">
        <v>0.47058823529411797</v>
      </c>
      <c r="T8" s="13">
        <v>0.338983050847458</v>
      </c>
      <c r="U8" s="13">
        <v>0.34426229508196698</v>
      </c>
      <c r="V8" s="13">
        <v>0.39682539682539703</v>
      </c>
      <c r="W8" s="13">
        <v>0.36363636363636398</v>
      </c>
      <c r="X8" s="13">
        <v>0.31034482758620702</v>
      </c>
      <c r="Y8" s="13"/>
      <c r="Z8" s="13">
        <v>0.29166666666666702</v>
      </c>
      <c r="AA8" s="13">
        <v>0.38157894736842102</v>
      </c>
      <c r="AB8" s="13">
        <v>0.33750000000000002</v>
      </c>
      <c r="AC8" s="13">
        <v>0.42268041237113402</v>
      </c>
      <c r="AD8" s="13">
        <v>0.41509433962264197</v>
      </c>
      <c r="AE8" s="13">
        <v>0.25490196078431399</v>
      </c>
      <c r="AF8" s="13">
        <v>0.21052631578947401</v>
      </c>
      <c r="AG8" s="13">
        <v>0.25</v>
      </c>
      <c r="AH8" s="13"/>
      <c r="AI8" s="13">
        <v>0.4</v>
      </c>
      <c r="AJ8" s="13">
        <v>0.16666666666666699</v>
      </c>
      <c r="AK8" s="13">
        <v>0.26229508196721302</v>
      </c>
      <c r="AL8" s="13">
        <v>0.35361216730037998</v>
      </c>
      <c r="AM8" s="13">
        <v>0.449438202247191</v>
      </c>
      <c r="AN8" s="13"/>
      <c r="AO8" s="13">
        <v>0.33333333333333298</v>
      </c>
      <c r="AP8" s="13">
        <v>0.35323383084577098</v>
      </c>
      <c r="AQ8" s="13"/>
      <c r="AR8" s="13">
        <v>0.37931034482758602</v>
      </c>
      <c r="AS8" s="13">
        <v>0.37888198757764002</v>
      </c>
      <c r="AT8" s="13">
        <v>0.33333333333333298</v>
      </c>
      <c r="AU8" s="13">
        <v>0.266666666666667</v>
      </c>
      <c r="AV8" s="13">
        <v>0.25925925925925902</v>
      </c>
      <c r="AW8" s="13">
        <v>0.25714285714285701</v>
      </c>
      <c r="AX8" s="13">
        <v>0.422222222222222</v>
      </c>
      <c r="AY8" s="13">
        <v>0.29411764705882398</v>
      </c>
      <c r="AZ8" s="13">
        <v>0.40425531914893598</v>
      </c>
      <c r="BA8" s="13">
        <v>0.25806451612903197</v>
      </c>
      <c r="BB8" s="13">
        <v>0.34615384615384598</v>
      </c>
      <c r="BC8" s="13">
        <v>0.26086956521739102</v>
      </c>
      <c r="BD8" s="13"/>
      <c r="BE8" s="13">
        <v>0.422222222222222</v>
      </c>
    </row>
    <row r="9" spans="2:57" x14ac:dyDescent="0.25">
      <c r="B9" s="14" t="s">
        <v>404</v>
      </c>
      <c r="C9" s="13">
        <v>0.39837398373983701</v>
      </c>
      <c r="D9" s="13">
        <v>0.319148936170213</v>
      </c>
      <c r="E9" s="13">
        <v>0.29850746268656703</v>
      </c>
      <c r="F9" s="13">
        <v>0.39344262295082</v>
      </c>
      <c r="G9" s="13">
        <v>0.44140625</v>
      </c>
      <c r="H9" s="13"/>
      <c r="I9" s="13">
        <v>0.35169491525423702</v>
      </c>
      <c r="J9" s="13">
        <v>0.44140625</v>
      </c>
      <c r="K9" s="13"/>
      <c r="L9" s="13">
        <v>0.365079365079365</v>
      </c>
      <c r="M9" s="13">
        <v>0.38095238095238099</v>
      </c>
      <c r="N9" s="13">
        <v>0.42957746478873199</v>
      </c>
      <c r="O9" s="13">
        <v>0.39374999999999999</v>
      </c>
      <c r="P9" s="13"/>
      <c r="Q9" s="13">
        <v>0.33333333333333298</v>
      </c>
      <c r="R9" s="13">
        <v>0.375</v>
      </c>
      <c r="S9" s="13">
        <v>0.29411764705882398</v>
      </c>
      <c r="T9" s="13">
        <v>0.42372881355932202</v>
      </c>
      <c r="U9" s="13">
        <v>0.42622950819672101</v>
      </c>
      <c r="V9" s="13">
        <v>0.39682539682539703</v>
      </c>
      <c r="W9" s="13">
        <v>0.5</v>
      </c>
      <c r="X9" s="13">
        <v>0.42241379310344801</v>
      </c>
      <c r="Y9" s="13"/>
      <c r="Z9" s="13">
        <v>0.45833333333333298</v>
      </c>
      <c r="AA9" s="13">
        <v>0.36842105263157898</v>
      </c>
      <c r="AB9" s="13">
        <v>0.36249999999999999</v>
      </c>
      <c r="AC9" s="13">
        <v>0.42268041237113402</v>
      </c>
      <c r="AD9" s="13">
        <v>0.39622641509433998</v>
      </c>
      <c r="AE9" s="13">
        <v>0.41176470588235298</v>
      </c>
      <c r="AF9" s="13">
        <v>0.52631578947368396</v>
      </c>
      <c r="AG9" s="13">
        <v>0.29545454545454503</v>
      </c>
      <c r="AH9" s="13"/>
      <c r="AI9" s="13">
        <v>0.2</v>
      </c>
      <c r="AJ9" s="13">
        <v>0.41666666666666702</v>
      </c>
      <c r="AK9" s="13">
        <v>0.44262295081967201</v>
      </c>
      <c r="AL9" s="13">
        <v>0.40684410646387797</v>
      </c>
      <c r="AM9" s="13">
        <v>0.39325842696629199</v>
      </c>
      <c r="AN9" s="13"/>
      <c r="AO9" s="13">
        <v>0.39518900343642599</v>
      </c>
      <c r="AP9" s="13">
        <v>0.402985074626866</v>
      </c>
      <c r="AQ9" s="13"/>
      <c r="AR9" s="13">
        <v>0.31034482758620702</v>
      </c>
      <c r="AS9" s="13">
        <v>0.38509316770186303</v>
      </c>
      <c r="AT9" s="13">
        <v>0.55555555555555602</v>
      </c>
      <c r="AU9" s="13">
        <v>0.53333333333333299</v>
      </c>
      <c r="AV9" s="13">
        <v>0.44444444444444398</v>
      </c>
      <c r="AW9" s="13">
        <v>0.48571428571428599</v>
      </c>
      <c r="AX9" s="13">
        <v>0.37777777777777799</v>
      </c>
      <c r="AY9" s="13">
        <v>0.35294117647058798</v>
      </c>
      <c r="AZ9" s="13">
        <v>0.319148936170213</v>
      </c>
      <c r="BA9" s="13">
        <v>0.35483870967741898</v>
      </c>
      <c r="BB9" s="13">
        <v>0.5</v>
      </c>
      <c r="BC9" s="13">
        <v>0.39130434782608697</v>
      </c>
      <c r="BD9" s="13"/>
      <c r="BE9" s="13">
        <v>0.37777777777777799</v>
      </c>
    </row>
    <row r="10" spans="2:57" x14ac:dyDescent="0.25">
      <c r="B10" s="14" t="s">
        <v>405</v>
      </c>
      <c r="C10" s="13">
        <v>0.20934959349593499</v>
      </c>
      <c r="D10" s="13">
        <v>0.340425531914894</v>
      </c>
      <c r="E10" s="13">
        <v>0.28358208955223901</v>
      </c>
      <c r="F10" s="13">
        <v>0.19672131147541</v>
      </c>
      <c r="G10" s="13">
        <v>0.171875</v>
      </c>
      <c r="H10" s="13"/>
      <c r="I10" s="13">
        <v>0.25</v>
      </c>
      <c r="J10" s="13">
        <v>0.171875</v>
      </c>
      <c r="K10" s="13"/>
      <c r="L10" s="13">
        <v>0.17460317460317501</v>
      </c>
      <c r="M10" s="13">
        <v>0.238095238095238</v>
      </c>
      <c r="N10" s="13">
        <v>0.147887323943662</v>
      </c>
      <c r="O10" s="13">
        <v>0.25624999999999998</v>
      </c>
      <c r="P10" s="13"/>
      <c r="Q10" s="13">
        <v>0.28070175438596501</v>
      </c>
      <c r="R10" s="13">
        <v>0.34375</v>
      </c>
      <c r="S10" s="13">
        <v>0.19607843137254899</v>
      </c>
      <c r="T10" s="13">
        <v>0.186440677966102</v>
      </c>
      <c r="U10" s="13">
        <v>0.19672131147541</v>
      </c>
      <c r="V10" s="13">
        <v>0.206349206349206</v>
      </c>
      <c r="W10" s="13">
        <v>0.13636363636363599</v>
      </c>
      <c r="X10" s="13">
        <v>0.18965517241379301</v>
      </c>
      <c r="Y10" s="13"/>
      <c r="Z10" s="13">
        <v>0.20833333333333301</v>
      </c>
      <c r="AA10" s="13">
        <v>0.18421052631578899</v>
      </c>
      <c r="AB10" s="13">
        <v>0.23749999999999999</v>
      </c>
      <c r="AC10" s="13">
        <v>0.14432989690721601</v>
      </c>
      <c r="AD10" s="13">
        <v>0.15094339622641501</v>
      </c>
      <c r="AE10" s="13">
        <v>0.25490196078431399</v>
      </c>
      <c r="AF10" s="13">
        <v>0.21052631578947401</v>
      </c>
      <c r="AG10" s="13">
        <v>0.36363636363636398</v>
      </c>
      <c r="AH10" s="13"/>
      <c r="AI10" s="13">
        <v>0.2</v>
      </c>
      <c r="AJ10" s="13">
        <v>0.35416666666666702</v>
      </c>
      <c r="AK10" s="13">
        <v>0.19672131147541</v>
      </c>
      <c r="AL10" s="13">
        <v>0.20532319391635001</v>
      </c>
      <c r="AM10" s="13">
        <v>0.14606741573033699</v>
      </c>
      <c r="AN10" s="13"/>
      <c r="AO10" s="13">
        <v>0.216494845360825</v>
      </c>
      <c r="AP10" s="13">
        <v>0.19900497512437801</v>
      </c>
      <c r="AQ10" s="13"/>
      <c r="AR10" s="13">
        <v>0.17241379310344801</v>
      </c>
      <c r="AS10" s="13">
        <v>0.20496894409937899</v>
      </c>
      <c r="AT10" s="13">
        <v>0.11111111111111099</v>
      </c>
      <c r="AU10" s="13">
        <v>0.2</v>
      </c>
      <c r="AV10" s="13">
        <v>0.25925925925925902</v>
      </c>
      <c r="AW10" s="13">
        <v>0.17142857142857101</v>
      </c>
      <c r="AX10" s="13">
        <v>0.17777777777777801</v>
      </c>
      <c r="AY10" s="13">
        <v>0.29411764705882398</v>
      </c>
      <c r="AZ10" s="13">
        <v>0.19148936170212799</v>
      </c>
      <c r="BA10" s="13">
        <v>0.32258064516128998</v>
      </c>
      <c r="BB10" s="13">
        <v>0.15384615384615399</v>
      </c>
      <c r="BC10" s="13">
        <v>0.217391304347826</v>
      </c>
      <c r="BD10" s="13"/>
      <c r="BE10" s="13">
        <v>0.16666666666666699</v>
      </c>
    </row>
    <row r="11" spans="2:57" x14ac:dyDescent="0.25">
      <c r="B11" s="14" t="s">
        <v>406</v>
      </c>
      <c r="C11" s="13">
        <v>2.6422764227642299E-2</v>
      </c>
      <c r="D11" s="13">
        <v>6.3829787234042507E-2</v>
      </c>
      <c r="E11" s="13">
        <v>4.47761194029851E-2</v>
      </c>
      <c r="F11" s="13">
        <v>8.1967213114754103E-3</v>
      </c>
      <c r="G11" s="13">
        <v>2.34375E-2</v>
      </c>
      <c r="H11" s="13"/>
      <c r="I11" s="13">
        <v>2.9661016949152502E-2</v>
      </c>
      <c r="J11" s="13">
        <v>2.34375E-2</v>
      </c>
      <c r="K11" s="13"/>
      <c r="L11" s="13">
        <v>1.58730158730159E-2</v>
      </c>
      <c r="M11" s="13">
        <v>0</v>
      </c>
      <c r="N11" s="13">
        <v>2.8169014084507001E-2</v>
      </c>
      <c r="O11" s="13">
        <v>0.05</v>
      </c>
      <c r="P11" s="13"/>
      <c r="Q11" s="13">
        <v>5.2631578947368397E-2</v>
      </c>
      <c r="R11" s="13">
        <v>0</v>
      </c>
      <c r="S11" s="13">
        <v>1.9607843137254902E-2</v>
      </c>
      <c r="T11" s="13">
        <v>1.6949152542372899E-2</v>
      </c>
      <c r="U11" s="13">
        <v>1.63934426229508E-2</v>
      </c>
      <c r="V11" s="13">
        <v>0</v>
      </c>
      <c r="W11" s="13">
        <v>0</v>
      </c>
      <c r="X11" s="13">
        <v>4.31034482758621E-2</v>
      </c>
      <c r="Y11" s="13"/>
      <c r="Z11" s="13">
        <v>2.7777777777777801E-2</v>
      </c>
      <c r="AA11" s="13">
        <v>3.94736842105263E-2</v>
      </c>
      <c r="AB11" s="13">
        <v>2.5000000000000001E-2</v>
      </c>
      <c r="AC11" s="13">
        <v>0</v>
      </c>
      <c r="AD11" s="13">
        <v>0</v>
      </c>
      <c r="AE11" s="13">
        <v>5.8823529411764698E-2</v>
      </c>
      <c r="AF11" s="13">
        <v>5.2631578947368397E-2</v>
      </c>
      <c r="AG11" s="13">
        <v>4.5454545454545497E-2</v>
      </c>
      <c r="AH11" s="13"/>
      <c r="AI11" s="13">
        <v>0.04</v>
      </c>
      <c r="AJ11" s="13">
        <v>4.1666666666666699E-2</v>
      </c>
      <c r="AK11" s="13">
        <v>4.91803278688525E-2</v>
      </c>
      <c r="AL11" s="13">
        <v>2.2813688212927799E-2</v>
      </c>
      <c r="AM11" s="13">
        <v>1.1235955056179799E-2</v>
      </c>
      <c r="AN11" s="13"/>
      <c r="AO11" s="13">
        <v>2.40549828178694E-2</v>
      </c>
      <c r="AP11" s="13">
        <v>2.9850746268656699E-2</v>
      </c>
      <c r="AQ11" s="13"/>
      <c r="AR11" s="13">
        <v>6.8965517241379296E-2</v>
      </c>
      <c r="AS11" s="13">
        <v>1.8633540372670801E-2</v>
      </c>
      <c r="AT11" s="13">
        <v>0</v>
      </c>
      <c r="AU11" s="13">
        <v>0</v>
      </c>
      <c r="AV11" s="13">
        <v>1.85185185185185E-2</v>
      </c>
      <c r="AW11" s="13">
        <v>0</v>
      </c>
      <c r="AX11" s="13">
        <v>2.2222222222222199E-2</v>
      </c>
      <c r="AY11" s="13">
        <v>0</v>
      </c>
      <c r="AZ11" s="13">
        <v>6.3829787234042507E-2</v>
      </c>
      <c r="BA11" s="13">
        <v>6.4516129032258104E-2</v>
      </c>
      <c r="BB11" s="13">
        <v>0</v>
      </c>
      <c r="BC11" s="13">
        <v>4.3478260869565202E-2</v>
      </c>
      <c r="BD11" s="13"/>
      <c r="BE11" s="13">
        <v>2.7777777777777801E-2</v>
      </c>
    </row>
    <row r="12" spans="2:57" x14ac:dyDescent="0.25">
      <c r="B12" s="14" t="s">
        <v>407</v>
      </c>
      <c r="C12" s="13">
        <v>1.21951219512195E-2</v>
      </c>
      <c r="D12" s="13">
        <v>6.3829787234042507E-2</v>
      </c>
      <c r="E12" s="13">
        <v>1.49253731343284E-2</v>
      </c>
      <c r="F12" s="13">
        <v>8.1967213114754103E-3</v>
      </c>
      <c r="G12" s="13">
        <v>3.90625E-3</v>
      </c>
      <c r="H12" s="13"/>
      <c r="I12" s="13">
        <v>2.1186440677966101E-2</v>
      </c>
      <c r="J12" s="13">
        <v>3.90625E-3</v>
      </c>
      <c r="K12" s="13"/>
      <c r="L12" s="13">
        <v>1.58730158730159E-2</v>
      </c>
      <c r="M12" s="13">
        <v>0</v>
      </c>
      <c r="N12" s="13">
        <v>7.0422535211267599E-3</v>
      </c>
      <c r="O12" s="13">
        <v>2.5000000000000001E-2</v>
      </c>
      <c r="P12" s="13"/>
      <c r="Q12" s="13">
        <v>5.2631578947368397E-2</v>
      </c>
      <c r="R12" s="13">
        <v>0</v>
      </c>
      <c r="S12" s="13">
        <v>0</v>
      </c>
      <c r="T12" s="13">
        <v>0</v>
      </c>
      <c r="U12" s="13">
        <v>1.63934426229508E-2</v>
      </c>
      <c r="V12" s="13">
        <v>0</v>
      </c>
      <c r="W12" s="13">
        <v>0</v>
      </c>
      <c r="X12" s="13">
        <v>1.72413793103448E-2</v>
      </c>
      <c r="Y12" s="13"/>
      <c r="Z12" s="13">
        <v>1.38888888888889E-2</v>
      </c>
      <c r="AA12" s="13">
        <v>2.6315789473684199E-2</v>
      </c>
      <c r="AB12" s="13">
        <v>0</v>
      </c>
      <c r="AC12" s="13">
        <v>0</v>
      </c>
      <c r="AD12" s="13">
        <v>1.88679245283019E-2</v>
      </c>
      <c r="AE12" s="13">
        <v>0</v>
      </c>
      <c r="AF12" s="13">
        <v>0</v>
      </c>
      <c r="AG12" s="13">
        <v>4.5454545454545497E-2</v>
      </c>
      <c r="AH12" s="13"/>
      <c r="AI12" s="13">
        <v>0.12</v>
      </c>
      <c r="AJ12" s="13">
        <v>2.0833333333333301E-2</v>
      </c>
      <c r="AK12" s="13">
        <v>3.2786885245901599E-2</v>
      </c>
      <c r="AL12" s="13">
        <v>0</v>
      </c>
      <c r="AM12" s="13">
        <v>0</v>
      </c>
      <c r="AN12" s="13"/>
      <c r="AO12" s="13">
        <v>2.06185567010309E-2</v>
      </c>
      <c r="AP12" s="13">
        <v>0</v>
      </c>
      <c r="AQ12" s="13"/>
      <c r="AR12" s="13">
        <v>0</v>
      </c>
      <c r="AS12" s="13">
        <v>1.2422360248447201E-2</v>
      </c>
      <c r="AT12" s="13">
        <v>0</v>
      </c>
      <c r="AU12" s="13">
        <v>0</v>
      </c>
      <c r="AV12" s="13">
        <v>0</v>
      </c>
      <c r="AW12" s="13">
        <v>5.7142857142857099E-2</v>
      </c>
      <c r="AX12" s="13">
        <v>0</v>
      </c>
      <c r="AY12" s="13">
        <v>5.8823529411764698E-2</v>
      </c>
      <c r="AZ12" s="13">
        <v>0</v>
      </c>
      <c r="BA12" s="13">
        <v>0</v>
      </c>
      <c r="BB12" s="13">
        <v>0</v>
      </c>
      <c r="BC12" s="13">
        <v>4.3478260869565202E-2</v>
      </c>
      <c r="BD12" s="13"/>
      <c r="BE12" s="13">
        <v>0</v>
      </c>
    </row>
    <row r="13" spans="2:57" x14ac:dyDescent="0.25">
      <c r="B13" s="14" t="s">
        <v>82</v>
      </c>
      <c r="C13" s="13">
        <v>1.21951219512195E-2</v>
      </c>
      <c r="D13" s="13">
        <v>0</v>
      </c>
      <c r="E13" s="13">
        <v>1.49253731343284E-2</v>
      </c>
      <c r="F13" s="13">
        <v>1.63934426229508E-2</v>
      </c>
      <c r="G13" s="13">
        <v>1.171875E-2</v>
      </c>
      <c r="H13" s="13"/>
      <c r="I13" s="13">
        <v>1.27118644067797E-2</v>
      </c>
      <c r="J13" s="13">
        <v>1.171875E-2</v>
      </c>
      <c r="K13" s="13"/>
      <c r="L13" s="13">
        <v>0</v>
      </c>
      <c r="M13" s="13">
        <v>1.58730158730159E-2</v>
      </c>
      <c r="N13" s="13">
        <v>1.4084507042253501E-2</v>
      </c>
      <c r="O13" s="13">
        <v>1.2500000000000001E-2</v>
      </c>
      <c r="P13" s="13"/>
      <c r="Q13" s="13">
        <v>0</v>
      </c>
      <c r="R13" s="13">
        <v>0</v>
      </c>
      <c r="S13" s="13">
        <v>1.9607843137254902E-2</v>
      </c>
      <c r="T13" s="13">
        <v>3.3898305084745797E-2</v>
      </c>
      <c r="U13" s="13">
        <v>0</v>
      </c>
      <c r="V13" s="13">
        <v>0</v>
      </c>
      <c r="W13" s="13">
        <v>0</v>
      </c>
      <c r="X13" s="13">
        <v>1.72413793103448E-2</v>
      </c>
      <c r="Y13" s="13"/>
      <c r="Z13" s="13">
        <v>0</v>
      </c>
      <c r="AA13" s="13">
        <v>0</v>
      </c>
      <c r="AB13" s="13">
        <v>3.7499999999999999E-2</v>
      </c>
      <c r="AC13" s="13">
        <v>1.03092783505155E-2</v>
      </c>
      <c r="AD13" s="13">
        <v>1.88679245283019E-2</v>
      </c>
      <c r="AE13" s="13">
        <v>1.9607843137254902E-2</v>
      </c>
      <c r="AF13" s="13">
        <v>0</v>
      </c>
      <c r="AG13" s="13">
        <v>0</v>
      </c>
      <c r="AH13" s="13"/>
      <c r="AI13" s="13">
        <v>0.04</v>
      </c>
      <c r="AJ13" s="13">
        <v>0</v>
      </c>
      <c r="AK13" s="13">
        <v>1.63934426229508E-2</v>
      </c>
      <c r="AL13" s="13">
        <v>1.14068441064639E-2</v>
      </c>
      <c r="AM13" s="13">
        <v>0</v>
      </c>
      <c r="AN13" s="13"/>
      <c r="AO13" s="13">
        <v>1.03092783505155E-2</v>
      </c>
      <c r="AP13" s="13">
        <v>1.49253731343284E-2</v>
      </c>
      <c r="AQ13" s="13"/>
      <c r="AR13" s="13">
        <v>6.8965517241379296E-2</v>
      </c>
      <c r="AS13" s="13">
        <v>0</v>
      </c>
      <c r="AT13" s="13">
        <v>0</v>
      </c>
      <c r="AU13" s="13">
        <v>0</v>
      </c>
      <c r="AV13" s="13">
        <v>1.85185185185185E-2</v>
      </c>
      <c r="AW13" s="13">
        <v>2.8571428571428598E-2</v>
      </c>
      <c r="AX13" s="13">
        <v>0</v>
      </c>
      <c r="AY13" s="13">
        <v>0</v>
      </c>
      <c r="AZ13" s="13">
        <v>2.1276595744680899E-2</v>
      </c>
      <c r="BA13" s="13">
        <v>0</v>
      </c>
      <c r="BB13" s="13">
        <v>0</v>
      </c>
      <c r="BC13" s="13">
        <v>4.3478260869565202E-2</v>
      </c>
      <c r="BD13" s="13"/>
      <c r="BE13" s="13">
        <v>5.5555555555555601E-3</v>
      </c>
    </row>
    <row r="14" spans="2:57" x14ac:dyDescent="0.25">
      <c r="B14" s="14" t="s">
        <v>408</v>
      </c>
      <c r="C14" s="20">
        <v>0.73983739837398399</v>
      </c>
      <c r="D14" s="20">
        <v>0.53191489361702105</v>
      </c>
      <c r="E14" s="20">
        <v>0.64179104477611904</v>
      </c>
      <c r="F14" s="20">
        <v>0.77049180327868805</v>
      </c>
      <c r="G14" s="20">
        <v>0.7890625</v>
      </c>
      <c r="H14" s="20"/>
      <c r="I14" s="20">
        <v>0.68644067796610198</v>
      </c>
      <c r="J14" s="20">
        <v>0.7890625</v>
      </c>
      <c r="K14" s="20"/>
      <c r="L14" s="20">
        <v>0.79365079365079405</v>
      </c>
      <c r="M14" s="20">
        <v>0.74603174603174605</v>
      </c>
      <c r="N14" s="20">
        <v>0.80281690140845097</v>
      </c>
      <c r="O14" s="20">
        <v>0.65625</v>
      </c>
      <c r="P14" s="20"/>
      <c r="Q14" s="20">
        <v>0.61403508771929804</v>
      </c>
      <c r="R14" s="20">
        <v>0.65625</v>
      </c>
      <c r="S14" s="20">
        <v>0.76470588235294101</v>
      </c>
      <c r="T14" s="20">
        <v>0.76271186440677996</v>
      </c>
      <c r="U14" s="20">
        <v>0.77049180327868805</v>
      </c>
      <c r="V14" s="20">
        <v>0.79365079365079405</v>
      </c>
      <c r="W14" s="20">
        <v>0.86363636363636398</v>
      </c>
      <c r="X14" s="20">
        <v>0.73275862068965503</v>
      </c>
      <c r="Y14" s="20"/>
      <c r="Z14" s="20">
        <v>0.75</v>
      </c>
      <c r="AA14" s="20">
        <v>0.75</v>
      </c>
      <c r="AB14" s="20">
        <v>0.7</v>
      </c>
      <c r="AC14" s="20">
        <v>0.84536082474226804</v>
      </c>
      <c r="AD14" s="20">
        <v>0.81132075471698095</v>
      </c>
      <c r="AE14" s="20">
        <v>0.66666666666666696</v>
      </c>
      <c r="AF14" s="20">
        <v>0.73684210526315796</v>
      </c>
      <c r="AG14" s="20">
        <v>0.54545454545454497</v>
      </c>
      <c r="AH14" s="20"/>
      <c r="AI14" s="20">
        <v>0.6</v>
      </c>
      <c r="AJ14" s="20">
        <v>0.58333333333333304</v>
      </c>
      <c r="AK14" s="20">
        <v>0.70491803278688503</v>
      </c>
      <c r="AL14" s="20">
        <v>0.76045627376425895</v>
      </c>
      <c r="AM14" s="20">
        <v>0.84269662921348298</v>
      </c>
      <c r="AN14" s="20"/>
      <c r="AO14" s="20">
        <v>0.72852233676975897</v>
      </c>
      <c r="AP14" s="20">
        <v>0.75621890547263704</v>
      </c>
      <c r="AQ14" s="20"/>
      <c r="AR14" s="20">
        <v>0.68965517241379304</v>
      </c>
      <c r="AS14" s="20">
        <v>0.76397515527950299</v>
      </c>
      <c r="AT14" s="20">
        <v>0.88888888888888895</v>
      </c>
      <c r="AU14" s="20">
        <v>0.8</v>
      </c>
      <c r="AV14" s="20">
        <v>0.70370370370370405</v>
      </c>
      <c r="AW14" s="20">
        <v>0.74285714285714299</v>
      </c>
      <c r="AX14" s="20">
        <v>0.8</v>
      </c>
      <c r="AY14" s="20">
        <v>0.64705882352941202</v>
      </c>
      <c r="AZ14" s="20">
        <v>0.72340425531914898</v>
      </c>
      <c r="BA14" s="20">
        <v>0.61290322580645196</v>
      </c>
      <c r="BB14" s="20">
        <v>0.84615384615384603</v>
      </c>
      <c r="BC14" s="20">
        <v>0.65217391304347805</v>
      </c>
      <c r="BD14" s="20"/>
      <c r="BE14" s="20">
        <v>0.8</v>
      </c>
    </row>
    <row r="15" spans="2:57" x14ac:dyDescent="0.25">
      <c r="B15" s="14" t="s">
        <v>409</v>
      </c>
      <c r="C15" s="20">
        <v>3.8617886178861797E-2</v>
      </c>
      <c r="D15" s="20">
        <v>0.12765957446808501</v>
      </c>
      <c r="E15" s="20">
        <v>5.9701492537313397E-2</v>
      </c>
      <c r="F15" s="20">
        <v>1.63934426229508E-2</v>
      </c>
      <c r="G15" s="20">
        <v>2.734375E-2</v>
      </c>
      <c r="H15" s="20"/>
      <c r="I15" s="20">
        <v>5.0847457627118599E-2</v>
      </c>
      <c r="J15" s="20">
        <v>2.734375E-2</v>
      </c>
      <c r="K15" s="20"/>
      <c r="L15" s="20">
        <v>3.1746031746031703E-2</v>
      </c>
      <c r="M15" s="20">
        <v>0</v>
      </c>
      <c r="N15" s="20">
        <v>3.5211267605633798E-2</v>
      </c>
      <c r="O15" s="20">
        <v>7.4999999999999997E-2</v>
      </c>
      <c r="P15" s="20"/>
      <c r="Q15" s="20">
        <v>0.105263157894737</v>
      </c>
      <c r="R15" s="20">
        <v>0</v>
      </c>
      <c r="S15" s="20">
        <v>1.9607843137254902E-2</v>
      </c>
      <c r="T15" s="20">
        <v>1.6949152542372899E-2</v>
      </c>
      <c r="U15" s="20">
        <v>3.2786885245901599E-2</v>
      </c>
      <c r="V15" s="20">
        <v>0</v>
      </c>
      <c r="W15" s="20">
        <v>0</v>
      </c>
      <c r="X15" s="20">
        <v>6.0344827586206899E-2</v>
      </c>
      <c r="Y15" s="20"/>
      <c r="Z15" s="20">
        <v>4.1666666666666699E-2</v>
      </c>
      <c r="AA15" s="20">
        <v>6.5789473684210495E-2</v>
      </c>
      <c r="AB15" s="20">
        <v>2.5000000000000001E-2</v>
      </c>
      <c r="AC15" s="20">
        <v>0</v>
      </c>
      <c r="AD15" s="20">
        <v>1.88679245283019E-2</v>
      </c>
      <c r="AE15" s="20">
        <v>5.8823529411764698E-2</v>
      </c>
      <c r="AF15" s="20">
        <v>5.2631578947368397E-2</v>
      </c>
      <c r="AG15" s="20">
        <v>9.0909090909090898E-2</v>
      </c>
      <c r="AH15" s="20"/>
      <c r="AI15" s="20">
        <v>0.16</v>
      </c>
      <c r="AJ15" s="20">
        <v>6.25E-2</v>
      </c>
      <c r="AK15" s="20">
        <v>8.1967213114754106E-2</v>
      </c>
      <c r="AL15" s="20">
        <v>2.2813688212927799E-2</v>
      </c>
      <c r="AM15" s="20">
        <v>1.1235955056179799E-2</v>
      </c>
      <c r="AN15" s="20"/>
      <c r="AO15" s="20">
        <v>4.4673539518900303E-2</v>
      </c>
      <c r="AP15" s="20">
        <v>2.9850746268656699E-2</v>
      </c>
      <c r="AQ15" s="20"/>
      <c r="AR15" s="20">
        <v>6.8965517241379296E-2</v>
      </c>
      <c r="AS15" s="20">
        <v>3.1055900621118002E-2</v>
      </c>
      <c r="AT15" s="20">
        <v>0</v>
      </c>
      <c r="AU15" s="20">
        <v>0</v>
      </c>
      <c r="AV15" s="20">
        <v>1.85185185185185E-2</v>
      </c>
      <c r="AW15" s="20">
        <v>5.7142857142857099E-2</v>
      </c>
      <c r="AX15" s="20">
        <v>2.2222222222222199E-2</v>
      </c>
      <c r="AY15" s="20">
        <v>5.8823529411764698E-2</v>
      </c>
      <c r="AZ15" s="20">
        <v>6.3829787234042507E-2</v>
      </c>
      <c r="BA15" s="20">
        <v>6.4516129032258104E-2</v>
      </c>
      <c r="BB15" s="20">
        <v>0</v>
      </c>
      <c r="BC15" s="20">
        <v>8.6956521739130405E-2</v>
      </c>
      <c r="BD15" s="20"/>
      <c r="BE15" s="20">
        <v>2.7777777777777801E-2</v>
      </c>
    </row>
    <row r="16" spans="2:57" x14ac:dyDescent="0.25">
      <c r="B16" s="14" t="s">
        <v>274</v>
      </c>
      <c r="C16" s="21">
        <v>0.70121951219512202</v>
      </c>
      <c r="D16" s="21">
        <v>0.40425531914893598</v>
      </c>
      <c r="E16" s="21">
        <v>0.58208955223880599</v>
      </c>
      <c r="F16" s="21">
        <v>0.75409836065573799</v>
      </c>
      <c r="G16" s="21">
        <v>0.76171875</v>
      </c>
      <c r="H16" s="21"/>
      <c r="I16" s="21">
        <v>0.63559322033898302</v>
      </c>
      <c r="J16" s="21">
        <v>0.76171875</v>
      </c>
      <c r="K16" s="21"/>
      <c r="L16" s="21">
        <v>0.76190476190476197</v>
      </c>
      <c r="M16" s="21">
        <v>0.74603174603174605</v>
      </c>
      <c r="N16" s="21">
        <v>0.76760563380281699</v>
      </c>
      <c r="O16" s="21">
        <v>0.58125000000000004</v>
      </c>
      <c r="P16" s="21"/>
      <c r="Q16" s="21">
        <v>0.50877192982456099</v>
      </c>
      <c r="R16" s="21">
        <v>0.65625</v>
      </c>
      <c r="S16" s="21">
        <v>0.74509803921568596</v>
      </c>
      <c r="T16" s="21">
        <v>0.74576271186440701</v>
      </c>
      <c r="U16" s="21">
        <v>0.73770491803278704</v>
      </c>
      <c r="V16" s="21">
        <v>0.79365079365079405</v>
      </c>
      <c r="W16" s="21">
        <v>0.86363636363636398</v>
      </c>
      <c r="X16" s="21">
        <v>0.67241379310344795</v>
      </c>
      <c r="Y16" s="21"/>
      <c r="Z16" s="21">
        <v>0.70833333333333304</v>
      </c>
      <c r="AA16" s="21">
        <v>0.68421052631578905</v>
      </c>
      <c r="AB16" s="21">
        <v>0.67500000000000004</v>
      </c>
      <c r="AC16" s="21">
        <v>0.84536082474226804</v>
      </c>
      <c r="AD16" s="21">
        <v>0.79245283018867896</v>
      </c>
      <c r="AE16" s="21">
        <v>0.60784313725490202</v>
      </c>
      <c r="AF16" s="21">
        <v>0.68421052631578905</v>
      </c>
      <c r="AG16" s="21">
        <v>0.45454545454545398</v>
      </c>
      <c r="AH16" s="21"/>
      <c r="AI16" s="21">
        <v>0.44</v>
      </c>
      <c r="AJ16" s="21">
        <v>0.52083333333333304</v>
      </c>
      <c r="AK16" s="21">
        <v>0.62295081967213095</v>
      </c>
      <c r="AL16" s="21">
        <v>0.737642585551331</v>
      </c>
      <c r="AM16" s="21">
        <v>0.83146067415730296</v>
      </c>
      <c r="AN16" s="21"/>
      <c r="AO16" s="21">
        <v>0.68384879725085901</v>
      </c>
      <c r="AP16" s="21">
        <v>0.72636815920398001</v>
      </c>
      <c r="AQ16" s="21"/>
      <c r="AR16" s="21">
        <v>0.62068965517241403</v>
      </c>
      <c r="AS16" s="21">
        <v>0.73291925465838503</v>
      </c>
      <c r="AT16" s="21">
        <v>0.88888888888888895</v>
      </c>
      <c r="AU16" s="21">
        <v>0.8</v>
      </c>
      <c r="AV16" s="21">
        <v>0.68518518518518501</v>
      </c>
      <c r="AW16" s="21">
        <v>0.68571428571428605</v>
      </c>
      <c r="AX16" s="21">
        <v>0.77777777777777801</v>
      </c>
      <c r="AY16" s="21">
        <v>0.58823529411764697</v>
      </c>
      <c r="AZ16" s="21">
        <v>0.659574468085106</v>
      </c>
      <c r="BA16" s="21">
        <v>0.54838709677419395</v>
      </c>
      <c r="BB16" s="21">
        <v>0.84615384615384603</v>
      </c>
      <c r="BC16" s="21">
        <v>0.565217391304348</v>
      </c>
      <c r="BD16" s="21"/>
      <c r="BE16" s="21">
        <v>0.77222222222222203</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BE21"/>
  <sheetViews>
    <sheetView showGridLines="0" topLeftCell="A6" workbookViewId="0">
      <pane xSplit="2" topLeftCell="C1" activePane="topRight" state="frozen"/>
      <selection pane="topRight" activeCell="B21" sqref="B21"/>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424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492</v>
      </c>
      <c r="D7" s="10">
        <v>47</v>
      </c>
      <c r="E7" s="10">
        <v>67</v>
      </c>
      <c r="F7" s="10">
        <v>122</v>
      </c>
      <c r="G7" s="10">
        <v>256</v>
      </c>
      <c r="H7" s="10"/>
      <c r="I7" s="10">
        <v>236</v>
      </c>
      <c r="J7" s="10">
        <v>256</v>
      </c>
      <c r="K7" s="10"/>
      <c r="L7" s="10">
        <v>63</v>
      </c>
      <c r="M7" s="10">
        <v>126</v>
      </c>
      <c r="N7" s="10">
        <v>142</v>
      </c>
      <c r="O7" s="10">
        <v>160</v>
      </c>
      <c r="P7" s="10"/>
      <c r="Q7" s="10">
        <v>57</v>
      </c>
      <c r="R7" s="10">
        <v>32</v>
      </c>
      <c r="S7" s="10">
        <v>51</v>
      </c>
      <c r="T7" s="10">
        <v>59</v>
      </c>
      <c r="U7" s="10">
        <v>61</v>
      </c>
      <c r="V7" s="10">
        <v>63</v>
      </c>
      <c r="W7" s="10">
        <v>44</v>
      </c>
      <c r="X7" s="10">
        <v>116</v>
      </c>
      <c r="Y7" s="10"/>
      <c r="Z7" s="10">
        <v>72</v>
      </c>
      <c r="AA7" s="10">
        <v>76</v>
      </c>
      <c r="AB7" s="10">
        <v>80</v>
      </c>
      <c r="AC7" s="10">
        <v>97</v>
      </c>
      <c r="AD7" s="10">
        <v>53</v>
      </c>
      <c r="AE7" s="10">
        <v>51</v>
      </c>
      <c r="AF7" s="10">
        <v>19</v>
      </c>
      <c r="AG7" s="10">
        <v>44</v>
      </c>
      <c r="AH7" s="10"/>
      <c r="AI7" s="10">
        <v>25</v>
      </c>
      <c r="AJ7" s="10">
        <v>48</v>
      </c>
      <c r="AK7" s="10">
        <v>61</v>
      </c>
      <c r="AL7" s="10">
        <v>263</v>
      </c>
      <c r="AM7" s="10">
        <v>89</v>
      </c>
      <c r="AN7" s="10"/>
      <c r="AO7" s="10">
        <v>291</v>
      </c>
      <c r="AP7" s="10">
        <v>201</v>
      </c>
      <c r="AQ7" s="10"/>
      <c r="AR7" s="10">
        <v>29</v>
      </c>
      <c r="AS7" s="10">
        <v>161</v>
      </c>
      <c r="AT7" s="10">
        <v>9</v>
      </c>
      <c r="AU7" s="10">
        <v>15</v>
      </c>
      <c r="AV7" s="10">
        <v>54</v>
      </c>
      <c r="AW7" s="10">
        <v>35</v>
      </c>
      <c r="AX7" s="10">
        <v>45</v>
      </c>
      <c r="AY7" s="10">
        <v>17</v>
      </c>
      <c r="AZ7" s="10">
        <v>47</v>
      </c>
      <c r="BA7" s="10">
        <v>31</v>
      </c>
      <c r="BB7" s="10">
        <v>26</v>
      </c>
      <c r="BC7" s="10">
        <v>23</v>
      </c>
      <c r="BD7" s="10"/>
      <c r="BE7" s="10">
        <v>180</v>
      </c>
    </row>
    <row r="8" spans="2:57" x14ac:dyDescent="0.25">
      <c r="B8" s="14" t="s">
        <v>403</v>
      </c>
      <c r="C8" s="13">
        <v>0.35975609756097598</v>
      </c>
      <c r="D8" s="13">
        <v>0.12765957446808501</v>
      </c>
      <c r="E8" s="13">
        <v>0.35820895522388102</v>
      </c>
      <c r="F8" s="13">
        <v>0.34426229508196698</v>
      </c>
      <c r="G8" s="13">
        <v>0.41015625</v>
      </c>
      <c r="H8" s="13"/>
      <c r="I8" s="13">
        <v>0.305084745762712</v>
      </c>
      <c r="J8" s="13">
        <v>0.41015625</v>
      </c>
      <c r="K8" s="13"/>
      <c r="L8" s="13">
        <v>0.41269841269841301</v>
      </c>
      <c r="M8" s="13">
        <v>0.38095238095238099</v>
      </c>
      <c r="N8" s="13">
        <v>0.41549295774647899</v>
      </c>
      <c r="O8" s="13">
        <v>0.26874999999999999</v>
      </c>
      <c r="P8" s="13"/>
      <c r="Q8" s="13">
        <v>0.29824561403508798</v>
      </c>
      <c r="R8" s="13">
        <v>0.3125</v>
      </c>
      <c r="S8" s="13">
        <v>0.37254901960784298</v>
      </c>
      <c r="T8" s="13">
        <v>0.305084745762712</v>
      </c>
      <c r="U8" s="13">
        <v>0.34426229508196698</v>
      </c>
      <c r="V8" s="13">
        <v>0.365079365079365</v>
      </c>
      <c r="W8" s="13">
        <v>0.40909090909090901</v>
      </c>
      <c r="X8" s="13">
        <v>0.41379310344827602</v>
      </c>
      <c r="Y8" s="13"/>
      <c r="Z8" s="13">
        <v>0.31944444444444398</v>
      </c>
      <c r="AA8" s="13">
        <v>0.30263157894736797</v>
      </c>
      <c r="AB8" s="13">
        <v>0.36249999999999999</v>
      </c>
      <c r="AC8" s="13">
        <v>0.54639175257731998</v>
      </c>
      <c r="AD8" s="13">
        <v>0.39622641509433998</v>
      </c>
      <c r="AE8" s="13">
        <v>0.23529411764705899</v>
      </c>
      <c r="AF8" s="13">
        <v>0.21052631578947401</v>
      </c>
      <c r="AG8" s="13">
        <v>0.27272727272727298</v>
      </c>
      <c r="AH8" s="13"/>
      <c r="AI8" s="13">
        <v>0.4</v>
      </c>
      <c r="AJ8" s="13">
        <v>0.39583333333333298</v>
      </c>
      <c r="AK8" s="13">
        <v>0.19672131147541</v>
      </c>
      <c r="AL8" s="13">
        <v>0.33840304182509501</v>
      </c>
      <c r="AM8" s="13">
        <v>0.51685393258427004</v>
      </c>
      <c r="AN8" s="13"/>
      <c r="AO8" s="13">
        <v>0.32989690721649501</v>
      </c>
      <c r="AP8" s="13">
        <v>0.402985074626866</v>
      </c>
      <c r="AQ8" s="13"/>
      <c r="AR8" s="13">
        <v>0.34482758620689702</v>
      </c>
      <c r="AS8" s="13">
        <v>0.40993788819875798</v>
      </c>
      <c r="AT8" s="13">
        <v>0.33333333333333298</v>
      </c>
      <c r="AU8" s="13">
        <v>0.266666666666667</v>
      </c>
      <c r="AV8" s="13">
        <v>0.33333333333333298</v>
      </c>
      <c r="AW8" s="13">
        <v>0.34285714285714303</v>
      </c>
      <c r="AX8" s="13">
        <v>0.4</v>
      </c>
      <c r="AY8" s="13">
        <v>0.47058823529411797</v>
      </c>
      <c r="AZ8" s="13">
        <v>0.38297872340425498</v>
      </c>
      <c r="BA8" s="13">
        <v>0.19354838709677399</v>
      </c>
      <c r="BB8" s="13">
        <v>0.30769230769230799</v>
      </c>
      <c r="BC8" s="13">
        <v>0.26086956521739102</v>
      </c>
      <c r="BD8" s="13"/>
      <c r="BE8" s="13">
        <v>0.43888888888888899</v>
      </c>
    </row>
    <row r="9" spans="2:57" x14ac:dyDescent="0.25">
      <c r="B9" s="14" t="s">
        <v>404</v>
      </c>
      <c r="C9" s="13">
        <v>0.38008130081300801</v>
      </c>
      <c r="D9" s="13">
        <v>0.42553191489361702</v>
      </c>
      <c r="E9" s="13">
        <v>0.29850746268656703</v>
      </c>
      <c r="F9" s="13">
        <v>0.409836065573771</v>
      </c>
      <c r="G9" s="13">
        <v>0.37890625</v>
      </c>
      <c r="H9" s="13"/>
      <c r="I9" s="13">
        <v>0.38135593220338998</v>
      </c>
      <c r="J9" s="13">
        <v>0.37890625</v>
      </c>
      <c r="K9" s="13"/>
      <c r="L9" s="13">
        <v>0.39682539682539703</v>
      </c>
      <c r="M9" s="13">
        <v>0.41269841269841301</v>
      </c>
      <c r="N9" s="13">
        <v>0.338028169014085</v>
      </c>
      <c r="O9" s="13">
        <v>0.38750000000000001</v>
      </c>
      <c r="P9" s="13"/>
      <c r="Q9" s="13">
        <v>0.36842105263157898</v>
      </c>
      <c r="R9" s="13">
        <v>0.375</v>
      </c>
      <c r="S9" s="13">
        <v>0.33333333333333298</v>
      </c>
      <c r="T9" s="13">
        <v>0.47457627118644102</v>
      </c>
      <c r="U9" s="13">
        <v>0.409836065573771</v>
      </c>
      <c r="V9" s="13">
        <v>0.38095238095238099</v>
      </c>
      <c r="W9" s="13">
        <v>0.36363636363636398</v>
      </c>
      <c r="X9" s="13">
        <v>0.36206896551724099</v>
      </c>
      <c r="Y9" s="13"/>
      <c r="Z9" s="13">
        <v>0.41666666666666702</v>
      </c>
      <c r="AA9" s="13">
        <v>0.47368421052631599</v>
      </c>
      <c r="AB9" s="13">
        <v>0.32500000000000001</v>
      </c>
      <c r="AC9" s="13">
        <v>0.31958762886597902</v>
      </c>
      <c r="AD9" s="13">
        <v>0.28301886792452802</v>
      </c>
      <c r="AE9" s="13">
        <v>0.39215686274509798</v>
      </c>
      <c r="AF9" s="13">
        <v>0.57894736842105299</v>
      </c>
      <c r="AG9" s="13">
        <v>0.40909090909090901</v>
      </c>
      <c r="AH9" s="13"/>
      <c r="AI9" s="13">
        <v>0.24</v>
      </c>
      <c r="AJ9" s="13">
        <v>0.33333333333333298</v>
      </c>
      <c r="AK9" s="13">
        <v>0.45901639344262302</v>
      </c>
      <c r="AL9" s="13">
        <v>0.40304182509505698</v>
      </c>
      <c r="AM9" s="13">
        <v>0.33707865168539303</v>
      </c>
      <c r="AN9" s="13"/>
      <c r="AO9" s="13">
        <v>0.39518900343642599</v>
      </c>
      <c r="AP9" s="13">
        <v>0.35820895522388102</v>
      </c>
      <c r="AQ9" s="13"/>
      <c r="AR9" s="13">
        <v>0.37931034482758602</v>
      </c>
      <c r="AS9" s="13">
        <v>0.35403726708074501</v>
      </c>
      <c r="AT9" s="13">
        <v>0.66666666666666696</v>
      </c>
      <c r="AU9" s="13">
        <v>0.46666666666666701</v>
      </c>
      <c r="AV9" s="13">
        <v>0.37037037037037002</v>
      </c>
      <c r="AW9" s="13">
        <v>0.314285714285714</v>
      </c>
      <c r="AX9" s="13">
        <v>0.4</v>
      </c>
      <c r="AY9" s="13">
        <v>0.29411764705882398</v>
      </c>
      <c r="AZ9" s="13">
        <v>0.38297872340425498</v>
      </c>
      <c r="BA9" s="13">
        <v>0.38709677419354799</v>
      </c>
      <c r="BB9" s="13">
        <v>0.5</v>
      </c>
      <c r="BC9" s="13">
        <v>0.39130434782608697</v>
      </c>
      <c r="BD9" s="13"/>
      <c r="BE9" s="13">
        <v>0.38333333333333303</v>
      </c>
    </row>
    <row r="10" spans="2:57" x14ac:dyDescent="0.25">
      <c r="B10" s="14" t="s">
        <v>405</v>
      </c>
      <c r="C10" s="13">
        <v>0.17073170731707299</v>
      </c>
      <c r="D10" s="13">
        <v>0.27659574468085102</v>
      </c>
      <c r="E10" s="13">
        <v>0.17910447761194001</v>
      </c>
      <c r="F10" s="13">
        <v>0.188524590163934</v>
      </c>
      <c r="G10" s="13">
        <v>0.140625</v>
      </c>
      <c r="H10" s="13"/>
      <c r="I10" s="13">
        <v>0.20338983050847501</v>
      </c>
      <c r="J10" s="13">
        <v>0.140625</v>
      </c>
      <c r="K10" s="13"/>
      <c r="L10" s="13">
        <v>0.11111111111111099</v>
      </c>
      <c r="M10" s="13">
        <v>0.14285714285714299</v>
      </c>
      <c r="N10" s="13">
        <v>0.169014084507042</v>
      </c>
      <c r="O10" s="13">
        <v>0.21875</v>
      </c>
      <c r="P10" s="13"/>
      <c r="Q10" s="13">
        <v>0.19298245614035101</v>
      </c>
      <c r="R10" s="13">
        <v>0.21875</v>
      </c>
      <c r="S10" s="13">
        <v>0.21568627450980399</v>
      </c>
      <c r="T10" s="13">
        <v>0.11864406779661001</v>
      </c>
      <c r="U10" s="13">
        <v>0.19672131147541</v>
      </c>
      <c r="V10" s="13">
        <v>0.19047619047618999</v>
      </c>
      <c r="W10" s="13">
        <v>0.13636363636363599</v>
      </c>
      <c r="X10" s="13">
        <v>0.13793103448275901</v>
      </c>
      <c r="Y10" s="13"/>
      <c r="Z10" s="13">
        <v>0.194444444444444</v>
      </c>
      <c r="AA10" s="13">
        <v>0.105263157894737</v>
      </c>
      <c r="AB10" s="13">
        <v>0.22500000000000001</v>
      </c>
      <c r="AC10" s="13">
        <v>9.2783505154639206E-2</v>
      </c>
      <c r="AD10" s="13">
        <v>0.245283018867925</v>
      </c>
      <c r="AE10" s="13">
        <v>0.23529411764705899</v>
      </c>
      <c r="AF10" s="13">
        <v>0.105263157894737</v>
      </c>
      <c r="AG10" s="13">
        <v>0.18181818181818199</v>
      </c>
      <c r="AH10" s="13"/>
      <c r="AI10" s="13">
        <v>0.08</v>
      </c>
      <c r="AJ10" s="13">
        <v>0.1875</v>
      </c>
      <c r="AK10" s="13">
        <v>0.24590163934426201</v>
      </c>
      <c r="AL10" s="13">
        <v>0.17870722433460101</v>
      </c>
      <c r="AM10" s="13">
        <v>0.112359550561798</v>
      </c>
      <c r="AN10" s="13"/>
      <c r="AO10" s="13">
        <v>0.16838487972508601</v>
      </c>
      <c r="AP10" s="13">
        <v>0.174129353233831</v>
      </c>
      <c r="AQ10" s="13"/>
      <c r="AR10" s="13">
        <v>0.17241379310344801</v>
      </c>
      <c r="AS10" s="13">
        <v>0.161490683229814</v>
      </c>
      <c r="AT10" s="13">
        <v>0</v>
      </c>
      <c r="AU10" s="13">
        <v>0.266666666666667</v>
      </c>
      <c r="AV10" s="13">
        <v>0.148148148148148</v>
      </c>
      <c r="AW10" s="13">
        <v>0.22857142857142901</v>
      </c>
      <c r="AX10" s="13">
        <v>0.17777777777777801</v>
      </c>
      <c r="AY10" s="13">
        <v>0.17647058823529399</v>
      </c>
      <c r="AZ10" s="13">
        <v>0.10638297872340401</v>
      </c>
      <c r="BA10" s="13">
        <v>0.29032258064516098</v>
      </c>
      <c r="BB10" s="13">
        <v>0.15384615384615399</v>
      </c>
      <c r="BC10" s="13">
        <v>0.173913043478261</v>
      </c>
      <c r="BD10" s="13"/>
      <c r="BE10" s="13">
        <v>0.122222222222222</v>
      </c>
    </row>
    <row r="11" spans="2:57" x14ac:dyDescent="0.25">
      <c r="B11" s="14" t="s">
        <v>406</v>
      </c>
      <c r="C11" s="13">
        <v>4.6747967479674801E-2</v>
      </c>
      <c r="D11" s="13">
        <v>6.3829787234042507E-2</v>
      </c>
      <c r="E11" s="13">
        <v>7.4626865671641798E-2</v>
      </c>
      <c r="F11" s="13">
        <v>2.4590163934426201E-2</v>
      </c>
      <c r="G11" s="13">
        <v>4.6875E-2</v>
      </c>
      <c r="H11" s="13"/>
      <c r="I11" s="13">
        <v>4.6610169491525397E-2</v>
      </c>
      <c r="J11" s="13">
        <v>4.6875E-2</v>
      </c>
      <c r="K11" s="13"/>
      <c r="L11" s="13">
        <v>3.1746031746031703E-2</v>
      </c>
      <c r="M11" s="13">
        <v>2.3809523809523801E-2</v>
      </c>
      <c r="N11" s="13">
        <v>5.63380281690141E-2</v>
      </c>
      <c r="O11" s="13">
        <v>6.25E-2</v>
      </c>
      <c r="P11" s="13"/>
      <c r="Q11" s="13">
        <v>7.0175438596491196E-2</v>
      </c>
      <c r="R11" s="13">
        <v>0</v>
      </c>
      <c r="S11" s="13">
        <v>3.9215686274509803E-2</v>
      </c>
      <c r="T11" s="13">
        <v>5.0847457627118599E-2</v>
      </c>
      <c r="U11" s="13">
        <v>1.63934426229508E-2</v>
      </c>
      <c r="V11" s="13">
        <v>6.3492063492063502E-2</v>
      </c>
      <c r="W11" s="13">
        <v>6.8181818181818205E-2</v>
      </c>
      <c r="X11" s="13">
        <v>4.31034482758621E-2</v>
      </c>
      <c r="Y11" s="13"/>
      <c r="Z11" s="13">
        <v>4.1666666666666699E-2</v>
      </c>
      <c r="AA11" s="13">
        <v>7.8947368421052599E-2</v>
      </c>
      <c r="AB11" s="13">
        <v>3.7499999999999999E-2</v>
      </c>
      <c r="AC11" s="13">
        <v>2.06185567010309E-2</v>
      </c>
      <c r="AD11" s="13">
        <v>5.6603773584905703E-2</v>
      </c>
      <c r="AE11" s="13">
        <v>5.8823529411764698E-2</v>
      </c>
      <c r="AF11" s="13">
        <v>5.2631578947368397E-2</v>
      </c>
      <c r="AG11" s="13">
        <v>4.5454545454545497E-2</v>
      </c>
      <c r="AH11" s="13"/>
      <c r="AI11" s="13">
        <v>0.04</v>
      </c>
      <c r="AJ11" s="13">
        <v>4.1666666666666699E-2</v>
      </c>
      <c r="AK11" s="13">
        <v>3.2786885245901599E-2</v>
      </c>
      <c r="AL11" s="13">
        <v>5.70342205323194E-2</v>
      </c>
      <c r="AM11" s="13">
        <v>2.2471910112359501E-2</v>
      </c>
      <c r="AN11" s="13"/>
      <c r="AO11" s="13">
        <v>5.8419243986254303E-2</v>
      </c>
      <c r="AP11" s="13">
        <v>2.9850746268656699E-2</v>
      </c>
      <c r="AQ11" s="13"/>
      <c r="AR11" s="13">
        <v>0.10344827586206901</v>
      </c>
      <c r="AS11" s="13">
        <v>3.7267080745341602E-2</v>
      </c>
      <c r="AT11" s="13">
        <v>0</v>
      </c>
      <c r="AU11" s="13">
        <v>0</v>
      </c>
      <c r="AV11" s="13">
        <v>7.4074074074074098E-2</v>
      </c>
      <c r="AW11" s="13">
        <v>2.8571428571428598E-2</v>
      </c>
      <c r="AX11" s="13">
        <v>2.2222222222222199E-2</v>
      </c>
      <c r="AY11" s="13">
        <v>0</v>
      </c>
      <c r="AZ11" s="13">
        <v>6.3829787234042507E-2</v>
      </c>
      <c r="BA11" s="13">
        <v>9.6774193548387094E-2</v>
      </c>
      <c r="BB11" s="13">
        <v>3.8461538461538498E-2</v>
      </c>
      <c r="BC11" s="13">
        <v>4.3478260869565202E-2</v>
      </c>
      <c r="BD11" s="13"/>
      <c r="BE11" s="13">
        <v>3.8888888888888903E-2</v>
      </c>
    </row>
    <row r="12" spans="2:57" x14ac:dyDescent="0.25">
      <c r="B12" s="14" t="s">
        <v>407</v>
      </c>
      <c r="C12" s="13">
        <v>3.2520325203252001E-2</v>
      </c>
      <c r="D12" s="13">
        <v>0.10638297872340401</v>
      </c>
      <c r="E12" s="13">
        <v>7.4626865671641798E-2</v>
      </c>
      <c r="F12" s="13">
        <v>1.63934426229508E-2</v>
      </c>
      <c r="G12" s="13">
        <v>1.5625E-2</v>
      </c>
      <c r="H12" s="13"/>
      <c r="I12" s="13">
        <v>5.0847457627118599E-2</v>
      </c>
      <c r="J12" s="13">
        <v>1.5625E-2</v>
      </c>
      <c r="K12" s="13"/>
      <c r="L12" s="13">
        <v>4.7619047619047603E-2</v>
      </c>
      <c r="M12" s="13">
        <v>3.1746031746031703E-2</v>
      </c>
      <c r="N12" s="13">
        <v>1.4084507042253501E-2</v>
      </c>
      <c r="O12" s="13">
        <v>4.3749999999999997E-2</v>
      </c>
      <c r="P12" s="13"/>
      <c r="Q12" s="13">
        <v>7.0175438596491196E-2</v>
      </c>
      <c r="R12" s="13">
        <v>9.375E-2</v>
      </c>
      <c r="S12" s="13">
        <v>1.9607843137254902E-2</v>
      </c>
      <c r="T12" s="13">
        <v>3.3898305084745797E-2</v>
      </c>
      <c r="U12" s="13">
        <v>3.2786885245901599E-2</v>
      </c>
      <c r="V12" s="13">
        <v>0</v>
      </c>
      <c r="W12" s="13">
        <v>0</v>
      </c>
      <c r="X12" s="13">
        <v>3.4482758620689703E-2</v>
      </c>
      <c r="Y12" s="13"/>
      <c r="Z12" s="13">
        <v>2.7777777777777801E-2</v>
      </c>
      <c r="AA12" s="13">
        <v>3.94736842105263E-2</v>
      </c>
      <c r="AB12" s="13">
        <v>1.2500000000000001E-2</v>
      </c>
      <c r="AC12" s="13">
        <v>2.06185567010309E-2</v>
      </c>
      <c r="AD12" s="13">
        <v>1.88679245283019E-2</v>
      </c>
      <c r="AE12" s="13">
        <v>3.9215686274509803E-2</v>
      </c>
      <c r="AF12" s="13">
        <v>5.2631578947368397E-2</v>
      </c>
      <c r="AG12" s="13">
        <v>9.0909090909090898E-2</v>
      </c>
      <c r="AH12" s="13"/>
      <c r="AI12" s="13">
        <v>0.24</v>
      </c>
      <c r="AJ12" s="13">
        <v>4.1666666666666699E-2</v>
      </c>
      <c r="AK12" s="13">
        <v>6.5573770491803296E-2</v>
      </c>
      <c r="AL12" s="13">
        <v>1.14068441064639E-2</v>
      </c>
      <c r="AM12" s="13">
        <v>1.1235955056179799E-2</v>
      </c>
      <c r="AN12" s="13"/>
      <c r="AO12" s="13">
        <v>4.4673539518900303E-2</v>
      </c>
      <c r="AP12" s="13">
        <v>1.49253731343284E-2</v>
      </c>
      <c r="AQ12" s="13"/>
      <c r="AR12" s="13">
        <v>0</v>
      </c>
      <c r="AS12" s="13">
        <v>3.1055900621118002E-2</v>
      </c>
      <c r="AT12" s="13">
        <v>0</v>
      </c>
      <c r="AU12" s="13">
        <v>0</v>
      </c>
      <c r="AV12" s="13">
        <v>5.5555555555555601E-2</v>
      </c>
      <c r="AW12" s="13">
        <v>5.7142857142857099E-2</v>
      </c>
      <c r="AX12" s="13">
        <v>0</v>
      </c>
      <c r="AY12" s="13">
        <v>5.8823529411764698E-2</v>
      </c>
      <c r="AZ12" s="13">
        <v>4.2553191489361701E-2</v>
      </c>
      <c r="BA12" s="13">
        <v>0</v>
      </c>
      <c r="BB12" s="13">
        <v>0</v>
      </c>
      <c r="BC12" s="13">
        <v>0.13043478260869601</v>
      </c>
      <c r="BD12" s="13"/>
      <c r="BE12" s="13">
        <v>1.6666666666666701E-2</v>
      </c>
    </row>
    <row r="13" spans="2:57" x14ac:dyDescent="0.25">
      <c r="B13" s="14" t="s">
        <v>82</v>
      </c>
      <c r="C13" s="13">
        <v>1.01626016260163E-2</v>
      </c>
      <c r="D13" s="13">
        <v>0</v>
      </c>
      <c r="E13" s="13">
        <v>1.49253731343284E-2</v>
      </c>
      <c r="F13" s="13">
        <v>1.63934426229508E-2</v>
      </c>
      <c r="G13" s="13">
        <v>7.8125E-3</v>
      </c>
      <c r="H13" s="13"/>
      <c r="I13" s="13">
        <v>1.27118644067797E-2</v>
      </c>
      <c r="J13" s="13">
        <v>7.8125E-3</v>
      </c>
      <c r="K13" s="13"/>
      <c r="L13" s="13">
        <v>0</v>
      </c>
      <c r="M13" s="13">
        <v>7.9365079365079395E-3</v>
      </c>
      <c r="N13" s="13">
        <v>7.0422535211267599E-3</v>
      </c>
      <c r="O13" s="13">
        <v>1.8749999999999999E-2</v>
      </c>
      <c r="P13" s="13"/>
      <c r="Q13" s="13">
        <v>0</v>
      </c>
      <c r="R13" s="13">
        <v>0</v>
      </c>
      <c r="S13" s="13">
        <v>1.9607843137254902E-2</v>
      </c>
      <c r="T13" s="13">
        <v>1.6949152542372899E-2</v>
      </c>
      <c r="U13" s="13">
        <v>0</v>
      </c>
      <c r="V13" s="13">
        <v>0</v>
      </c>
      <c r="W13" s="13">
        <v>2.27272727272727E-2</v>
      </c>
      <c r="X13" s="13">
        <v>8.6206896551724102E-3</v>
      </c>
      <c r="Y13" s="13"/>
      <c r="Z13" s="13">
        <v>0</v>
      </c>
      <c r="AA13" s="13">
        <v>0</v>
      </c>
      <c r="AB13" s="13">
        <v>3.7499999999999999E-2</v>
      </c>
      <c r="AC13" s="13">
        <v>0</v>
      </c>
      <c r="AD13" s="13">
        <v>0</v>
      </c>
      <c r="AE13" s="13">
        <v>3.9215686274509803E-2</v>
      </c>
      <c r="AF13" s="13">
        <v>0</v>
      </c>
      <c r="AG13" s="13">
        <v>0</v>
      </c>
      <c r="AH13" s="13"/>
      <c r="AI13" s="13">
        <v>0</v>
      </c>
      <c r="AJ13" s="13">
        <v>0</v>
      </c>
      <c r="AK13" s="13">
        <v>0</v>
      </c>
      <c r="AL13" s="13">
        <v>1.14068441064639E-2</v>
      </c>
      <c r="AM13" s="13">
        <v>0</v>
      </c>
      <c r="AN13" s="13"/>
      <c r="AO13" s="13">
        <v>3.4364261168384901E-3</v>
      </c>
      <c r="AP13" s="13">
        <v>1.99004975124378E-2</v>
      </c>
      <c r="AQ13" s="13"/>
      <c r="AR13" s="13">
        <v>0</v>
      </c>
      <c r="AS13" s="13">
        <v>6.2111801242236003E-3</v>
      </c>
      <c r="AT13" s="13">
        <v>0</v>
      </c>
      <c r="AU13" s="13">
        <v>0</v>
      </c>
      <c r="AV13" s="13">
        <v>1.85185185185185E-2</v>
      </c>
      <c r="AW13" s="13">
        <v>2.8571428571428598E-2</v>
      </c>
      <c r="AX13" s="13">
        <v>0</v>
      </c>
      <c r="AY13" s="13">
        <v>0</v>
      </c>
      <c r="AZ13" s="13">
        <v>2.1276595744680899E-2</v>
      </c>
      <c r="BA13" s="13">
        <v>3.2258064516128997E-2</v>
      </c>
      <c r="BB13" s="13">
        <v>0</v>
      </c>
      <c r="BC13" s="13">
        <v>0</v>
      </c>
      <c r="BD13" s="13"/>
      <c r="BE13" s="13">
        <v>0</v>
      </c>
    </row>
    <row r="14" spans="2:57" x14ac:dyDescent="0.25">
      <c r="B14" s="14" t="s">
        <v>408</v>
      </c>
      <c r="C14" s="20">
        <v>0.73983739837398399</v>
      </c>
      <c r="D14" s="20">
        <v>0.55319148936170204</v>
      </c>
      <c r="E14" s="20">
        <v>0.65671641791044799</v>
      </c>
      <c r="F14" s="20">
        <v>0.75409836065573799</v>
      </c>
      <c r="G14" s="20">
        <v>0.7890625</v>
      </c>
      <c r="H14" s="20"/>
      <c r="I14" s="20">
        <v>0.68644067796610198</v>
      </c>
      <c r="J14" s="20">
        <v>0.7890625</v>
      </c>
      <c r="K14" s="20"/>
      <c r="L14" s="20">
        <v>0.80952380952380998</v>
      </c>
      <c r="M14" s="20">
        <v>0.79365079365079405</v>
      </c>
      <c r="N14" s="20">
        <v>0.75352112676056304</v>
      </c>
      <c r="O14" s="20">
        <v>0.65625</v>
      </c>
      <c r="P14" s="20"/>
      <c r="Q14" s="20">
        <v>0.66666666666666696</v>
      </c>
      <c r="R14" s="20">
        <v>0.6875</v>
      </c>
      <c r="S14" s="20">
        <v>0.70588235294117596</v>
      </c>
      <c r="T14" s="20">
        <v>0.77966101694915302</v>
      </c>
      <c r="U14" s="20">
        <v>0.75409836065573799</v>
      </c>
      <c r="V14" s="20">
        <v>0.74603174603174605</v>
      </c>
      <c r="W14" s="20">
        <v>0.77272727272727304</v>
      </c>
      <c r="X14" s="20">
        <v>0.77586206896551702</v>
      </c>
      <c r="Y14" s="20"/>
      <c r="Z14" s="20">
        <v>0.73611111111111105</v>
      </c>
      <c r="AA14" s="20">
        <v>0.77631578947368396</v>
      </c>
      <c r="AB14" s="20">
        <v>0.6875</v>
      </c>
      <c r="AC14" s="20">
        <v>0.865979381443299</v>
      </c>
      <c r="AD14" s="20">
        <v>0.679245283018868</v>
      </c>
      <c r="AE14" s="20">
        <v>0.62745098039215697</v>
      </c>
      <c r="AF14" s="20">
        <v>0.78947368421052599</v>
      </c>
      <c r="AG14" s="20">
        <v>0.68181818181818199</v>
      </c>
      <c r="AH14" s="20"/>
      <c r="AI14" s="20">
        <v>0.64</v>
      </c>
      <c r="AJ14" s="20">
        <v>0.72916666666666696</v>
      </c>
      <c r="AK14" s="20">
        <v>0.65573770491803296</v>
      </c>
      <c r="AL14" s="20">
        <v>0.74144486692015199</v>
      </c>
      <c r="AM14" s="20">
        <v>0.85393258426966301</v>
      </c>
      <c r="AN14" s="20"/>
      <c r="AO14" s="20">
        <v>0.72508591065292105</v>
      </c>
      <c r="AP14" s="20">
        <v>0.76119402985074602</v>
      </c>
      <c r="AQ14" s="20"/>
      <c r="AR14" s="20">
        <v>0.72413793103448298</v>
      </c>
      <c r="AS14" s="20">
        <v>0.76397515527950299</v>
      </c>
      <c r="AT14" s="20">
        <v>1</v>
      </c>
      <c r="AU14" s="20">
        <v>0.73333333333333295</v>
      </c>
      <c r="AV14" s="20">
        <v>0.70370370370370405</v>
      </c>
      <c r="AW14" s="20">
        <v>0.65714285714285703</v>
      </c>
      <c r="AX14" s="20">
        <v>0.8</v>
      </c>
      <c r="AY14" s="20">
        <v>0.76470588235294101</v>
      </c>
      <c r="AZ14" s="20">
        <v>0.76595744680851097</v>
      </c>
      <c r="BA14" s="20">
        <v>0.58064516129032295</v>
      </c>
      <c r="BB14" s="20">
        <v>0.80769230769230804</v>
      </c>
      <c r="BC14" s="20">
        <v>0.65217391304347805</v>
      </c>
      <c r="BD14" s="20"/>
      <c r="BE14" s="20">
        <v>0.82222222222222197</v>
      </c>
    </row>
    <row r="15" spans="2:57" x14ac:dyDescent="0.25">
      <c r="B15" s="14" t="s">
        <v>409</v>
      </c>
      <c r="C15" s="20">
        <v>7.9268292682926803E-2</v>
      </c>
      <c r="D15" s="20">
        <v>0.170212765957447</v>
      </c>
      <c r="E15" s="20">
        <v>0.14925373134328401</v>
      </c>
      <c r="F15" s="20">
        <v>4.0983606557377102E-2</v>
      </c>
      <c r="G15" s="20">
        <v>6.25E-2</v>
      </c>
      <c r="H15" s="20"/>
      <c r="I15" s="20">
        <v>9.74576271186441E-2</v>
      </c>
      <c r="J15" s="20">
        <v>6.25E-2</v>
      </c>
      <c r="K15" s="20"/>
      <c r="L15" s="20">
        <v>7.9365079365079402E-2</v>
      </c>
      <c r="M15" s="20">
        <v>5.5555555555555601E-2</v>
      </c>
      <c r="N15" s="20">
        <v>7.0422535211267595E-2</v>
      </c>
      <c r="O15" s="20">
        <v>0.10625</v>
      </c>
      <c r="P15" s="20"/>
      <c r="Q15" s="20">
        <v>0.140350877192982</v>
      </c>
      <c r="R15" s="20">
        <v>9.375E-2</v>
      </c>
      <c r="S15" s="20">
        <v>5.8823529411764698E-2</v>
      </c>
      <c r="T15" s="20">
        <v>8.4745762711864403E-2</v>
      </c>
      <c r="U15" s="20">
        <v>4.91803278688525E-2</v>
      </c>
      <c r="V15" s="20">
        <v>6.3492063492063502E-2</v>
      </c>
      <c r="W15" s="20">
        <v>6.8181818181818205E-2</v>
      </c>
      <c r="X15" s="20">
        <v>7.7586206896551699E-2</v>
      </c>
      <c r="Y15" s="20"/>
      <c r="Z15" s="20">
        <v>6.9444444444444406E-2</v>
      </c>
      <c r="AA15" s="20">
        <v>0.118421052631579</v>
      </c>
      <c r="AB15" s="20">
        <v>0.05</v>
      </c>
      <c r="AC15" s="20">
        <v>4.1237113402061903E-2</v>
      </c>
      <c r="AD15" s="20">
        <v>7.5471698113207503E-2</v>
      </c>
      <c r="AE15" s="20">
        <v>9.8039215686274495E-2</v>
      </c>
      <c r="AF15" s="20">
        <v>0.105263157894737</v>
      </c>
      <c r="AG15" s="20">
        <v>0.13636363636363599</v>
      </c>
      <c r="AH15" s="20"/>
      <c r="AI15" s="20">
        <v>0.28000000000000003</v>
      </c>
      <c r="AJ15" s="20">
        <v>8.3333333333333301E-2</v>
      </c>
      <c r="AK15" s="20">
        <v>9.8360655737704902E-2</v>
      </c>
      <c r="AL15" s="20">
        <v>6.84410646387833E-2</v>
      </c>
      <c r="AM15" s="20">
        <v>3.3707865168539297E-2</v>
      </c>
      <c r="AN15" s="20"/>
      <c r="AO15" s="20">
        <v>0.10309278350515499</v>
      </c>
      <c r="AP15" s="20">
        <v>4.47761194029851E-2</v>
      </c>
      <c r="AQ15" s="20"/>
      <c r="AR15" s="20">
        <v>0.10344827586206901</v>
      </c>
      <c r="AS15" s="20">
        <v>6.8322981366459604E-2</v>
      </c>
      <c r="AT15" s="20">
        <v>0</v>
      </c>
      <c r="AU15" s="20">
        <v>0</v>
      </c>
      <c r="AV15" s="20">
        <v>0.12962962962963001</v>
      </c>
      <c r="AW15" s="20">
        <v>8.5714285714285701E-2</v>
      </c>
      <c r="AX15" s="20">
        <v>2.2222222222222199E-2</v>
      </c>
      <c r="AY15" s="20">
        <v>5.8823529411764698E-2</v>
      </c>
      <c r="AZ15" s="20">
        <v>0.10638297872340401</v>
      </c>
      <c r="BA15" s="20">
        <v>9.6774193548387094E-2</v>
      </c>
      <c r="BB15" s="20">
        <v>3.8461538461538498E-2</v>
      </c>
      <c r="BC15" s="20">
        <v>0.173913043478261</v>
      </c>
      <c r="BD15" s="20"/>
      <c r="BE15" s="20">
        <v>5.5555555555555601E-2</v>
      </c>
    </row>
    <row r="16" spans="2:57" x14ac:dyDescent="0.25">
      <c r="B16" s="14" t="s">
        <v>274</v>
      </c>
      <c r="C16" s="21">
        <v>0.66056910569105698</v>
      </c>
      <c r="D16" s="21">
        <v>0.38297872340425498</v>
      </c>
      <c r="E16" s="21">
        <v>0.50746268656716398</v>
      </c>
      <c r="F16" s="21">
        <v>0.713114754098361</v>
      </c>
      <c r="G16" s="21">
        <v>0.7265625</v>
      </c>
      <c r="H16" s="21"/>
      <c r="I16" s="21">
        <v>0.58898305084745795</v>
      </c>
      <c r="J16" s="21">
        <v>0.7265625</v>
      </c>
      <c r="K16" s="21"/>
      <c r="L16" s="21">
        <v>0.73015873015873001</v>
      </c>
      <c r="M16" s="21">
        <v>0.73809523809523803</v>
      </c>
      <c r="N16" s="21">
        <v>0.68309859154929597</v>
      </c>
      <c r="O16" s="21">
        <v>0.55000000000000004</v>
      </c>
      <c r="P16" s="21"/>
      <c r="Q16" s="21">
        <v>0.52631578947368396</v>
      </c>
      <c r="R16" s="21">
        <v>0.59375</v>
      </c>
      <c r="S16" s="21">
        <v>0.64705882352941202</v>
      </c>
      <c r="T16" s="21">
        <v>0.69491525423728795</v>
      </c>
      <c r="U16" s="21">
        <v>0.70491803278688503</v>
      </c>
      <c r="V16" s="21">
        <v>0.682539682539683</v>
      </c>
      <c r="W16" s="21">
        <v>0.70454545454545503</v>
      </c>
      <c r="X16" s="21">
        <v>0.69827586206896597</v>
      </c>
      <c r="Y16" s="21"/>
      <c r="Z16" s="21">
        <v>0.66666666666666696</v>
      </c>
      <c r="AA16" s="21">
        <v>0.65789473684210498</v>
      </c>
      <c r="AB16" s="21">
        <v>0.63749999999999996</v>
      </c>
      <c r="AC16" s="21">
        <v>0.82474226804123696</v>
      </c>
      <c r="AD16" s="21">
        <v>0.60377358490566002</v>
      </c>
      <c r="AE16" s="21">
        <v>0.52941176470588203</v>
      </c>
      <c r="AF16" s="21">
        <v>0.68421052631578905</v>
      </c>
      <c r="AG16" s="21">
        <v>0.54545454545454597</v>
      </c>
      <c r="AH16" s="21"/>
      <c r="AI16" s="21">
        <v>0.36</v>
      </c>
      <c r="AJ16" s="21">
        <v>0.64583333333333304</v>
      </c>
      <c r="AK16" s="21">
        <v>0.55737704918032804</v>
      </c>
      <c r="AL16" s="21">
        <v>0.67300380228136902</v>
      </c>
      <c r="AM16" s="21">
        <v>0.82022471910112404</v>
      </c>
      <c r="AN16" s="21"/>
      <c r="AO16" s="21">
        <v>0.621993127147766</v>
      </c>
      <c r="AP16" s="21">
        <v>0.71641791044776104</v>
      </c>
      <c r="AQ16" s="21"/>
      <c r="AR16" s="21">
        <v>0.62068965517241403</v>
      </c>
      <c r="AS16" s="21">
        <v>0.69565217391304301</v>
      </c>
      <c r="AT16" s="21">
        <v>1</v>
      </c>
      <c r="AU16" s="21">
        <v>0.73333333333333295</v>
      </c>
      <c r="AV16" s="21">
        <v>0.57407407407407396</v>
      </c>
      <c r="AW16" s="21">
        <v>0.57142857142857095</v>
      </c>
      <c r="AX16" s="21">
        <v>0.77777777777777801</v>
      </c>
      <c r="AY16" s="21">
        <v>0.70588235294117596</v>
      </c>
      <c r="AZ16" s="21">
        <v>0.659574468085106</v>
      </c>
      <c r="BA16" s="21">
        <v>0.483870967741935</v>
      </c>
      <c r="BB16" s="21">
        <v>0.76923076923076905</v>
      </c>
      <c r="BC16" s="21">
        <v>0.47826086956521702</v>
      </c>
      <c r="BD16" s="21"/>
      <c r="BE16" s="21">
        <v>0.76666666666666705</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425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492</v>
      </c>
      <c r="D7" s="10">
        <v>47</v>
      </c>
      <c r="E7" s="10">
        <v>67</v>
      </c>
      <c r="F7" s="10">
        <v>122</v>
      </c>
      <c r="G7" s="10">
        <v>256</v>
      </c>
      <c r="H7" s="10"/>
      <c r="I7" s="10">
        <v>236</v>
      </c>
      <c r="J7" s="10">
        <v>256</v>
      </c>
      <c r="K7" s="10"/>
      <c r="L7" s="10">
        <v>63</v>
      </c>
      <c r="M7" s="10">
        <v>126</v>
      </c>
      <c r="N7" s="10">
        <v>142</v>
      </c>
      <c r="O7" s="10">
        <v>160</v>
      </c>
      <c r="P7" s="10"/>
      <c r="Q7" s="10">
        <v>57</v>
      </c>
      <c r="R7" s="10">
        <v>32</v>
      </c>
      <c r="S7" s="10">
        <v>51</v>
      </c>
      <c r="T7" s="10">
        <v>59</v>
      </c>
      <c r="U7" s="10">
        <v>61</v>
      </c>
      <c r="V7" s="10">
        <v>63</v>
      </c>
      <c r="W7" s="10">
        <v>44</v>
      </c>
      <c r="X7" s="10">
        <v>116</v>
      </c>
      <c r="Y7" s="10"/>
      <c r="Z7" s="10">
        <v>72</v>
      </c>
      <c r="AA7" s="10">
        <v>76</v>
      </c>
      <c r="AB7" s="10">
        <v>80</v>
      </c>
      <c r="AC7" s="10">
        <v>97</v>
      </c>
      <c r="AD7" s="10">
        <v>53</v>
      </c>
      <c r="AE7" s="10">
        <v>51</v>
      </c>
      <c r="AF7" s="10">
        <v>19</v>
      </c>
      <c r="AG7" s="10">
        <v>44</v>
      </c>
      <c r="AH7" s="10"/>
      <c r="AI7" s="10">
        <v>25</v>
      </c>
      <c r="AJ7" s="10">
        <v>48</v>
      </c>
      <c r="AK7" s="10">
        <v>61</v>
      </c>
      <c r="AL7" s="10">
        <v>263</v>
      </c>
      <c r="AM7" s="10">
        <v>89</v>
      </c>
      <c r="AN7" s="10"/>
      <c r="AO7" s="10">
        <v>291</v>
      </c>
      <c r="AP7" s="10">
        <v>201</v>
      </c>
      <c r="AQ7" s="10"/>
      <c r="AR7" s="10">
        <v>29</v>
      </c>
      <c r="AS7" s="10">
        <v>161</v>
      </c>
      <c r="AT7" s="10">
        <v>9</v>
      </c>
      <c r="AU7" s="10">
        <v>15</v>
      </c>
      <c r="AV7" s="10">
        <v>54</v>
      </c>
      <c r="AW7" s="10">
        <v>35</v>
      </c>
      <c r="AX7" s="10">
        <v>45</v>
      </c>
      <c r="AY7" s="10">
        <v>17</v>
      </c>
      <c r="AZ7" s="10">
        <v>47</v>
      </c>
      <c r="BA7" s="10">
        <v>31</v>
      </c>
      <c r="BB7" s="10">
        <v>26</v>
      </c>
      <c r="BC7" s="10">
        <v>23</v>
      </c>
      <c r="BD7" s="10"/>
      <c r="BE7" s="10">
        <v>180</v>
      </c>
    </row>
    <row r="8" spans="2:57" x14ac:dyDescent="0.25">
      <c r="B8" s="14" t="s">
        <v>403</v>
      </c>
      <c r="C8" s="13">
        <v>0.45325203252032498</v>
      </c>
      <c r="D8" s="13">
        <v>0.29787234042553201</v>
      </c>
      <c r="E8" s="13">
        <v>0.41791044776119401</v>
      </c>
      <c r="F8" s="13">
        <v>0.40163934426229497</v>
      </c>
      <c r="G8" s="13">
        <v>0.515625</v>
      </c>
      <c r="H8" s="13"/>
      <c r="I8" s="13">
        <v>0.38559322033898302</v>
      </c>
      <c r="J8" s="13">
        <v>0.515625</v>
      </c>
      <c r="K8" s="13"/>
      <c r="L8" s="13">
        <v>0.49206349206349198</v>
      </c>
      <c r="M8" s="13">
        <v>0.43650793650793701</v>
      </c>
      <c r="N8" s="13">
        <v>0.41549295774647899</v>
      </c>
      <c r="O8" s="13">
        <v>0.48125000000000001</v>
      </c>
      <c r="P8" s="13"/>
      <c r="Q8" s="13">
        <v>0.38596491228070201</v>
      </c>
      <c r="R8" s="13">
        <v>0.40625</v>
      </c>
      <c r="S8" s="13">
        <v>0.45098039215686297</v>
      </c>
      <c r="T8" s="13">
        <v>0.40677966101694901</v>
      </c>
      <c r="U8" s="13">
        <v>0.45901639344262302</v>
      </c>
      <c r="V8" s="13">
        <v>0.476190476190476</v>
      </c>
      <c r="W8" s="13">
        <v>0.5</v>
      </c>
      <c r="X8" s="13">
        <v>0.5</v>
      </c>
      <c r="Y8" s="13"/>
      <c r="Z8" s="13">
        <v>0.48611111111111099</v>
      </c>
      <c r="AA8" s="13">
        <v>0.52631578947368396</v>
      </c>
      <c r="AB8" s="13">
        <v>0.4375</v>
      </c>
      <c r="AC8" s="13">
        <v>0.54639175257731998</v>
      </c>
      <c r="AD8" s="13">
        <v>0.490566037735849</v>
      </c>
      <c r="AE8" s="13">
        <v>0.25490196078431399</v>
      </c>
      <c r="AF8" s="13">
        <v>0.21052631578947401</v>
      </c>
      <c r="AG8" s="13">
        <v>0.38636363636363602</v>
      </c>
      <c r="AH8" s="13"/>
      <c r="AI8" s="13">
        <v>0.48</v>
      </c>
      <c r="AJ8" s="13">
        <v>0.52083333333333304</v>
      </c>
      <c r="AK8" s="13">
        <v>0.34426229508196698</v>
      </c>
      <c r="AL8" s="13">
        <v>0.43346007604562697</v>
      </c>
      <c r="AM8" s="13">
        <v>0.56179775280898903</v>
      </c>
      <c r="AN8" s="13"/>
      <c r="AO8" s="13">
        <v>0.45360824742268002</v>
      </c>
      <c r="AP8" s="13">
        <v>0.45273631840796003</v>
      </c>
      <c r="AQ8" s="13"/>
      <c r="AR8" s="13">
        <v>0.48275862068965503</v>
      </c>
      <c r="AS8" s="13">
        <v>0.49068322981366502</v>
      </c>
      <c r="AT8" s="13">
        <v>0.33333333333333298</v>
      </c>
      <c r="AU8" s="13">
        <v>0.46666666666666701</v>
      </c>
      <c r="AV8" s="13">
        <v>0.31481481481481499</v>
      </c>
      <c r="AW8" s="13">
        <v>0.28571428571428598</v>
      </c>
      <c r="AX8" s="13">
        <v>0.44444444444444398</v>
      </c>
      <c r="AY8" s="13">
        <v>0.41176470588235298</v>
      </c>
      <c r="AZ8" s="13">
        <v>0.59574468085106402</v>
      </c>
      <c r="BA8" s="13">
        <v>0.35483870967741898</v>
      </c>
      <c r="BB8" s="13">
        <v>0.38461538461538503</v>
      </c>
      <c r="BC8" s="13">
        <v>0.73913043478260898</v>
      </c>
      <c r="BD8" s="13"/>
      <c r="BE8" s="13">
        <v>0.49444444444444402</v>
      </c>
    </row>
    <row r="9" spans="2:57" x14ac:dyDescent="0.25">
      <c r="B9" s="14" t="s">
        <v>404</v>
      </c>
      <c r="C9" s="13">
        <v>0.37398373983739802</v>
      </c>
      <c r="D9" s="13">
        <v>0.38297872340425498</v>
      </c>
      <c r="E9" s="13">
        <v>0.34328358208955201</v>
      </c>
      <c r="F9" s="13">
        <v>0.45901639344262302</v>
      </c>
      <c r="G9" s="13">
        <v>0.33984375</v>
      </c>
      <c r="H9" s="13"/>
      <c r="I9" s="13">
        <v>0.411016949152542</v>
      </c>
      <c r="J9" s="13">
        <v>0.33984375</v>
      </c>
      <c r="K9" s="13"/>
      <c r="L9" s="13">
        <v>0.38095238095238099</v>
      </c>
      <c r="M9" s="13">
        <v>0.42857142857142899</v>
      </c>
      <c r="N9" s="13">
        <v>0.38028169014084501</v>
      </c>
      <c r="O9" s="13">
        <v>0.32500000000000001</v>
      </c>
      <c r="P9" s="13"/>
      <c r="Q9" s="13">
        <v>0.36842105263157898</v>
      </c>
      <c r="R9" s="13">
        <v>0.28125</v>
      </c>
      <c r="S9" s="13">
        <v>0.39215686274509798</v>
      </c>
      <c r="T9" s="13">
        <v>0.40677966101694901</v>
      </c>
      <c r="U9" s="13">
        <v>0.45901639344262302</v>
      </c>
      <c r="V9" s="13">
        <v>0.38095238095238099</v>
      </c>
      <c r="W9" s="13">
        <v>0.36363636363636398</v>
      </c>
      <c r="X9" s="13">
        <v>0.34482758620689702</v>
      </c>
      <c r="Y9" s="13"/>
      <c r="Z9" s="13">
        <v>0.33333333333333298</v>
      </c>
      <c r="AA9" s="13">
        <v>0.31578947368421101</v>
      </c>
      <c r="AB9" s="13">
        <v>0.375</v>
      </c>
      <c r="AC9" s="13">
        <v>0.37113402061855699</v>
      </c>
      <c r="AD9" s="13">
        <v>0.43396226415094302</v>
      </c>
      <c r="AE9" s="13">
        <v>0.47058823529411797</v>
      </c>
      <c r="AF9" s="13">
        <v>0.42105263157894701</v>
      </c>
      <c r="AG9" s="13">
        <v>0.34090909090909099</v>
      </c>
      <c r="AH9" s="13"/>
      <c r="AI9" s="13">
        <v>0.2</v>
      </c>
      <c r="AJ9" s="13">
        <v>0.27083333333333298</v>
      </c>
      <c r="AK9" s="13">
        <v>0.44262295081967201</v>
      </c>
      <c r="AL9" s="13">
        <v>0.40684410646387797</v>
      </c>
      <c r="AM9" s="13">
        <v>0.325842696629214</v>
      </c>
      <c r="AN9" s="13"/>
      <c r="AO9" s="13">
        <v>0.36769759450171802</v>
      </c>
      <c r="AP9" s="13">
        <v>0.383084577114428</v>
      </c>
      <c r="AQ9" s="13"/>
      <c r="AR9" s="13">
        <v>0.37931034482758602</v>
      </c>
      <c r="AS9" s="13">
        <v>0.329192546583851</v>
      </c>
      <c r="AT9" s="13">
        <v>0.55555555555555602</v>
      </c>
      <c r="AU9" s="13">
        <v>0.33333333333333298</v>
      </c>
      <c r="AV9" s="13">
        <v>0.53703703703703698</v>
      </c>
      <c r="AW9" s="13">
        <v>0.48571428571428599</v>
      </c>
      <c r="AX9" s="13">
        <v>0.4</v>
      </c>
      <c r="AY9" s="13">
        <v>0.35294117647058798</v>
      </c>
      <c r="AZ9" s="13">
        <v>0.23404255319148901</v>
      </c>
      <c r="BA9" s="13">
        <v>0.38709677419354799</v>
      </c>
      <c r="BB9" s="13">
        <v>0.46153846153846201</v>
      </c>
      <c r="BC9" s="13">
        <v>0.217391304347826</v>
      </c>
      <c r="BD9" s="13"/>
      <c r="BE9" s="13">
        <v>0.37222222222222201</v>
      </c>
    </row>
    <row r="10" spans="2:57" x14ac:dyDescent="0.25">
      <c r="B10" s="14" t="s">
        <v>405</v>
      </c>
      <c r="C10" s="13">
        <v>0.12804878048780499</v>
      </c>
      <c r="D10" s="13">
        <v>0.21276595744680901</v>
      </c>
      <c r="E10" s="13">
        <v>0.164179104477612</v>
      </c>
      <c r="F10" s="13">
        <v>9.8360655737704902E-2</v>
      </c>
      <c r="G10" s="13">
        <v>0.1171875</v>
      </c>
      <c r="H10" s="13"/>
      <c r="I10" s="13">
        <v>0.13983050847457601</v>
      </c>
      <c r="J10" s="13">
        <v>0.1171875</v>
      </c>
      <c r="K10" s="13"/>
      <c r="L10" s="13">
        <v>4.7619047619047603E-2</v>
      </c>
      <c r="M10" s="13">
        <v>0.11111111111111099</v>
      </c>
      <c r="N10" s="13">
        <v>0.169014084507042</v>
      </c>
      <c r="O10" s="13">
        <v>0.13750000000000001</v>
      </c>
      <c r="P10" s="13"/>
      <c r="Q10" s="13">
        <v>0.157894736842105</v>
      </c>
      <c r="R10" s="13">
        <v>0.25</v>
      </c>
      <c r="S10" s="13">
        <v>0.11764705882352899</v>
      </c>
      <c r="T10" s="13">
        <v>0.13559322033898299</v>
      </c>
      <c r="U10" s="13">
        <v>6.5573770491803296E-2</v>
      </c>
      <c r="V10" s="13">
        <v>0.126984126984127</v>
      </c>
      <c r="W10" s="13">
        <v>0.11363636363636399</v>
      </c>
      <c r="X10" s="13">
        <v>0.11206896551724101</v>
      </c>
      <c r="Y10" s="13"/>
      <c r="Z10" s="13">
        <v>0.15277777777777801</v>
      </c>
      <c r="AA10" s="13">
        <v>0.105263157894737</v>
      </c>
      <c r="AB10" s="13">
        <v>0.125</v>
      </c>
      <c r="AC10" s="13">
        <v>8.2474226804123696E-2</v>
      </c>
      <c r="AD10" s="13">
        <v>7.5471698113207503E-2</v>
      </c>
      <c r="AE10" s="13">
        <v>0.21568627450980399</v>
      </c>
      <c r="AF10" s="13">
        <v>0.31578947368421101</v>
      </c>
      <c r="AG10" s="13">
        <v>0.11363636363636399</v>
      </c>
      <c r="AH10" s="13"/>
      <c r="AI10" s="13">
        <v>0.2</v>
      </c>
      <c r="AJ10" s="13">
        <v>0.14583333333333301</v>
      </c>
      <c r="AK10" s="13">
        <v>0.16393442622950799</v>
      </c>
      <c r="AL10" s="13">
        <v>0.133079847908745</v>
      </c>
      <c r="AM10" s="13">
        <v>6.7415730337078594E-2</v>
      </c>
      <c r="AN10" s="13"/>
      <c r="AO10" s="13">
        <v>0.12714776632302399</v>
      </c>
      <c r="AP10" s="13">
        <v>0.12935323383084599</v>
      </c>
      <c r="AQ10" s="13"/>
      <c r="AR10" s="13">
        <v>0.10344827586206901</v>
      </c>
      <c r="AS10" s="13">
        <v>0.14285714285714299</v>
      </c>
      <c r="AT10" s="13">
        <v>0.11111111111111099</v>
      </c>
      <c r="AU10" s="13">
        <v>0.2</v>
      </c>
      <c r="AV10" s="13">
        <v>0.11111111111111099</v>
      </c>
      <c r="AW10" s="13">
        <v>0.114285714285714</v>
      </c>
      <c r="AX10" s="13">
        <v>0.133333333333333</v>
      </c>
      <c r="AY10" s="13">
        <v>0.17647058823529399</v>
      </c>
      <c r="AZ10" s="13">
        <v>0.10638297872340401</v>
      </c>
      <c r="BA10" s="13">
        <v>0.16129032258064499</v>
      </c>
      <c r="BB10" s="13">
        <v>0.115384615384615</v>
      </c>
      <c r="BC10" s="13">
        <v>4.3478260869565202E-2</v>
      </c>
      <c r="BD10" s="13"/>
      <c r="BE10" s="13">
        <v>0.105555555555556</v>
      </c>
    </row>
    <row r="11" spans="2:57" x14ac:dyDescent="0.25">
      <c r="B11" s="14" t="s">
        <v>406</v>
      </c>
      <c r="C11" s="13">
        <v>2.23577235772358E-2</v>
      </c>
      <c r="D11" s="13">
        <v>4.2553191489361701E-2</v>
      </c>
      <c r="E11" s="13">
        <v>0</v>
      </c>
      <c r="F11" s="13">
        <v>3.2786885245901599E-2</v>
      </c>
      <c r="G11" s="13">
        <v>1.953125E-2</v>
      </c>
      <c r="H11" s="13"/>
      <c r="I11" s="13">
        <v>2.5423728813559299E-2</v>
      </c>
      <c r="J11" s="13">
        <v>1.953125E-2</v>
      </c>
      <c r="K11" s="13"/>
      <c r="L11" s="13">
        <v>1.58730158730159E-2</v>
      </c>
      <c r="M11" s="13">
        <v>2.3809523809523801E-2</v>
      </c>
      <c r="N11" s="13">
        <v>1.4084507042253501E-2</v>
      </c>
      <c r="O11" s="13">
        <v>3.125E-2</v>
      </c>
      <c r="P11" s="13"/>
      <c r="Q11" s="13">
        <v>1.7543859649122799E-2</v>
      </c>
      <c r="R11" s="13">
        <v>6.25E-2</v>
      </c>
      <c r="S11" s="13">
        <v>0</v>
      </c>
      <c r="T11" s="13">
        <v>1.6949152542372899E-2</v>
      </c>
      <c r="U11" s="13">
        <v>1.63934426229508E-2</v>
      </c>
      <c r="V11" s="13">
        <v>1.58730158730159E-2</v>
      </c>
      <c r="W11" s="13">
        <v>2.27272727272727E-2</v>
      </c>
      <c r="X11" s="13">
        <v>3.4482758620689703E-2</v>
      </c>
      <c r="Y11" s="13"/>
      <c r="Z11" s="13">
        <v>0</v>
      </c>
      <c r="AA11" s="13">
        <v>2.6315789473684199E-2</v>
      </c>
      <c r="AB11" s="13">
        <v>0.05</v>
      </c>
      <c r="AC11" s="13">
        <v>0</v>
      </c>
      <c r="AD11" s="13">
        <v>0</v>
      </c>
      <c r="AE11" s="13">
        <v>1.9607843137254902E-2</v>
      </c>
      <c r="AF11" s="13">
        <v>5.2631578947368397E-2</v>
      </c>
      <c r="AG11" s="13">
        <v>6.8181818181818205E-2</v>
      </c>
      <c r="AH11" s="13"/>
      <c r="AI11" s="13">
        <v>0</v>
      </c>
      <c r="AJ11" s="13">
        <v>6.25E-2</v>
      </c>
      <c r="AK11" s="13">
        <v>3.2786885245901599E-2</v>
      </c>
      <c r="AL11" s="13">
        <v>1.14068441064639E-2</v>
      </c>
      <c r="AM11" s="13">
        <v>3.3707865168539297E-2</v>
      </c>
      <c r="AN11" s="13"/>
      <c r="AO11" s="13">
        <v>3.09278350515464E-2</v>
      </c>
      <c r="AP11" s="13">
        <v>9.9502487562189105E-3</v>
      </c>
      <c r="AQ11" s="13"/>
      <c r="AR11" s="13">
        <v>3.4482758620689703E-2</v>
      </c>
      <c r="AS11" s="13">
        <v>2.4844720496894401E-2</v>
      </c>
      <c r="AT11" s="13">
        <v>0</v>
      </c>
      <c r="AU11" s="13">
        <v>0</v>
      </c>
      <c r="AV11" s="13">
        <v>1.85185185185185E-2</v>
      </c>
      <c r="AW11" s="13">
        <v>5.7142857142857099E-2</v>
      </c>
      <c r="AX11" s="13">
        <v>2.2222222222222199E-2</v>
      </c>
      <c r="AY11" s="13">
        <v>0</v>
      </c>
      <c r="AZ11" s="13">
        <v>2.1276595744680899E-2</v>
      </c>
      <c r="BA11" s="13">
        <v>3.2258064516128997E-2</v>
      </c>
      <c r="BB11" s="13">
        <v>0</v>
      </c>
      <c r="BC11" s="13">
        <v>0</v>
      </c>
      <c r="BD11" s="13"/>
      <c r="BE11" s="13">
        <v>1.6666666666666701E-2</v>
      </c>
    </row>
    <row r="12" spans="2:57" x14ac:dyDescent="0.25">
      <c r="B12" s="14" t="s">
        <v>407</v>
      </c>
      <c r="C12" s="13">
        <v>1.21951219512195E-2</v>
      </c>
      <c r="D12" s="13">
        <v>6.3829787234042507E-2</v>
      </c>
      <c r="E12" s="13">
        <v>2.9850746268656699E-2</v>
      </c>
      <c r="F12" s="13">
        <v>0</v>
      </c>
      <c r="G12" s="13">
        <v>3.90625E-3</v>
      </c>
      <c r="H12" s="13"/>
      <c r="I12" s="13">
        <v>2.1186440677966101E-2</v>
      </c>
      <c r="J12" s="13">
        <v>3.90625E-3</v>
      </c>
      <c r="K12" s="13"/>
      <c r="L12" s="13">
        <v>3.1746031746031703E-2</v>
      </c>
      <c r="M12" s="13">
        <v>0</v>
      </c>
      <c r="N12" s="13">
        <v>1.4084507042253501E-2</v>
      </c>
      <c r="O12" s="13">
        <v>1.2500000000000001E-2</v>
      </c>
      <c r="P12" s="13"/>
      <c r="Q12" s="13">
        <v>5.2631578947368397E-2</v>
      </c>
      <c r="R12" s="13">
        <v>0</v>
      </c>
      <c r="S12" s="13">
        <v>1.9607843137254902E-2</v>
      </c>
      <c r="T12" s="13">
        <v>1.6949152542372899E-2</v>
      </c>
      <c r="U12" s="13">
        <v>0</v>
      </c>
      <c r="V12" s="13">
        <v>0</v>
      </c>
      <c r="W12" s="13">
        <v>0</v>
      </c>
      <c r="X12" s="13">
        <v>8.6206896551724102E-3</v>
      </c>
      <c r="Y12" s="13"/>
      <c r="Z12" s="13">
        <v>1.38888888888889E-2</v>
      </c>
      <c r="AA12" s="13">
        <v>2.6315789473684199E-2</v>
      </c>
      <c r="AB12" s="13">
        <v>0</v>
      </c>
      <c r="AC12" s="13">
        <v>0</v>
      </c>
      <c r="AD12" s="13">
        <v>0</v>
      </c>
      <c r="AE12" s="13">
        <v>1.9607843137254902E-2</v>
      </c>
      <c r="AF12" s="13">
        <v>0</v>
      </c>
      <c r="AG12" s="13">
        <v>4.5454545454545497E-2</v>
      </c>
      <c r="AH12" s="13"/>
      <c r="AI12" s="13">
        <v>0.12</v>
      </c>
      <c r="AJ12" s="13">
        <v>0</v>
      </c>
      <c r="AK12" s="13">
        <v>0</v>
      </c>
      <c r="AL12" s="13">
        <v>7.6045627376425898E-3</v>
      </c>
      <c r="AM12" s="13">
        <v>0</v>
      </c>
      <c r="AN12" s="13"/>
      <c r="AO12" s="13">
        <v>1.3745704467354E-2</v>
      </c>
      <c r="AP12" s="13">
        <v>9.9502487562189105E-3</v>
      </c>
      <c r="AQ12" s="13"/>
      <c r="AR12" s="13">
        <v>0</v>
      </c>
      <c r="AS12" s="13">
        <v>0</v>
      </c>
      <c r="AT12" s="13">
        <v>0</v>
      </c>
      <c r="AU12" s="13">
        <v>0</v>
      </c>
      <c r="AV12" s="13">
        <v>1.85185185185185E-2</v>
      </c>
      <c r="AW12" s="13">
        <v>2.8571428571428598E-2</v>
      </c>
      <c r="AX12" s="13">
        <v>0</v>
      </c>
      <c r="AY12" s="13">
        <v>5.8823529411764698E-2</v>
      </c>
      <c r="AZ12" s="13">
        <v>0</v>
      </c>
      <c r="BA12" s="13">
        <v>6.4516129032258104E-2</v>
      </c>
      <c r="BB12" s="13">
        <v>3.8461538461538498E-2</v>
      </c>
      <c r="BC12" s="13">
        <v>0</v>
      </c>
      <c r="BD12" s="13"/>
      <c r="BE12" s="13">
        <v>5.5555555555555601E-3</v>
      </c>
    </row>
    <row r="13" spans="2:57" x14ac:dyDescent="0.25">
      <c r="B13" s="14" t="s">
        <v>82</v>
      </c>
      <c r="C13" s="13">
        <v>1.01626016260163E-2</v>
      </c>
      <c r="D13" s="13">
        <v>0</v>
      </c>
      <c r="E13" s="13">
        <v>4.47761194029851E-2</v>
      </c>
      <c r="F13" s="13">
        <v>8.1967213114754103E-3</v>
      </c>
      <c r="G13" s="13">
        <v>3.90625E-3</v>
      </c>
      <c r="H13" s="13"/>
      <c r="I13" s="13">
        <v>1.6949152542372899E-2</v>
      </c>
      <c r="J13" s="13">
        <v>3.90625E-3</v>
      </c>
      <c r="K13" s="13"/>
      <c r="L13" s="13">
        <v>3.1746031746031703E-2</v>
      </c>
      <c r="M13" s="13">
        <v>0</v>
      </c>
      <c r="N13" s="13">
        <v>7.0422535211267599E-3</v>
      </c>
      <c r="O13" s="13">
        <v>1.2500000000000001E-2</v>
      </c>
      <c r="P13" s="13"/>
      <c r="Q13" s="13">
        <v>1.7543859649122799E-2</v>
      </c>
      <c r="R13" s="13">
        <v>0</v>
      </c>
      <c r="S13" s="13">
        <v>1.9607843137254902E-2</v>
      </c>
      <c r="T13" s="13">
        <v>1.6949152542372899E-2</v>
      </c>
      <c r="U13" s="13">
        <v>0</v>
      </c>
      <c r="V13" s="13">
        <v>0</v>
      </c>
      <c r="W13" s="13">
        <v>0</v>
      </c>
      <c r="X13" s="13">
        <v>0</v>
      </c>
      <c r="Y13" s="13"/>
      <c r="Z13" s="13">
        <v>1.38888888888889E-2</v>
      </c>
      <c r="AA13" s="13">
        <v>0</v>
      </c>
      <c r="AB13" s="13">
        <v>1.2500000000000001E-2</v>
      </c>
      <c r="AC13" s="13">
        <v>0</v>
      </c>
      <c r="AD13" s="13">
        <v>0</v>
      </c>
      <c r="AE13" s="13">
        <v>1.9607843137254902E-2</v>
      </c>
      <c r="AF13" s="13">
        <v>0</v>
      </c>
      <c r="AG13" s="13">
        <v>4.5454545454545497E-2</v>
      </c>
      <c r="AH13" s="13"/>
      <c r="AI13" s="13">
        <v>0</v>
      </c>
      <c r="AJ13" s="13">
        <v>0</v>
      </c>
      <c r="AK13" s="13">
        <v>1.63934426229508E-2</v>
      </c>
      <c r="AL13" s="13">
        <v>7.6045627376425898E-3</v>
      </c>
      <c r="AM13" s="13">
        <v>1.1235955056179799E-2</v>
      </c>
      <c r="AN13" s="13"/>
      <c r="AO13" s="13">
        <v>6.8728522336769802E-3</v>
      </c>
      <c r="AP13" s="13">
        <v>1.49253731343284E-2</v>
      </c>
      <c r="AQ13" s="13"/>
      <c r="AR13" s="13">
        <v>0</v>
      </c>
      <c r="AS13" s="13">
        <v>1.2422360248447201E-2</v>
      </c>
      <c r="AT13" s="13">
        <v>0</v>
      </c>
      <c r="AU13" s="13">
        <v>0</v>
      </c>
      <c r="AV13" s="13">
        <v>0</v>
      </c>
      <c r="AW13" s="13">
        <v>2.8571428571428598E-2</v>
      </c>
      <c r="AX13" s="13">
        <v>0</v>
      </c>
      <c r="AY13" s="13">
        <v>0</v>
      </c>
      <c r="AZ13" s="13">
        <v>4.2553191489361701E-2</v>
      </c>
      <c r="BA13" s="13">
        <v>0</v>
      </c>
      <c r="BB13" s="13">
        <v>0</v>
      </c>
      <c r="BC13" s="13">
        <v>0</v>
      </c>
      <c r="BD13" s="13"/>
      <c r="BE13" s="13">
        <v>5.5555555555555601E-3</v>
      </c>
    </row>
    <row r="14" spans="2:57" x14ac:dyDescent="0.25">
      <c r="B14" s="14" t="s">
        <v>408</v>
      </c>
      <c r="C14" s="20">
        <v>0.82723577235772305</v>
      </c>
      <c r="D14" s="20">
        <v>0.680851063829787</v>
      </c>
      <c r="E14" s="20">
        <v>0.76119402985074602</v>
      </c>
      <c r="F14" s="20">
        <v>0.86065573770491799</v>
      </c>
      <c r="G14" s="20">
        <v>0.85546875</v>
      </c>
      <c r="H14" s="20"/>
      <c r="I14" s="20">
        <v>0.79661016949152597</v>
      </c>
      <c r="J14" s="20">
        <v>0.85546875</v>
      </c>
      <c r="K14" s="20"/>
      <c r="L14" s="20">
        <v>0.87301587301587302</v>
      </c>
      <c r="M14" s="20">
        <v>0.865079365079365</v>
      </c>
      <c r="N14" s="20">
        <v>0.79577464788732399</v>
      </c>
      <c r="O14" s="20">
        <v>0.80625000000000002</v>
      </c>
      <c r="P14" s="20"/>
      <c r="Q14" s="20">
        <v>0.75438596491228105</v>
      </c>
      <c r="R14" s="20">
        <v>0.6875</v>
      </c>
      <c r="S14" s="20">
        <v>0.84313725490196101</v>
      </c>
      <c r="T14" s="20">
        <v>0.81355932203389802</v>
      </c>
      <c r="U14" s="20">
        <v>0.91803278688524603</v>
      </c>
      <c r="V14" s="20">
        <v>0.85714285714285698</v>
      </c>
      <c r="W14" s="20">
        <v>0.86363636363636398</v>
      </c>
      <c r="X14" s="20">
        <v>0.84482758620689702</v>
      </c>
      <c r="Y14" s="20"/>
      <c r="Z14" s="20">
        <v>0.81944444444444398</v>
      </c>
      <c r="AA14" s="20">
        <v>0.84210526315789502</v>
      </c>
      <c r="AB14" s="20">
        <v>0.8125</v>
      </c>
      <c r="AC14" s="20">
        <v>0.91752577319587603</v>
      </c>
      <c r="AD14" s="20">
        <v>0.92452830188679203</v>
      </c>
      <c r="AE14" s="20">
        <v>0.72549019607843102</v>
      </c>
      <c r="AF14" s="20">
        <v>0.63157894736842102</v>
      </c>
      <c r="AG14" s="20">
        <v>0.72727272727272696</v>
      </c>
      <c r="AH14" s="20"/>
      <c r="AI14" s="20">
        <v>0.68</v>
      </c>
      <c r="AJ14" s="20">
        <v>0.79166666666666696</v>
      </c>
      <c r="AK14" s="20">
        <v>0.786885245901639</v>
      </c>
      <c r="AL14" s="20">
        <v>0.840304182509506</v>
      </c>
      <c r="AM14" s="20">
        <v>0.88764044943820197</v>
      </c>
      <c r="AN14" s="20"/>
      <c r="AO14" s="20">
        <v>0.82130584192439904</v>
      </c>
      <c r="AP14" s="20">
        <v>0.83582089552238803</v>
      </c>
      <c r="AQ14" s="20"/>
      <c r="AR14" s="20">
        <v>0.86206896551724099</v>
      </c>
      <c r="AS14" s="20">
        <v>0.81987577639751597</v>
      </c>
      <c r="AT14" s="20">
        <v>0.88888888888888895</v>
      </c>
      <c r="AU14" s="20">
        <v>0.8</v>
      </c>
      <c r="AV14" s="20">
        <v>0.85185185185185197</v>
      </c>
      <c r="AW14" s="20">
        <v>0.77142857142857102</v>
      </c>
      <c r="AX14" s="20">
        <v>0.844444444444444</v>
      </c>
      <c r="AY14" s="20">
        <v>0.76470588235294101</v>
      </c>
      <c r="AZ14" s="20">
        <v>0.82978723404255295</v>
      </c>
      <c r="BA14" s="20">
        <v>0.74193548387096797</v>
      </c>
      <c r="BB14" s="20">
        <v>0.84615384615384603</v>
      </c>
      <c r="BC14" s="20">
        <v>0.95652173913043503</v>
      </c>
      <c r="BD14" s="20"/>
      <c r="BE14" s="20">
        <v>0.86666666666666703</v>
      </c>
    </row>
    <row r="15" spans="2:57" x14ac:dyDescent="0.25">
      <c r="B15" s="14" t="s">
        <v>409</v>
      </c>
      <c r="C15" s="20">
        <v>3.4552845528455299E-2</v>
      </c>
      <c r="D15" s="20">
        <v>0.10638297872340401</v>
      </c>
      <c r="E15" s="20">
        <v>2.9850746268656699E-2</v>
      </c>
      <c r="F15" s="20">
        <v>3.2786885245901599E-2</v>
      </c>
      <c r="G15" s="20">
        <v>2.34375E-2</v>
      </c>
      <c r="H15" s="20"/>
      <c r="I15" s="20">
        <v>4.6610169491525397E-2</v>
      </c>
      <c r="J15" s="20">
        <v>2.34375E-2</v>
      </c>
      <c r="K15" s="20"/>
      <c r="L15" s="20">
        <v>4.7619047619047603E-2</v>
      </c>
      <c r="M15" s="20">
        <v>2.3809523809523801E-2</v>
      </c>
      <c r="N15" s="20">
        <v>2.8169014084507001E-2</v>
      </c>
      <c r="O15" s="20">
        <v>4.3749999999999997E-2</v>
      </c>
      <c r="P15" s="20"/>
      <c r="Q15" s="20">
        <v>7.0175438596491196E-2</v>
      </c>
      <c r="R15" s="20">
        <v>6.25E-2</v>
      </c>
      <c r="S15" s="20">
        <v>1.9607843137254902E-2</v>
      </c>
      <c r="T15" s="20">
        <v>3.3898305084745797E-2</v>
      </c>
      <c r="U15" s="20">
        <v>1.63934426229508E-2</v>
      </c>
      <c r="V15" s="20">
        <v>1.58730158730159E-2</v>
      </c>
      <c r="W15" s="20">
        <v>2.27272727272727E-2</v>
      </c>
      <c r="X15" s="20">
        <v>4.31034482758621E-2</v>
      </c>
      <c r="Y15" s="20"/>
      <c r="Z15" s="20">
        <v>1.38888888888889E-2</v>
      </c>
      <c r="AA15" s="20">
        <v>5.2631578947368397E-2</v>
      </c>
      <c r="AB15" s="20">
        <v>0.05</v>
      </c>
      <c r="AC15" s="20">
        <v>0</v>
      </c>
      <c r="AD15" s="20">
        <v>0</v>
      </c>
      <c r="AE15" s="20">
        <v>3.9215686274509803E-2</v>
      </c>
      <c r="AF15" s="20">
        <v>5.2631578947368397E-2</v>
      </c>
      <c r="AG15" s="20">
        <v>0.11363636363636399</v>
      </c>
      <c r="AH15" s="20"/>
      <c r="AI15" s="20">
        <v>0.12</v>
      </c>
      <c r="AJ15" s="20">
        <v>6.25E-2</v>
      </c>
      <c r="AK15" s="20">
        <v>3.2786885245901599E-2</v>
      </c>
      <c r="AL15" s="20">
        <v>1.9011406844106502E-2</v>
      </c>
      <c r="AM15" s="20">
        <v>3.3707865168539297E-2</v>
      </c>
      <c r="AN15" s="20"/>
      <c r="AO15" s="20">
        <v>4.4673539518900303E-2</v>
      </c>
      <c r="AP15" s="20">
        <v>1.99004975124378E-2</v>
      </c>
      <c r="AQ15" s="20"/>
      <c r="AR15" s="20">
        <v>3.4482758620689703E-2</v>
      </c>
      <c r="AS15" s="20">
        <v>2.4844720496894401E-2</v>
      </c>
      <c r="AT15" s="20">
        <v>0</v>
      </c>
      <c r="AU15" s="20">
        <v>0</v>
      </c>
      <c r="AV15" s="20">
        <v>3.7037037037037E-2</v>
      </c>
      <c r="AW15" s="20">
        <v>8.5714285714285701E-2</v>
      </c>
      <c r="AX15" s="20">
        <v>2.2222222222222199E-2</v>
      </c>
      <c r="AY15" s="20">
        <v>5.8823529411764698E-2</v>
      </c>
      <c r="AZ15" s="20">
        <v>2.1276595744680899E-2</v>
      </c>
      <c r="BA15" s="20">
        <v>9.6774193548387094E-2</v>
      </c>
      <c r="BB15" s="20">
        <v>3.8461538461538498E-2</v>
      </c>
      <c r="BC15" s="20">
        <v>0</v>
      </c>
      <c r="BD15" s="20"/>
      <c r="BE15" s="20">
        <v>2.2222222222222199E-2</v>
      </c>
    </row>
    <row r="16" spans="2:57" x14ac:dyDescent="0.25">
      <c r="B16" s="14" t="s">
        <v>274</v>
      </c>
      <c r="C16" s="21">
        <v>0.792682926829268</v>
      </c>
      <c r="D16" s="21">
        <v>0.57446808510638303</v>
      </c>
      <c r="E16" s="21">
        <v>0.73134328358209</v>
      </c>
      <c r="F16" s="21">
        <v>0.82786885245901598</v>
      </c>
      <c r="G16" s="21">
        <v>0.83203125</v>
      </c>
      <c r="H16" s="21"/>
      <c r="I16" s="21">
        <v>0.75</v>
      </c>
      <c r="J16" s="21">
        <v>0.83203125</v>
      </c>
      <c r="K16" s="21"/>
      <c r="L16" s="21">
        <v>0.82539682539682502</v>
      </c>
      <c r="M16" s="21">
        <v>0.84126984126984095</v>
      </c>
      <c r="N16" s="21">
        <v>0.76760563380281699</v>
      </c>
      <c r="O16" s="21">
        <v>0.76249999999999996</v>
      </c>
      <c r="P16" s="21"/>
      <c r="Q16" s="21">
        <v>0.68421052631578905</v>
      </c>
      <c r="R16" s="21">
        <v>0.625</v>
      </c>
      <c r="S16" s="21">
        <v>0.82352941176470595</v>
      </c>
      <c r="T16" s="21">
        <v>0.77966101694915302</v>
      </c>
      <c r="U16" s="21">
        <v>0.90163934426229497</v>
      </c>
      <c r="V16" s="21">
        <v>0.84126984126984095</v>
      </c>
      <c r="W16" s="21">
        <v>0.84090909090909105</v>
      </c>
      <c r="X16" s="21">
        <v>0.80172413793103403</v>
      </c>
      <c r="Y16" s="21"/>
      <c r="Z16" s="21">
        <v>0.80555555555555602</v>
      </c>
      <c r="AA16" s="21">
        <v>0.78947368421052599</v>
      </c>
      <c r="AB16" s="21">
        <v>0.76249999999999996</v>
      </c>
      <c r="AC16" s="21">
        <v>0.91752577319587603</v>
      </c>
      <c r="AD16" s="21">
        <v>0.92452830188679203</v>
      </c>
      <c r="AE16" s="21">
        <v>0.68627450980392202</v>
      </c>
      <c r="AF16" s="21">
        <v>0.57894736842105299</v>
      </c>
      <c r="AG16" s="21">
        <v>0.61363636363636398</v>
      </c>
      <c r="AH16" s="21"/>
      <c r="AI16" s="21">
        <v>0.56000000000000005</v>
      </c>
      <c r="AJ16" s="21">
        <v>0.72916666666666696</v>
      </c>
      <c r="AK16" s="21">
        <v>0.75409836065573799</v>
      </c>
      <c r="AL16" s="21">
        <v>0.82129277566539904</v>
      </c>
      <c r="AM16" s="21">
        <v>0.85393258426966301</v>
      </c>
      <c r="AN16" s="21"/>
      <c r="AO16" s="21">
        <v>0.77663230240549797</v>
      </c>
      <c r="AP16" s="21">
        <v>0.81592039800994998</v>
      </c>
      <c r="AQ16" s="21"/>
      <c r="AR16" s="21">
        <v>0.82758620689655205</v>
      </c>
      <c r="AS16" s="21">
        <v>0.79503105590062095</v>
      </c>
      <c r="AT16" s="21">
        <v>0.88888888888888895</v>
      </c>
      <c r="AU16" s="21">
        <v>0.8</v>
      </c>
      <c r="AV16" s="21">
        <v>0.81481481481481499</v>
      </c>
      <c r="AW16" s="21">
        <v>0.68571428571428605</v>
      </c>
      <c r="AX16" s="21">
        <v>0.82222222222222197</v>
      </c>
      <c r="AY16" s="21">
        <v>0.70588235294117596</v>
      </c>
      <c r="AZ16" s="21">
        <v>0.80851063829787195</v>
      </c>
      <c r="BA16" s="21">
        <v>0.64516129032258096</v>
      </c>
      <c r="BB16" s="21">
        <v>0.80769230769230804</v>
      </c>
      <c r="BC16" s="21">
        <v>0.95652173913043503</v>
      </c>
      <c r="BD16" s="21"/>
      <c r="BE16" s="21">
        <v>0.844444444444444</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426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492</v>
      </c>
      <c r="D7" s="10">
        <v>47</v>
      </c>
      <c r="E7" s="10">
        <v>67</v>
      </c>
      <c r="F7" s="10">
        <v>122</v>
      </c>
      <c r="G7" s="10">
        <v>256</v>
      </c>
      <c r="H7" s="10"/>
      <c r="I7" s="10">
        <v>236</v>
      </c>
      <c r="J7" s="10">
        <v>256</v>
      </c>
      <c r="K7" s="10"/>
      <c r="L7" s="10">
        <v>63</v>
      </c>
      <c r="M7" s="10">
        <v>126</v>
      </c>
      <c r="N7" s="10">
        <v>142</v>
      </c>
      <c r="O7" s="10">
        <v>160</v>
      </c>
      <c r="P7" s="10"/>
      <c r="Q7" s="10">
        <v>57</v>
      </c>
      <c r="R7" s="10">
        <v>32</v>
      </c>
      <c r="S7" s="10">
        <v>51</v>
      </c>
      <c r="T7" s="10">
        <v>59</v>
      </c>
      <c r="U7" s="10">
        <v>61</v>
      </c>
      <c r="V7" s="10">
        <v>63</v>
      </c>
      <c r="W7" s="10">
        <v>44</v>
      </c>
      <c r="X7" s="10">
        <v>116</v>
      </c>
      <c r="Y7" s="10"/>
      <c r="Z7" s="10">
        <v>72</v>
      </c>
      <c r="AA7" s="10">
        <v>76</v>
      </c>
      <c r="AB7" s="10">
        <v>80</v>
      </c>
      <c r="AC7" s="10">
        <v>97</v>
      </c>
      <c r="AD7" s="10">
        <v>53</v>
      </c>
      <c r="AE7" s="10">
        <v>51</v>
      </c>
      <c r="AF7" s="10">
        <v>19</v>
      </c>
      <c r="AG7" s="10">
        <v>44</v>
      </c>
      <c r="AH7" s="10"/>
      <c r="AI7" s="10">
        <v>25</v>
      </c>
      <c r="AJ7" s="10">
        <v>48</v>
      </c>
      <c r="AK7" s="10">
        <v>61</v>
      </c>
      <c r="AL7" s="10">
        <v>263</v>
      </c>
      <c r="AM7" s="10">
        <v>89</v>
      </c>
      <c r="AN7" s="10"/>
      <c r="AO7" s="10">
        <v>291</v>
      </c>
      <c r="AP7" s="10">
        <v>201</v>
      </c>
      <c r="AQ7" s="10"/>
      <c r="AR7" s="10">
        <v>29</v>
      </c>
      <c r="AS7" s="10">
        <v>161</v>
      </c>
      <c r="AT7" s="10">
        <v>9</v>
      </c>
      <c r="AU7" s="10">
        <v>15</v>
      </c>
      <c r="AV7" s="10">
        <v>54</v>
      </c>
      <c r="AW7" s="10">
        <v>35</v>
      </c>
      <c r="AX7" s="10">
        <v>45</v>
      </c>
      <c r="AY7" s="10">
        <v>17</v>
      </c>
      <c r="AZ7" s="10">
        <v>47</v>
      </c>
      <c r="BA7" s="10">
        <v>31</v>
      </c>
      <c r="BB7" s="10">
        <v>26</v>
      </c>
      <c r="BC7" s="10">
        <v>23</v>
      </c>
      <c r="BD7" s="10"/>
      <c r="BE7" s="10">
        <v>180</v>
      </c>
    </row>
    <row r="8" spans="2:57" x14ac:dyDescent="0.25">
      <c r="B8" s="14" t="s">
        <v>403</v>
      </c>
      <c r="C8" s="13">
        <v>0.44105691056910601</v>
      </c>
      <c r="D8" s="13">
        <v>0.21276595744680901</v>
      </c>
      <c r="E8" s="13">
        <v>0.402985074626866</v>
      </c>
      <c r="F8" s="13">
        <v>0.45901639344262302</v>
      </c>
      <c r="G8" s="13">
        <v>0.484375</v>
      </c>
      <c r="H8" s="13"/>
      <c r="I8" s="13">
        <v>0.394067796610169</v>
      </c>
      <c r="J8" s="13">
        <v>0.484375</v>
      </c>
      <c r="K8" s="13"/>
      <c r="L8" s="13">
        <v>0.44444444444444398</v>
      </c>
      <c r="M8" s="13">
        <v>0.42857142857142899</v>
      </c>
      <c r="N8" s="13">
        <v>0.49295774647887303</v>
      </c>
      <c r="O8" s="13">
        <v>0.40625</v>
      </c>
      <c r="P8" s="13"/>
      <c r="Q8" s="13">
        <v>0.28070175438596501</v>
      </c>
      <c r="R8" s="13">
        <v>0.40625</v>
      </c>
      <c r="S8" s="13">
        <v>0.52941176470588203</v>
      </c>
      <c r="T8" s="13">
        <v>0.42372881355932202</v>
      </c>
      <c r="U8" s="13">
        <v>0.42622950819672101</v>
      </c>
      <c r="V8" s="13">
        <v>0.49206349206349198</v>
      </c>
      <c r="W8" s="13">
        <v>0.43181818181818199</v>
      </c>
      <c r="X8" s="13">
        <v>0.49137931034482801</v>
      </c>
      <c r="Y8" s="13"/>
      <c r="Z8" s="13">
        <v>0.41666666666666702</v>
      </c>
      <c r="AA8" s="13">
        <v>0.46052631578947401</v>
      </c>
      <c r="AB8" s="13">
        <v>0.4</v>
      </c>
      <c r="AC8" s="13">
        <v>0.56701030927835006</v>
      </c>
      <c r="AD8" s="13">
        <v>0.45283018867924502</v>
      </c>
      <c r="AE8" s="13">
        <v>0.41176470588235298</v>
      </c>
      <c r="AF8" s="13">
        <v>0.31578947368421101</v>
      </c>
      <c r="AG8" s="13">
        <v>0.31818181818181801</v>
      </c>
      <c r="AH8" s="13"/>
      <c r="AI8" s="13">
        <v>0.36</v>
      </c>
      <c r="AJ8" s="13">
        <v>0.41666666666666702</v>
      </c>
      <c r="AK8" s="13">
        <v>0.32786885245901598</v>
      </c>
      <c r="AL8" s="13">
        <v>0.46007604562737597</v>
      </c>
      <c r="AM8" s="13">
        <v>0.51685393258427004</v>
      </c>
      <c r="AN8" s="13"/>
      <c r="AO8" s="13">
        <v>0.457044673539519</v>
      </c>
      <c r="AP8" s="13">
        <v>0.41791044776119401</v>
      </c>
      <c r="AQ8" s="13"/>
      <c r="AR8" s="13">
        <v>0.55172413793103403</v>
      </c>
      <c r="AS8" s="13">
        <v>0.48447204968944102</v>
      </c>
      <c r="AT8" s="13">
        <v>0.22222222222222199</v>
      </c>
      <c r="AU8" s="13">
        <v>0.33333333333333298</v>
      </c>
      <c r="AV8" s="13">
        <v>0.46296296296296302</v>
      </c>
      <c r="AW8" s="13">
        <v>0.25714285714285701</v>
      </c>
      <c r="AX8" s="13">
        <v>0.55555555555555602</v>
      </c>
      <c r="AY8" s="13">
        <v>0.29411764705882398</v>
      </c>
      <c r="AZ8" s="13">
        <v>0.46808510638297901</v>
      </c>
      <c r="BA8" s="13">
        <v>0.41935483870967699</v>
      </c>
      <c r="BB8" s="13">
        <v>0.230769230769231</v>
      </c>
      <c r="BC8" s="13">
        <v>0.47826086956521702</v>
      </c>
      <c r="BD8" s="13"/>
      <c r="BE8" s="13">
        <v>0.46111111111111103</v>
      </c>
    </row>
    <row r="9" spans="2:57" x14ac:dyDescent="0.25">
      <c r="B9" s="14" t="s">
        <v>404</v>
      </c>
      <c r="C9" s="13">
        <v>0.41260162601625999</v>
      </c>
      <c r="D9" s="13">
        <v>0.46808510638297901</v>
      </c>
      <c r="E9" s="13">
        <v>0.43283582089552203</v>
      </c>
      <c r="F9" s="13">
        <v>0.38524590163934402</v>
      </c>
      <c r="G9" s="13">
        <v>0.41015625</v>
      </c>
      <c r="H9" s="13"/>
      <c r="I9" s="13">
        <v>0.41525423728813599</v>
      </c>
      <c r="J9" s="13">
        <v>0.41015625</v>
      </c>
      <c r="K9" s="13"/>
      <c r="L9" s="13">
        <v>0.41269841269841301</v>
      </c>
      <c r="M9" s="13">
        <v>0.41269841269841301</v>
      </c>
      <c r="N9" s="13">
        <v>0.37323943661971798</v>
      </c>
      <c r="O9" s="13">
        <v>0.44374999999999998</v>
      </c>
      <c r="P9" s="13"/>
      <c r="Q9" s="13">
        <v>0.40350877192982498</v>
      </c>
      <c r="R9" s="13">
        <v>0.46875</v>
      </c>
      <c r="S9" s="13">
        <v>0.33333333333333298</v>
      </c>
      <c r="T9" s="13">
        <v>0.38983050847457601</v>
      </c>
      <c r="U9" s="13">
        <v>0.44262295081967201</v>
      </c>
      <c r="V9" s="13">
        <v>0.41269841269841301</v>
      </c>
      <c r="W9" s="13">
        <v>0.40909090909090901</v>
      </c>
      <c r="X9" s="13">
        <v>0.431034482758621</v>
      </c>
      <c r="Y9" s="13"/>
      <c r="Z9" s="13">
        <v>0.44444444444444398</v>
      </c>
      <c r="AA9" s="13">
        <v>0.44736842105263203</v>
      </c>
      <c r="AB9" s="13">
        <v>0.4375</v>
      </c>
      <c r="AC9" s="13">
        <v>0.30927835051546398</v>
      </c>
      <c r="AD9" s="13">
        <v>0.41509433962264197</v>
      </c>
      <c r="AE9" s="13">
        <v>0.41176470588235298</v>
      </c>
      <c r="AF9" s="13">
        <v>0.42105263157894701</v>
      </c>
      <c r="AG9" s="13">
        <v>0.47727272727272702</v>
      </c>
      <c r="AH9" s="13"/>
      <c r="AI9" s="13">
        <v>0.32</v>
      </c>
      <c r="AJ9" s="13">
        <v>0.33333333333333298</v>
      </c>
      <c r="AK9" s="13">
        <v>0.45901639344262302</v>
      </c>
      <c r="AL9" s="13">
        <v>0.42585551330798499</v>
      </c>
      <c r="AM9" s="13">
        <v>0.40449438202247201</v>
      </c>
      <c r="AN9" s="13"/>
      <c r="AO9" s="13">
        <v>0.39862542955326502</v>
      </c>
      <c r="AP9" s="13">
        <v>0.43283582089552203</v>
      </c>
      <c r="AQ9" s="13"/>
      <c r="AR9" s="13">
        <v>0.24137931034482801</v>
      </c>
      <c r="AS9" s="13">
        <v>0.37888198757764002</v>
      </c>
      <c r="AT9" s="13">
        <v>0.66666666666666696</v>
      </c>
      <c r="AU9" s="13">
        <v>0.53333333333333299</v>
      </c>
      <c r="AV9" s="13">
        <v>0.407407407407407</v>
      </c>
      <c r="AW9" s="13">
        <v>0.51428571428571401</v>
      </c>
      <c r="AX9" s="13">
        <v>0.37777777777777799</v>
      </c>
      <c r="AY9" s="13">
        <v>0.41176470588235298</v>
      </c>
      <c r="AZ9" s="13">
        <v>0.44680851063829802</v>
      </c>
      <c r="BA9" s="13">
        <v>0.41935483870967699</v>
      </c>
      <c r="BB9" s="13">
        <v>0.57692307692307698</v>
      </c>
      <c r="BC9" s="13">
        <v>0.34782608695652201</v>
      </c>
      <c r="BD9" s="13"/>
      <c r="BE9" s="13">
        <v>0.46111111111111103</v>
      </c>
    </row>
    <row r="10" spans="2:57" x14ac:dyDescent="0.25">
      <c r="B10" s="14" t="s">
        <v>405</v>
      </c>
      <c r="C10" s="13">
        <v>0.115853658536585</v>
      </c>
      <c r="D10" s="13">
        <v>0.23404255319148901</v>
      </c>
      <c r="E10" s="13">
        <v>0.134328358208955</v>
      </c>
      <c r="F10" s="13">
        <v>0.12295081967213101</v>
      </c>
      <c r="G10" s="13">
        <v>8.59375E-2</v>
      </c>
      <c r="H10" s="13"/>
      <c r="I10" s="13">
        <v>0.14830508474576301</v>
      </c>
      <c r="J10" s="13">
        <v>8.59375E-2</v>
      </c>
      <c r="K10" s="13"/>
      <c r="L10" s="13">
        <v>7.9365079365079402E-2</v>
      </c>
      <c r="M10" s="13">
        <v>0.134920634920635</v>
      </c>
      <c r="N10" s="13">
        <v>0.105633802816901</v>
      </c>
      <c r="O10" s="13">
        <v>0.125</v>
      </c>
      <c r="P10" s="13"/>
      <c r="Q10" s="13">
        <v>0.24561403508771901</v>
      </c>
      <c r="R10" s="13">
        <v>9.375E-2</v>
      </c>
      <c r="S10" s="13">
        <v>0.13725490196078399</v>
      </c>
      <c r="T10" s="13">
        <v>0.101694915254237</v>
      </c>
      <c r="U10" s="13">
        <v>9.8360655737704902E-2</v>
      </c>
      <c r="V10" s="13">
        <v>7.9365079365079402E-2</v>
      </c>
      <c r="W10" s="13">
        <v>0.15909090909090901</v>
      </c>
      <c r="X10" s="13">
        <v>7.7586206896551699E-2</v>
      </c>
      <c r="Y10" s="13"/>
      <c r="Z10" s="13">
        <v>9.7222222222222196E-2</v>
      </c>
      <c r="AA10" s="13">
        <v>7.8947368421052599E-2</v>
      </c>
      <c r="AB10" s="13">
        <v>0.125</v>
      </c>
      <c r="AC10" s="13">
        <v>0.11340206185567001</v>
      </c>
      <c r="AD10" s="13">
        <v>9.4339622641509399E-2</v>
      </c>
      <c r="AE10" s="13">
        <v>9.8039215686274495E-2</v>
      </c>
      <c r="AF10" s="13">
        <v>0.26315789473684198</v>
      </c>
      <c r="AG10" s="13">
        <v>0.18181818181818199</v>
      </c>
      <c r="AH10" s="13"/>
      <c r="AI10" s="13">
        <v>0.16</v>
      </c>
      <c r="AJ10" s="13">
        <v>0.22916666666666699</v>
      </c>
      <c r="AK10" s="13">
        <v>0.19672131147541</v>
      </c>
      <c r="AL10" s="13">
        <v>8.7452471482889704E-2</v>
      </c>
      <c r="AM10" s="13">
        <v>6.7415730337078594E-2</v>
      </c>
      <c r="AN10" s="13"/>
      <c r="AO10" s="13">
        <v>0.120274914089347</v>
      </c>
      <c r="AP10" s="13">
        <v>0.109452736318408</v>
      </c>
      <c r="AQ10" s="13"/>
      <c r="AR10" s="13">
        <v>0.13793103448275901</v>
      </c>
      <c r="AS10" s="13">
        <v>0.118012422360248</v>
      </c>
      <c r="AT10" s="13">
        <v>0.11111111111111099</v>
      </c>
      <c r="AU10" s="13">
        <v>0.133333333333333</v>
      </c>
      <c r="AV10" s="13">
        <v>0.11111111111111099</v>
      </c>
      <c r="AW10" s="13">
        <v>0.17142857142857101</v>
      </c>
      <c r="AX10" s="13">
        <v>4.4444444444444398E-2</v>
      </c>
      <c r="AY10" s="13">
        <v>0.23529411764705899</v>
      </c>
      <c r="AZ10" s="13">
        <v>6.3829787234042507E-2</v>
      </c>
      <c r="BA10" s="13">
        <v>9.6774193548387094E-2</v>
      </c>
      <c r="BB10" s="13">
        <v>0.15384615384615399</v>
      </c>
      <c r="BC10" s="13">
        <v>0.13043478260869601</v>
      </c>
      <c r="BD10" s="13"/>
      <c r="BE10" s="13">
        <v>6.1111111111111102E-2</v>
      </c>
    </row>
    <row r="11" spans="2:57" x14ac:dyDescent="0.25">
      <c r="B11" s="14" t="s">
        <v>406</v>
      </c>
      <c r="C11" s="13">
        <v>1.42276422764228E-2</v>
      </c>
      <c r="D11" s="13">
        <v>4.2553191489361701E-2</v>
      </c>
      <c r="E11" s="13">
        <v>1.49253731343284E-2</v>
      </c>
      <c r="F11" s="13">
        <v>8.1967213114754103E-3</v>
      </c>
      <c r="G11" s="13">
        <v>1.171875E-2</v>
      </c>
      <c r="H11" s="13"/>
      <c r="I11" s="13">
        <v>1.6949152542372899E-2</v>
      </c>
      <c r="J11" s="13">
        <v>1.171875E-2</v>
      </c>
      <c r="K11" s="13"/>
      <c r="L11" s="13">
        <v>4.7619047619047603E-2</v>
      </c>
      <c r="M11" s="13">
        <v>7.9365079365079395E-3</v>
      </c>
      <c r="N11" s="13">
        <v>1.4084507042253501E-2</v>
      </c>
      <c r="O11" s="13">
        <v>6.2500000000000003E-3</v>
      </c>
      <c r="P11" s="13"/>
      <c r="Q11" s="13">
        <v>3.5087719298245598E-2</v>
      </c>
      <c r="R11" s="13">
        <v>0</v>
      </c>
      <c r="S11" s="13">
        <v>0</v>
      </c>
      <c r="T11" s="13">
        <v>1.6949152542372899E-2</v>
      </c>
      <c r="U11" s="13">
        <v>3.2786885245901599E-2</v>
      </c>
      <c r="V11" s="13">
        <v>1.58730158730159E-2</v>
      </c>
      <c r="W11" s="13">
        <v>0</v>
      </c>
      <c r="X11" s="13">
        <v>0</v>
      </c>
      <c r="Y11" s="13"/>
      <c r="Z11" s="13">
        <v>1.38888888888889E-2</v>
      </c>
      <c r="AA11" s="13">
        <v>1.3157894736842099E-2</v>
      </c>
      <c r="AB11" s="13">
        <v>1.2500000000000001E-2</v>
      </c>
      <c r="AC11" s="13">
        <v>0</v>
      </c>
      <c r="AD11" s="13">
        <v>1.88679245283019E-2</v>
      </c>
      <c r="AE11" s="13">
        <v>5.8823529411764698E-2</v>
      </c>
      <c r="AF11" s="13">
        <v>0</v>
      </c>
      <c r="AG11" s="13">
        <v>0</v>
      </c>
      <c r="AH11" s="13"/>
      <c r="AI11" s="13">
        <v>0.04</v>
      </c>
      <c r="AJ11" s="13">
        <v>2.0833333333333301E-2</v>
      </c>
      <c r="AK11" s="13">
        <v>0</v>
      </c>
      <c r="AL11" s="13">
        <v>1.5209125475285201E-2</v>
      </c>
      <c r="AM11" s="13">
        <v>1.1235955056179799E-2</v>
      </c>
      <c r="AN11" s="13"/>
      <c r="AO11" s="13">
        <v>1.03092783505155E-2</v>
      </c>
      <c r="AP11" s="13">
        <v>1.99004975124378E-2</v>
      </c>
      <c r="AQ11" s="13"/>
      <c r="AR11" s="13">
        <v>6.8965517241379296E-2</v>
      </c>
      <c r="AS11" s="13">
        <v>1.8633540372670801E-2</v>
      </c>
      <c r="AT11" s="13">
        <v>0</v>
      </c>
      <c r="AU11" s="13">
        <v>0</v>
      </c>
      <c r="AV11" s="13">
        <v>1.85185185185185E-2</v>
      </c>
      <c r="AW11" s="13">
        <v>0</v>
      </c>
      <c r="AX11" s="13">
        <v>0</v>
      </c>
      <c r="AY11" s="13">
        <v>0</v>
      </c>
      <c r="AZ11" s="13">
        <v>0</v>
      </c>
      <c r="BA11" s="13">
        <v>3.2258064516128997E-2</v>
      </c>
      <c r="BB11" s="13">
        <v>0</v>
      </c>
      <c r="BC11" s="13">
        <v>0</v>
      </c>
      <c r="BD11" s="13"/>
      <c r="BE11" s="13">
        <v>1.1111111111111099E-2</v>
      </c>
    </row>
    <row r="12" spans="2:57" x14ac:dyDescent="0.25">
      <c r="B12" s="14" t="s">
        <v>407</v>
      </c>
      <c r="C12" s="13">
        <v>8.1300813008130107E-3</v>
      </c>
      <c r="D12" s="13">
        <v>4.2553191489361701E-2</v>
      </c>
      <c r="E12" s="13">
        <v>0</v>
      </c>
      <c r="F12" s="13">
        <v>8.1967213114754103E-3</v>
      </c>
      <c r="G12" s="13">
        <v>3.90625E-3</v>
      </c>
      <c r="H12" s="13"/>
      <c r="I12" s="13">
        <v>1.27118644067797E-2</v>
      </c>
      <c r="J12" s="13">
        <v>3.90625E-3</v>
      </c>
      <c r="K12" s="13"/>
      <c r="L12" s="13">
        <v>1.58730158730159E-2</v>
      </c>
      <c r="M12" s="13">
        <v>7.9365079365079395E-3</v>
      </c>
      <c r="N12" s="13">
        <v>7.0422535211267599E-3</v>
      </c>
      <c r="O12" s="13">
        <v>6.2500000000000003E-3</v>
      </c>
      <c r="P12" s="13"/>
      <c r="Q12" s="13">
        <v>3.5087719298245598E-2</v>
      </c>
      <c r="R12" s="13">
        <v>0</v>
      </c>
      <c r="S12" s="13">
        <v>0</v>
      </c>
      <c r="T12" s="13">
        <v>3.3898305084745797E-2</v>
      </c>
      <c r="U12" s="13">
        <v>0</v>
      </c>
      <c r="V12" s="13">
        <v>0</v>
      </c>
      <c r="W12" s="13">
        <v>0</v>
      </c>
      <c r="X12" s="13">
        <v>0</v>
      </c>
      <c r="Y12" s="13"/>
      <c r="Z12" s="13">
        <v>1.38888888888889E-2</v>
      </c>
      <c r="AA12" s="13">
        <v>0</v>
      </c>
      <c r="AB12" s="13">
        <v>0</v>
      </c>
      <c r="AC12" s="13">
        <v>1.03092783505155E-2</v>
      </c>
      <c r="AD12" s="13">
        <v>1.88679245283019E-2</v>
      </c>
      <c r="AE12" s="13">
        <v>0</v>
      </c>
      <c r="AF12" s="13">
        <v>0</v>
      </c>
      <c r="AG12" s="13">
        <v>2.27272727272727E-2</v>
      </c>
      <c r="AH12" s="13"/>
      <c r="AI12" s="13">
        <v>0.08</v>
      </c>
      <c r="AJ12" s="13">
        <v>0</v>
      </c>
      <c r="AK12" s="13">
        <v>1.63934426229508E-2</v>
      </c>
      <c r="AL12" s="13">
        <v>3.8022813688212902E-3</v>
      </c>
      <c r="AM12" s="13">
        <v>0</v>
      </c>
      <c r="AN12" s="13"/>
      <c r="AO12" s="13">
        <v>1.03092783505155E-2</v>
      </c>
      <c r="AP12" s="13">
        <v>4.97512437810945E-3</v>
      </c>
      <c r="AQ12" s="13"/>
      <c r="AR12" s="13">
        <v>0</v>
      </c>
      <c r="AS12" s="13">
        <v>0</v>
      </c>
      <c r="AT12" s="13">
        <v>0</v>
      </c>
      <c r="AU12" s="13">
        <v>0</v>
      </c>
      <c r="AV12" s="13">
        <v>0</v>
      </c>
      <c r="AW12" s="13">
        <v>2.8571428571428598E-2</v>
      </c>
      <c r="AX12" s="13">
        <v>2.2222222222222199E-2</v>
      </c>
      <c r="AY12" s="13">
        <v>5.8823529411764698E-2</v>
      </c>
      <c r="AZ12" s="13">
        <v>0</v>
      </c>
      <c r="BA12" s="13">
        <v>0</v>
      </c>
      <c r="BB12" s="13">
        <v>3.8461538461538498E-2</v>
      </c>
      <c r="BC12" s="13">
        <v>0</v>
      </c>
      <c r="BD12" s="13"/>
      <c r="BE12" s="13">
        <v>5.5555555555555601E-3</v>
      </c>
    </row>
    <row r="13" spans="2:57" x14ac:dyDescent="0.25">
      <c r="B13" s="14" t="s">
        <v>82</v>
      </c>
      <c r="C13" s="13">
        <v>8.1300813008130107E-3</v>
      </c>
      <c r="D13" s="13">
        <v>0</v>
      </c>
      <c r="E13" s="13">
        <v>1.49253731343284E-2</v>
      </c>
      <c r="F13" s="13">
        <v>1.63934426229508E-2</v>
      </c>
      <c r="G13" s="13">
        <v>3.90625E-3</v>
      </c>
      <c r="H13" s="13"/>
      <c r="I13" s="13">
        <v>1.27118644067797E-2</v>
      </c>
      <c r="J13" s="13">
        <v>3.90625E-3</v>
      </c>
      <c r="K13" s="13"/>
      <c r="L13" s="13">
        <v>0</v>
      </c>
      <c r="M13" s="13">
        <v>7.9365079365079395E-3</v>
      </c>
      <c r="N13" s="13">
        <v>7.0422535211267599E-3</v>
      </c>
      <c r="O13" s="13">
        <v>1.2500000000000001E-2</v>
      </c>
      <c r="P13" s="13"/>
      <c r="Q13" s="13">
        <v>0</v>
      </c>
      <c r="R13" s="13">
        <v>3.125E-2</v>
      </c>
      <c r="S13" s="13">
        <v>0</v>
      </c>
      <c r="T13" s="13">
        <v>3.3898305084745797E-2</v>
      </c>
      <c r="U13" s="13">
        <v>0</v>
      </c>
      <c r="V13" s="13">
        <v>0</v>
      </c>
      <c r="W13" s="13">
        <v>0</v>
      </c>
      <c r="X13" s="13">
        <v>0</v>
      </c>
      <c r="Y13" s="13"/>
      <c r="Z13" s="13">
        <v>1.38888888888889E-2</v>
      </c>
      <c r="AA13" s="13">
        <v>0</v>
      </c>
      <c r="AB13" s="13">
        <v>2.5000000000000001E-2</v>
      </c>
      <c r="AC13" s="13">
        <v>0</v>
      </c>
      <c r="AD13" s="13">
        <v>0</v>
      </c>
      <c r="AE13" s="13">
        <v>1.9607843137254902E-2</v>
      </c>
      <c r="AF13" s="13">
        <v>0</v>
      </c>
      <c r="AG13" s="13">
        <v>0</v>
      </c>
      <c r="AH13" s="13"/>
      <c r="AI13" s="13">
        <v>0.04</v>
      </c>
      <c r="AJ13" s="13">
        <v>0</v>
      </c>
      <c r="AK13" s="13">
        <v>0</v>
      </c>
      <c r="AL13" s="13">
        <v>7.6045627376425898E-3</v>
      </c>
      <c r="AM13" s="13">
        <v>0</v>
      </c>
      <c r="AN13" s="13"/>
      <c r="AO13" s="13">
        <v>3.4364261168384901E-3</v>
      </c>
      <c r="AP13" s="13">
        <v>1.49253731343284E-2</v>
      </c>
      <c r="AQ13" s="13"/>
      <c r="AR13" s="13">
        <v>0</v>
      </c>
      <c r="AS13" s="13">
        <v>0</v>
      </c>
      <c r="AT13" s="13">
        <v>0</v>
      </c>
      <c r="AU13" s="13">
        <v>0</v>
      </c>
      <c r="AV13" s="13">
        <v>0</v>
      </c>
      <c r="AW13" s="13">
        <v>2.8571428571428598E-2</v>
      </c>
      <c r="AX13" s="13">
        <v>0</v>
      </c>
      <c r="AY13" s="13">
        <v>0</v>
      </c>
      <c r="AZ13" s="13">
        <v>2.1276595744680899E-2</v>
      </c>
      <c r="BA13" s="13">
        <v>3.2258064516128997E-2</v>
      </c>
      <c r="BB13" s="13">
        <v>0</v>
      </c>
      <c r="BC13" s="13">
        <v>4.3478260869565202E-2</v>
      </c>
      <c r="BD13" s="13"/>
      <c r="BE13" s="13">
        <v>0</v>
      </c>
    </row>
    <row r="14" spans="2:57" x14ac:dyDescent="0.25">
      <c r="B14" s="14" t="s">
        <v>408</v>
      </c>
      <c r="C14" s="20">
        <v>0.85365853658536595</v>
      </c>
      <c r="D14" s="20">
        <v>0.680851063829787</v>
      </c>
      <c r="E14" s="20">
        <v>0.83582089552238803</v>
      </c>
      <c r="F14" s="20">
        <v>0.84426229508196704</v>
      </c>
      <c r="G14" s="20">
        <v>0.89453125</v>
      </c>
      <c r="H14" s="20"/>
      <c r="I14" s="20">
        <v>0.80932203389830504</v>
      </c>
      <c r="J14" s="20">
        <v>0.89453125</v>
      </c>
      <c r="K14" s="20"/>
      <c r="L14" s="20">
        <v>0.85714285714285698</v>
      </c>
      <c r="M14" s="20">
        <v>0.84126984126984095</v>
      </c>
      <c r="N14" s="20">
        <v>0.86619718309859195</v>
      </c>
      <c r="O14" s="20">
        <v>0.85</v>
      </c>
      <c r="P14" s="20"/>
      <c r="Q14" s="20">
        <v>0.68421052631578905</v>
      </c>
      <c r="R14" s="20">
        <v>0.875</v>
      </c>
      <c r="S14" s="20">
        <v>0.86274509803921595</v>
      </c>
      <c r="T14" s="20">
        <v>0.81355932203389802</v>
      </c>
      <c r="U14" s="20">
        <v>0.86885245901639296</v>
      </c>
      <c r="V14" s="20">
        <v>0.90476190476190499</v>
      </c>
      <c r="W14" s="20">
        <v>0.84090909090909105</v>
      </c>
      <c r="X14" s="20">
        <v>0.92241379310344795</v>
      </c>
      <c r="Y14" s="20"/>
      <c r="Z14" s="20">
        <v>0.86111111111111105</v>
      </c>
      <c r="AA14" s="20">
        <v>0.90789473684210498</v>
      </c>
      <c r="AB14" s="20">
        <v>0.83750000000000002</v>
      </c>
      <c r="AC14" s="20">
        <v>0.87628865979381398</v>
      </c>
      <c r="AD14" s="20">
        <v>0.86792452830188704</v>
      </c>
      <c r="AE14" s="20">
        <v>0.82352941176470595</v>
      </c>
      <c r="AF14" s="20">
        <v>0.73684210526315796</v>
      </c>
      <c r="AG14" s="20">
        <v>0.79545454545454497</v>
      </c>
      <c r="AH14" s="20"/>
      <c r="AI14" s="20">
        <v>0.68</v>
      </c>
      <c r="AJ14" s="20">
        <v>0.75</v>
      </c>
      <c r="AK14" s="20">
        <v>0.786885245901639</v>
      </c>
      <c r="AL14" s="20">
        <v>0.88593155893536102</v>
      </c>
      <c r="AM14" s="20">
        <v>0.92134831460674205</v>
      </c>
      <c r="AN14" s="20"/>
      <c r="AO14" s="20">
        <v>0.85567010309278402</v>
      </c>
      <c r="AP14" s="20">
        <v>0.85074626865671599</v>
      </c>
      <c r="AQ14" s="20"/>
      <c r="AR14" s="20">
        <v>0.79310344827586199</v>
      </c>
      <c r="AS14" s="20">
        <v>0.86335403726708104</v>
      </c>
      <c r="AT14" s="20">
        <v>0.88888888888888895</v>
      </c>
      <c r="AU14" s="20">
        <v>0.86666666666666703</v>
      </c>
      <c r="AV14" s="20">
        <v>0.87037037037037002</v>
      </c>
      <c r="AW14" s="20">
        <v>0.77142857142857102</v>
      </c>
      <c r="AX14" s="20">
        <v>0.93333333333333302</v>
      </c>
      <c r="AY14" s="20">
        <v>0.70588235294117596</v>
      </c>
      <c r="AZ14" s="20">
        <v>0.91489361702127703</v>
      </c>
      <c r="BA14" s="20">
        <v>0.83870967741935498</v>
      </c>
      <c r="BB14" s="20">
        <v>0.80769230769230804</v>
      </c>
      <c r="BC14" s="20">
        <v>0.82608695652173902</v>
      </c>
      <c r="BD14" s="20"/>
      <c r="BE14" s="20">
        <v>0.92222222222222205</v>
      </c>
    </row>
    <row r="15" spans="2:57" x14ac:dyDescent="0.25">
      <c r="B15" s="14" t="s">
        <v>409</v>
      </c>
      <c r="C15" s="20">
        <v>2.23577235772358E-2</v>
      </c>
      <c r="D15" s="20">
        <v>8.5106382978723402E-2</v>
      </c>
      <c r="E15" s="20">
        <v>1.49253731343284E-2</v>
      </c>
      <c r="F15" s="20">
        <v>1.63934426229508E-2</v>
      </c>
      <c r="G15" s="20">
        <v>1.5625E-2</v>
      </c>
      <c r="H15" s="20"/>
      <c r="I15" s="20">
        <v>2.9661016949152502E-2</v>
      </c>
      <c r="J15" s="20">
        <v>1.5625E-2</v>
      </c>
      <c r="K15" s="20"/>
      <c r="L15" s="20">
        <v>6.3492063492063502E-2</v>
      </c>
      <c r="M15" s="20">
        <v>1.58730158730159E-2</v>
      </c>
      <c r="N15" s="20">
        <v>2.1126760563380299E-2</v>
      </c>
      <c r="O15" s="20">
        <v>1.2500000000000001E-2</v>
      </c>
      <c r="P15" s="20"/>
      <c r="Q15" s="20">
        <v>7.0175438596491196E-2</v>
      </c>
      <c r="R15" s="20">
        <v>0</v>
      </c>
      <c r="S15" s="20">
        <v>0</v>
      </c>
      <c r="T15" s="20">
        <v>5.0847457627118599E-2</v>
      </c>
      <c r="U15" s="20">
        <v>3.2786885245901599E-2</v>
      </c>
      <c r="V15" s="20">
        <v>1.58730158730159E-2</v>
      </c>
      <c r="W15" s="20">
        <v>0</v>
      </c>
      <c r="X15" s="20">
        <v>0</v>
      </c>
      <c r="Y15" s="20"/>
      <c r="Z15" s="20">
        <v>2.7777777777777801E-2</v>
      </c>
      <c r="AA15" s="20">
        <v>1.3157894736842099E-2</v>
      </c>
      <c r="AB15" s="20">
        <v>1.2500000000000001E-2</v>
      </c>
      <c r="AC15" s="20">
        <v>1.03092783505155E-2</v>
      </c>
      <c r="AD15" s="20">
        <v>3.77358490566038E-2</v>
      </c>
      <c r="AE15" s="20">
        <v>5.8823529411764698E-2</v>
      </c>
      <c r="AF15" s="20">
        <v>0</v>
      </c>
      <c r="AG15" s="20">
        <v>2.27272727272727E-2</v>
      </c>
      <c r="AH15" s="20"/>
      <c r="AI15" s="20">
        <v>0.12</v>
      </c>
      <c r="AJ15" s="20">
        <v>2.0833333333333301E-2</v>
      </c>
      <c r="AK15" s="20">
        <v>1.63934426229508E-2</v>
      </c>
      <c r="AL15" s="20">
        <v>1.9011406844106502E-2</v>
      </c>
      <c r="AM15" s="20">
        <v>1.1235955056179799E-2</v>
      </c>
      <c r="AN15" s="20"/>
      <c r="AO15" s="20">
        <v>2.06185567010309E-2</v>
      </c>
      <c r="AP15" s="20">
        <v>2.48756218905473E-2</v>
      </c>
      <c r="AQ15" s="20"/>
      <c r="AR15" s="20">
        <v>6.8965517241379296E-2</v>
      </c>
      <c r="AS15" s="20">
        <v>1.8633540372670801E-2</v>
      </c>
      <c r="AT15" s="20">
        <v>0</v>
      </c>
      <c r="AU15" s="20">
        <v>0</v>
      </c>
      <c r="AV15" s="20">
        <v>1.85185185185185E-2</v>
      </c>
      <c r="AW15" s="20">
        <v>2.8571428571428598E-2</v>
      </c>
      <c r="AX15" s="20">
        <v>2.2222222222222199E-2</v>
      </c>
      <c r="AY15" s="20">
        <v>5.8823529411764698E-2</v>
      </c>
      <c r="AZ15" s="20">
        <v>0</v>
      </c>
      <c r="BA15" s="20">
        <v>3.2258064516128997E-2</v>
      </c>
      <c r="BB15" s="20">
        <v>3.8461538461538498E-2</v>
      </c>
      <c r="BC15" s="20">
        <v>0</v>
      </c>
      <c r="BD15" s="20"/>
      <c r="BE15" s="20">
        <v>1.6666666666666701E-2</v>
      </c>
    </row>
    <row r="16" spans="2:57" x14ac:dyDescent="0.25">
      <c r="B16" s="14" t="s">
        <v>274</v>
      </c>
      <c r="C16" s="21">
        <v>0.83130081300812997</v>
      </c>
      <c r="D16" s="21">
        <v>0.59574468085106402</v>
      </c>
      <c r="E16" s="21">
        <v>0.82089552238805996</v>
      </c>
      <c r="F16" s="21">
        <v>0.82786885245901598</v>
      </c>
      <c r="G16" s="21">
        <v>0.87890625</v>
      </c>
      <c r="H16" s="21"/>
      <c r="I16" s="21">
        <v>0.77966101694915302</v>
      </c>
      <c r="J16" s="21">
        <v>0.87890625</v>
      </c>
      <c r="K16" s="21"/>
      <c r="L16" s="21">
        <v>0.79365079365079405</v>
      </c>
      <c r="M16" s="21">
        <v>0.82539682539682502</v>
      </c>
      <c r="N16" s="21">
        <v>0.84507042253521103</v>
      </c>
      <c r="O16" s="21">
        <v>0.83750000000000002</v>
      </c>
      <c r="P16" s="21"/>
      <c r="Q16" s="21">
        <v>0.61403508771929804</v>
      </c>
      <c r="R16" s="21">
        <v>0.875</v>
      </c>
      <c r="S16" s="21">
        <v>0.86274509803921595</v>
      </c>
      <c r="T16" s="21">
        <v>0.76271186440677996</v>
      </c>
      <c r="U16" s="21">
        <v>0.83606557377049195</v>
      </c>
      <c r="V16" s="21">
        <v>0.88888888888888895</v>
      </c>
      <c r="W16" s="21">
        <v>0.84090909090909105</v>
      </c>
      <c r="X16" s="21">
        <v>0.92241379310344795</v>
      </c>
      <c r="Y16" s="21"/>
      <c r="Z16" s="21">
        <v>0.83333333333333304</v>
      </c>
      <c r="AA16" s="21">
        <v>0.89473684210526305</v>
      </c>
      <c r="AB16" s="21">
        <v>0.82499999999999996</v>
      </c>
      <c r="AC16" s="21">
        <v>0.865979381443299</v>
      </c>
      <c r="AD16" s="21">
        <v>0.83018867924528295</v>
      </c>
      <c r="AE16" s="21">
        <v>0.76470588235294101</v>
      </c>
      <c r="AF16" s="21">
        <v>0.73684210526315796</v>
      </c>
      <c r="AG16" s="21">
        <v>0.77272727272727304</v>
      </c>
      <c r="AH16" s="21"/>
      <c r="AI16" s="21">
        <v>0.56000000000000005</v>
      </c>
      <c r="AJ16" s="21">
        <v>0.72916666666666696</v>
      </c>
      <c r="AK16" s="21">
        <v>0.77049180327868805</v>
      </c>
      <c r="AL16" s="21">
        <v>0.86692015209125495</v>
      </c>
      <c r="AM16" s="21">
        <v>0.91011235955056202</v>
      </c>
      <c r="AN16" s="21"/>
      <c r="AO16" s="21">
        <v>0.83505154639175305</v>
      </c>
      <c r="AP16" s="21">
        <v>0.82587064676616895</v>
      </c>
      <c r="AQ16" s="21"/>
      <c r="AR16" s="21">
        <v>0.72413793103448298</v>
      </c>
      <c r="AS16" s="21">
        <v>0.84472049689440998</v>
      </c>
      <c r="AT16" s="21">
        <v>0.88888888888888895</v>
      </c>
      <c r="AU16" s="21">
        <v>0.86666666666666703</v>
      </c>
      <c r="AV16" s="21">
        <v>0.85185185185185197</v>
      </c>
      <c r="AW16" s="21">
        <v>0.74285714285714299</v>
      </c>
      <c r="AX16" s="21">
        <v>0.91111111111111098</v>
      </c>
      <c r="AY16" s="21">
        <v>0.64705882352941202</v>
      </c>
      <c r="AZ16" s="21">
        <v>0.91489361702127703</v>
      </c>
      <c r="BA16" s="21">
        <v>0.80645161290322598</v>
      </c>
      <c r="BB16" s="21">
        <v>0.76923076923076905</v>
      </c>
      <c r="BC16" s="21">
        <v>0.82608695652173902</v>
      </c>
      <c r="BD16" s="21"/>
      <c r="BE16" s="21">
        <v>0.905555555555556</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427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492</v>
      </c>
      <c r="D7" s="10">
        <v>47</v>
      </c>
      <c r="E7" s="10">
        <v>67</v>
      </c>
      <c r="F7" s="10">
        <v>122</v>
      </c>
      <c r="G7" s="10">
        <v>256</v>
      </c>
      <c r="H7" s="10"/>
      <c r="I7" s="10">
        <v>236</v>
      </c>
      <c r="J7" s="10">
        <v>256</v>
      </c>
      <c r="K7" s="10"/>
      <c r="L7" s="10">
        <v>63</v>
      </c>
      <c r="M7" s="10">
        <v>126</v>
      </c>
      <c r="N7" s="10">
        <v>142</v>
      </c>
      <c r="O7" s="10">
        <v>160</v>
      </c>
      <c r="P7" s="10"/>
      <c r="Q7" s="10">
        <v>57</v>
      </c>
      <c r="R7" s="10">
        <v>32</v>
      </c>
      <c r="S7" s="10">
        <v>51</v>
      </c>
      <c r="T7" s="10">
        <v>59</v>
      </c>
      <c r="U7" s="10">
        <v>61</v>
      </c>
      <c r="V7" s="10">
        <v>63</v>
      </c>
      <c r="W7" s="10">
        <v>44</v>
      </c>
      <c r="X7" s="10">
        <v>116</v>
      </c>
      <c r="Y7" s="10"/>
      <c r="Z7" s="10">
        <v>72</v>
      </c>
      <c r="AA7" s="10">
        <v>76</v>
      </c>
      <c r="AB7" s="10">
        <v>80</v>
      </c>
      <c r="AC7" s="10">
        <v>97</v>
      </c>
      <c r="AD7" s="10">
        <v>53</v>
      </c>
      <c r="AE7" s="10">
        <v>51</v>
      </c>
      <c r="AF7" s="10">
        <v>19</v>
      </c>
      <c r="AG7" s="10">
        <v>44</v>
      </c>
      <c r="AH7" s="10"/>
      <c r="AI7" s="10">
        <v>25</v>
      </c>
      <c r="AJ7" s="10">
        <v>48</v>
      </c>
      <c r="AK7" s="10">
        <v>61</v>
      </c>
      <c r="AL7" s="10">
        <v>263</v>
      </c>
      <c r="AM7" s="10">
        <v>89</v>
      </c>
      <c r="AN7" s="10"/>
      <c r="AO7" s="10">
        <v>291</v>
      </c>
      <c r="AP7" s="10">
        <v>201</v>
      </c>
      <c r="AQ7" s="10"/>
      <c r="AR7" s="10">
        <v>29</v>
      </c>
      <c r="AS7" s="10">
        <v>161</v>
      </c>
      <c r="AT7" s="10">
        <v>9</v>
      </c>
      <c r="AU7" s="10">
        <v>15</v>
      </c>
      <c r="AV7" s="10">
        <v>54</v>
      </c>
      <c r="AW7" s="10">
        <v>35</v>
      </c>
      <c r="AX7" s="10">
        <v>45</v>
      </c>
      <c r="AY7" s="10">
        <v>17</v>
      </c>
      <c r="AZ7" s="10">
        <v>47</v>
      </c>
      <c r="BA7" s="10">
        <v>31</v>
      </c>
      <c r="BB7" s="10">
        <v>26</v>
      </c>
      <c r="BC7" s="10">
        <v>23</v>
      </c>
      <c r="BD7" s="10"/>
      <c r="BE7" s="10">
        <v>180</v>
      </c>
    </row>
    <row r="8" spans="2:57" x14ac:dyDescent="0.25">
      <c r="B8" s="14" t="s">
        <v>403</v>
      </c>
      <c r="C8" s="13">
        <v>0.41260162601625999</v>
      </c>
      <c r="D8" s="13">
        <v>0.319148936170213</v>
      </c>
      <c r="E8" s="13">
        <v>0.37313432835820898</v>
      </c>
      <c r="F8" s="13">
        <v>0.41803278688524598</v>
      </c>
      <c r="G8" s="13">
        <v>0.4375</v>
      </c>
      <c r="H8" s="13"/>
      <c r="I8" s="13">
        <v>0.38559322033898302</v>
      </c>
      <c r="J8" s="13">
        <v>0.4375</v>
      </c>
      <c r="K8" s="13"/>
      <c r="L8" s="13">
        <v>0.46031746031746001</v>
      </c>
      <c r="M8" s="13">
        <v>0.42857142857142899</v>
      </c>
      <c r="N8" s="13">
        <v>0.40845070422535201</v>
      </c>
      <c r="O8" s="13">
        <v>0.38124999999999998</v>
      </c>
      <c r="P8" s="13"/>
      <c r="Q8" s="13">
        <v>0.38596491228070201</v>
      </c>
      <c r="R8" s="13">
        <v>0.40625</v>
      </c>
      <c r="S8" s="13">
        <v>0.41176470588235298</v>
      </c>
      <c r="T8" s="13">
        <v>0.37288135593220301</v>
      </c>
      <c r="U8" s="13">
        <v>0.37704918032786899</v>
      </c>
      <c r="V8" s="13">
        <v>0.42857142857142899</v>
      </c>
      <c r="W8" s="13">
        <v>0.43181818181818199</v>
      </c>
      <c r="X8" s="13">
        <v>0.47413793103448298</v>
      </c>
      <c r="Y8" s="13"/>
      <c r="Z8" s="13">
        <v>0.375</v>
      </c>
      <c r="AA8" s="13">
        <v>0.47368421052631599</v>
      </c>
      <c r="AB8" s="13">
        <v>0.3125</v>
      </c>
      <c r="AC8" s="13">
        <v>0.52577319587628901</v>
      </c>
      <c r="AD8" s="13">
        <v>0.43396226415094302</v>
      </c>
      <c r="AE8" s="13">
        <v>0.35294117647058798</v>
      </c>
      <c r="AF8" s="13">
        <v>0.31578947368421101</v>
      </c>
      <c r="AG8" s="13">
        <v>0.38636363636363602</v>
      </c>
      <c r="AH8" s="13"/>
      <c r="AI8" s="13">
        <v>0.4</v>
      </c>
      <c r="AJ8" s="13">
        <v>0.22916666666666699</v>
      </c>
      <c r="AK8" s="13">
        <v>0.37704918032786899</v>
      </c>
      <c r="AL8" s="13">
        <v>0.41444866920152101</v>
      </c>
      <c r="AM8" s="13">
        <v>0.550561797752809</v>
      </c>
      <c r="AN8" s="13"/>
      <c r="AO8" s="13">
        <v>0.39862542955326502</v>
      </c>
      <c r="AP8" s="13">
        <v>0.43283582089552203</v>
      </c>
      <c r="AQ8" s="13"/>
      <c r="AR8" s="13">
        <v>0.44827586206896602</v>
      </c>
      <c r="AS8" s="13">
        <v>0.41614906832298099</v>
      </c>
      <c r="AT8" s="13">
        <v>0.33333333333333298</v>
      </c>
      <c r="AU8" s="13">
        <v>0.4</v>
      </c>
      <c r="AV8" s="13">
        <v>0.37037037037037002</v>
      </c>
      <c r="AW8" s="13">
        <v>0.371428571428571</v>
      </c>
      <c r="AX8" s="13">
        <v>0.46666666666666701</v>
      </c>
      <c r="AY8" s="13">
        <v>0.41176470588235298</v>
      </c>
      <c r="AZ8" s="13">
        <v>0.48936170212766</v>
      </c>
      <c r="BA8" s="13">
        <v>0.32258064516128998</v>
      </c>
      <c r="BB8" s="13">
        <v>0.38461538461538503</v>
      </c>
      <c r="BC8" s="13">
        <v>0.434782608695652</v>
      </c>
      <c r="BD8" s="13"/>
      <c r="BE8" s="13">
        <v>0.483333333333333</v>
      </c>
    </row>
    <row r="9" spans="2:57" x14ac:dyDescent="0.25">
      <c r="B9" s="14" t="s">
        <v>404</v>
      </c>
      <c r="C9" s="13">
        <v>0.345528455284553</v>
      </c>
      <c r="D9" s="13">
        <v>0.23404255319148901</v>
      </c>
      <c r="E9" s="13">
        <v>0.28358208955223901</v>
      </c>
      <c r="F9" s="13">
        <v>0.34426229508196698</v>
      </c>
      <c r="G9" s="13">
        <v>0.3828125</v>
      </c>
      <c r="H9" s="13"/>
      <c r="I9" s="13">
        <v>0.305084745762712</v>
      </c>
      <c r="J9" s="13">
        <v>0.3828125</v>
      </c>
      <c r="K9" s="13"/>
      <c r="L9" s="13">
        <v>0.33333333333333298</v>
      </c>
      <c r="M9" s="13">
        <v>0.37301587301587302</v>
      </c>
      <c r="N9" s="13">
        <v>0.35915492957746498</v>
      </c>
      <c r="O9" s="13">
        <v>0.31874999999999998</v>
      </c>
      <c r="P9" s="13"/>
      <c r="Q9" s="13">
        <v>0.28070175438596501</v>
      </c>
      <c r="R9" s="13">
        <v>0.3125</v>
      </c>
      <c r="S9" s="13">
        <v>0.35294117647058798</v>
      </c>
      <c r="T9" s="13">
        <v>0.305084745762712</v>
      </c>
      <c r="U9" s="13">
        <v>0.42622950819672101</v>
      </c>
      <c r="V9" s="13">
        <v>0.34920634920634902</v>
      </c>
      <c r="W9" s="13">
        <v>0.38636363636363602</v>
      </c>
      <c r="X9" s="13">
        <v>0.34482758620689702</v>
      </c>
      <c r="Y9" s="13"/>
      <c r="Z9" s="13">
        <v>0.34722222222222199</v>
      </c>
      <c r="AA9" s="13">
        <v>0.32894736842105299</v>
      </c>
      <c r="AB9" s="13">
        <v>0.38750000000000001</v>
      </c>
      <c r="AC9" s="13">
        <v>0.36082474226804101</v>
      </c>
      <c r="AD9" s="13">
        <v>0.35849056603773599</v>
      </c>
      <c r="AE9" s="13">
        <v>0.31372549019607798</v>
      </c>
      <c r="AF9" s="13">
        <v>0.31578947368421101</v>
      </c>
      <c r="AG9" s="13">
        <v>0.29545454545454503</v>
      </c>
      <c r="AH9" s="13"/>
      <c r="AI9" s="13">
        <v>0.16</v>
      </c>
      <c r="AJ9" s="13">
        <v>0.41666666666666702</v>
      </c>
      <c r="AK9" s="13">
        <v>0.45901639344262302</v>
      </c>
      <c r="AL9" s="13">
        <v>0.34980988593155898</v>
      </c>
      <c r="AM9" s="13">
        <v>0.28089887640449401</v>
      </c>
      <c r="AN9" s="13"/>
      <c r="AO9" s="13">
        <v>0.36082474226804101</v>
      </c>
      <c r="AP9" s="13">
        <v>0.32338308457711401</v>
      </c>
      <c r="AQ9" s="13"/>
      <c r="AR9" s="13">
        <v>0.27586206896551702</v>
      </c>
      <c r="AS9" s="13">
        <v>0.35403726708074501</v>
      </c>
      <c r="AT9" s="13">
        <v>0.44444444444444398</v>
      </c>
      <c r="AU9" s="13">
        <v>0.4</v>
      </c>
      <c r="AV9" s="13">
        <v>0.37037037037037002</v>
      </c>
      <c r="AW9" s="13">
        <v>0.34285714285714303</v>
      </c>
      <c r="AX9" s="13">
        <v>0.4</v>
      </c>
      <c r="AY9" s="13">
        <v>0.23529411764705899</v>
      </c>
      <c r="AZ9" s="13">
        <v>0.25531914893617003</v>
      </c>
      <c r="BA9" s="13">
        <v>0.32258064516128998</v>
      </c>
      <c r="BB9" s="13">
        <v>0.46153846153846201</v>
      </c>
      <c r="BC9" s="13">
        <v>0.30434782608695699</v>
      </c>
      <c r="BD9" s="13"/>
      <c r="BE9" s="13">
        <v>0.33333333333333298</v>
      </c>
    </row>
    <row r="10" spans="2:57" x14ac:dyDescent="0.25">
      <c r="B10" s="14" t="s">
        <v>405</v>
      </c>
      <c r="C10" s="13">
        <v>0.16463414634146301</v>
      </c>
      <c r="D10" s="13">
        <v>0.21276595744680901</v>
      </c>
      <c r="E10" s="13">
        <v>0.238805970149254</v>
      </c>
      <c r="F10" s="13">
        <v>0.18032786885245899</v>
      </c>
      <c r="G10" s="13">
        <v>0.12890625</v>
      </c>
      <c r="H10" s="13"/>
      <c r="I10" s="13">
        <v>0.20338983050847501</v>
      </c>
      <c r="J10" s="13">
        <v>0.12890625</v>
      </c>
      <c r="K10" s="13"/>
      <c r="L10" s="13">
        <v>0.14285714285714299</v>
      </c>
      <c r="M10" s="13">
        <v>0.158730158730159</v>
      </c>
      <c r="N10" s="13">
        <v>0.169014084507042</v>
      </c>
      <c r="O10" s="13">
        <v>0.17499999999999999</v>
      </c>
      <c r="P10" s="13"/>
      <c r="Q10" s="13">
        <v>0.140350877192982</v>
      </c>
      <c r="R10" s="13">
        <v>0.21875</v>
      </c>
      <c r="S10" s="13">
        <v>0.17647058823529399</v>
      </c>
      <c r="T10" s="13">
        <v>0.186440677966102</v>
      </c>
      <c r="U10" s="13">
        <v>0.19672131147541</v>
      </c>
      <c r="V10" s="13">
        <v>0.158730158730159</v>
      </c>
      <c r="W10" s="13">
        <v>0.18181818181818199</v>
      </c>
      <c r="X10" s="13">
        <v>0.12068965517241401</v>
      </c>
      <c r="Y10" s="13"/>
      <c r="Z10" s="13">
        <v>0.194444444444444</v>
      </c>
      <c r="AA10" s="13">
        <v>0.144736842105263</v>
      </c>
      <c r="AB10" s="13">
        <v>0.23749999999999999</v>
      </c>
      <c r="AC10" s="13">
        <v>7.2164948453608199E-2</v>
      </c>
      <c r="AD10" s="13">
        <v>9.4339622641509399E-2</v>
      </c>
      <c r="AE10" s="13">
        <v>0.19607843137254899</v>
      </c>
      <c r="AF10" s="13">
        <v>0.26315789473684198</v>
      </c>
      <c r="AG10" s="13">
        <v>0.22727272727272699</v>
      </c>
      <c r="AH10" s="13"/>
      <c r="AI10" s="13">
        <v>0.24</v>
      </c>
      <c r="AJ10" s="13">
        <v>0.3125</v>
      </c>
      <c r="AK10" s="13">
        <v>8.1967213114754106E-2</v>
      </c>
      <c r="AL10" s="13">
        <v>0.159695817490494</v>
      </c>
      <c r="AM10" s="13">
        <v>0.123595505617978</v>
      </c>
      <c r="AN10" s="13"/>
      <c r="AO10" s="13">
        <v>0.15120274914089299</v>
      </c>
      <c r="AP10" s="13">
        <v>0.18407960199005</v>
      </c>
      <c r="AQ10" s="13"/>
      <c r="AR10" s="13">
        <v>0.24137931034482801</v>
      </c>
      <c r="AS10" s="13">
        <v>0.161490683229814</v>
      </c>
      <c r="AT10" s="13">
        <v>0.22222222222222199</v>
      </c>
      <c r="AU10" s="13">
        <v>0.2</v>
      </c>
      <c r="AV10" s="13">
        <v>0.12962962962963001</v>
      </c>
      <c r="AW10" s="13">
        <v>0.17142857142857101</v>
      </c>
      <c r="AX10" s="13">
        <v>8.8888888888888906E-2</v>
      </c>
      <c r="AY10" s="13">
        <v>0.29411764705882398</v>
      </c>
      <c r="AZ10" s="13">
        <v>0.170212765957447</v>
      </c>
      <c r="BA10" s="13">
        <v>0.25806451612903197</v>
      </c>
      <c r="BB10" s="13">
        <v>7.69230769230769E-2</v>
      </c>
      <c r="BC10" s="13">
        <v>0.13043478260869601</v>
      </c>
      <c r="BD10" s="13"/>
      <c r="BE10" s="13">
        <v>0.15</v>
      </c>
    </row>
    <row r="11" spans="2:57" x14ac:dyDescent="0.25">
      <c r="B11" s="14" t="s">
        <v>406</v>
      </c>
      <c r="C11" s="13">
        <v>1.21951219512195E-2</v>
      </c>
      <c r="D11" s="13">
        <v>4.2553191489361701E-2</v>
      </c>
      <c r="E11" s="13">
        <v>0</v>
      </c>
      <c r="F11" s="13">
        <v>0</v>
      </c>
      <c r="G11" s="13">
        <v>1.5625E-2</v>
      </c>
      <c r="H11" s="13"/>
      <c r="I11" s="13">
        <v>8.4745762711864406E-3</v>
      </c>
      <c r="J11" s="13">
        <v>1.5625E-2</v>
      </c>
      <c r="K11" s="13"/>
      <c r="L11" s="13">
        <v>1.58730158730159E-2</v>
      </c>
      <c r="M11" s="13">
        <v>0</v>
      </c>
      <c r="N11" s="13">
        <v>7.0422535211267599E-3</v>
      </c>
      <c r="O11" s="13">
        <v>2.5000000000000001E-2</v>
      </c>
      <c r="P11" s="13"/>
      <c r="Q11" s="13">
        <v>3.5087719298245598E-2</v>
      </c>
      <c r="R11" s="13">
        <v>0</v>
      </c>
      <c r="S11" s="13">
        <v>0</v>
      </c>
      <c r="T11" s="13">
        <v>1.6949152542372899E-2</v>
      </c>
      <c r="U11" s="13">
        <v>0</v>
      </c>
      <c r="V11" s="13">
        <v>1.58730158730159E-2</v>
      </c>
      <c r="W11" s="13">
        <v>0</v>
      </c>
      <c r="X11" s="13">
        <v>1.72413793103448E-2</v>
      </c>
      <c r="Y11" s="13"/>
      <c r="Z11" s="13">
        <v>0</v>
      </c>
      <c r="AA11" s="13">
        <v>3.94736842105263E-2</v>
      </c>
      <c r="AB11" s="13">
        <v>1.2500000000000001E-2</v>
      </c>
      <c r="AC11" s="13">
        <v>1.03092783505155E-2</v>
      </c>
      <c r="AD11" s="13">
        <v>0</v>
      </c>
      <c r="AE11" s="13">
        <v>1.9607843137254902E-2</v>
      </c>
      <c r="AF11" s="13">
        <v>0</v>
      </c>
      <c r="AG11" s="13">
        <v>0</v>
      </c>
      <c r="AH11" s="13"/>
      <c r="AI11" s="13">
        <v>0</v>
      </c>
      <c r="AJ11" s="13">
        <v>2.0833333333333301E-2</v>
      </c>
      <c r="AK11" s="13">
        <v>1.63934426229508E-2</v>
      </c>
      <c r="AL11" s="13">
        <v>1.14068441064639E-2</v>
      </c>
      <c r="AM11" s="13">
        <v>0</v>
      </c>
      <c r="AN11" s="13"/>
      <c r="AO11" s="13">
        <v>1.3745704467354E-2</v>
      </c>
      <c r="AP11" s="13">
        <v>9.9502487562189105E-3</v>
      </c>
      <c r="AQ11" s="13"/>
      <c r="AR11" s="13">
        <v>3.4482758620689703E-2</v>
      </c>
      <c r="AS11" s="13">
        <v>0</v>
      </c>
      <c r="AT11" s="13">
        <v>0</v>
      </c>
      <c r="AU11" s="13">
        <v>0</v>
      </c>
      <c r="AV11" s="13">
        <v>3.7037037037037E-2</v>
      </c>
      <c r="AW11" s="13">
        <v>0</v>
      </c>
      <c r="AX11" s="13">
        <v>2.2222222222222199E-2</v>
      </c>
      <c r="AY11" s="13">
        <v>0</v>
      </c>
      <c r="AZ11" s="13">
        <v>0</v>
      </c>
      <c r="BA11" s="13">
        <v>6.4516129032258104E-2</v>
      </c>
      <c r="BB11" s="13">
        <v>0</v>
      </c>
      <c r="BC11" s="13">
        <v>0</v>
      </c>
      <c r="BD11" s="13"/>
      <c r="BE11" s="13">
        <v>5.5555555555555601E-3</v>
      </c>
    </row>
    <row r="12" spans="2:57" x14ac:dyDescent="0.25">
      <c r="B12" s="14" t="s">
        <v>407</v>
      </c>
      <c r="C12" s="13">
        <v>2.6422764227642299E-2</v>
      </c>
      <c r="D12" s="13">
        <v>0.12765957446808501</v>
      </c>
      <c r="E12" s="13">
        <v>2.9850746268656699E-2</v>
      </c>
      <c r="F12" s="13">
        <v>2.4590163934426201E-2</v>
      </c>
      <c r="G12" s="13">
        <v>7.8125E-3</v>
      </c>
      <c r="H12" s="13"/>
      <c r="I12" s="13">
        <v>4.6610169491525397E-2</v>
      </c>
      <c r="J12" s="13">
        <v>7.8125E-3</v>
      </c>
      <c r="K12" s="13"/>
      <c r="L12" s="13">
        <v>3.1746031746031703E-2</v>
      </c>
      <c r="M12" s="13">
        <v>1.58730158730159E-2</v>
      </c>
      <c r="N12" s="13">
        <v>3.5211267605633798E-2</v>
      </c>
      <c r="O12" s="13">
        <v>2.5000000000000001E-2</v>
      </c>
      <c r="P12" s="13"/>
      <c r="Q12" s="13">
        <v>0.105263157894737</v>
      </c>
      <c r="R12" s="13">
        <v>3.125E-2</v>
      </c>
      <c r="S12" s="13">
        <v>1.9607843137254902E-2</v>
      </c>
      <c r="T12" s="13">
        <v>6.7796610169491497E-2</v>
      </c>
      <c r="U12" s="13">
        <v>0</v>
      </c>
      <c r="V12" s="13">
        <v>1.58730158730159E-2</v>
      </c>
      <c r="W12" s="13">
        <v>0</v>
      </c>
      <c r="X12" s="13">
        <v>0</v>
      </c>
      <c r="Y12" s="13"/>
      <c r="Z12" s="13">
        <v>2.7777777777777801E-2</v>
      </c>
      <c r="AA12" s="13">
        <v>1.3157894736842099E-2</v>
      </c>
      <c r="AB12" s="13">
        <v>0</v>
      </c>
      <c r="AC12" s="13">
        <v>2.06185567010309E-2</v>
      </c>
      <c r="AD12" s="13">
        <v>5.6603773584905703E-2</v>
      </c>
      <c r="AE12" s="13">
        <v>1.9607843137254902E-2</v>
      </c>
      <c r="AF12" s="13">
        <v>5.2631578947368397E-2</v>
      </c>
      <c r="AG12" s="13">
        <v>6.8181818181818205E-2</v>
      </c>
      <c r="AH12" s="13"/>
      <c r="AI12" s="13">
        <v>0.12</v>
      </c>
      <c r="AJ12" s="13">
        <v>2.0833333333333301E-2</v>
      </c>
      <c r="AK12" s="13">
        <v>1.63934426229508E-2</v>
      </c>
      <c r="AL12" s="13">
        <v>2.6615969581748999E-2</v>
      </c>
      <c r="AM12" s="13">
        <v>1.1235955056179799E-2</v>
      </c>
      <c r="AN12" s="13"/>
      <c r="AO12" s="13">
        <v>3.09278350515464E-2</v>
      </c>
      <c r="AP12" s="13">
        <v>1.99004975124378E-2</v>
      </c>
      <c r="AQ12" s="13"/>
      <c r="AR12" s="13">
        <v>0</v>
      </c>
      <c r="AS12" s="13">
        <v>3.1055900621118002E-2</v>
      </c>
      <c r="AT12" s="13">
        <v>0</v>
      </c>
      <c r="AU12" s="13">
        <v>0</v>
      </c>
      <c r="AV12" s="13">
        <v>0</v>
      </c>
      <c r="AW12" s="13">
        <v>2.8571428571428598E-2</v>
      </c>
      <c r="AX12" s="13">
        <v>2.2222222222222199E-2</v>
      </c>
      <c r="AY12" s="13">
        <v>5.8823529411764698E-2</v>
      </c>
      <c r="AZ12" s="13">
        <v>4.2553191489361701E-2</v>
      </c>
      <c r="BA12" s="13">
        <v>0</v>
      </c>
      <c r="BB12" s="13">
        <v>7.69230769230769E-2</v>
      </c>
      <c r="BC12" s="13">
        <v>4.3478260869565202E-2</v>
      </c>
      <c r="BD12" s="13"/>
      <c r="BE12" s="13">
        <v>1.6666666666666701E-2</v>
      </c>
    </row>
    <row r="13" spans="2:57" x14ac:dyDescent="0.25">
      <c r="B13" s="14" t="s">
        <v>82</v>
      </c>
      <c r="C13" s="13">
        <v>3.8617886178861797E-2</v>
      </c>
      <c r="D13" s="13">
        <v>6.3829787234042507E-2</v>
      </c>
      <c r="E13" s="13">
        <v>7.4626865671641798E-2</v>
      </c>
      <c r="F13" s="13">
        <v>3.2786885245901599E-2</v>
      </c>
      <c r="G13" s="13">
        <v>2.734375E-2</v>
      </c>
      <c r="H13" s="13"/>
      <c r="I13" s="13">
        <v>5.0847457627118599E-2</v>
      </c>
      <c r="J13" s="13">
        <v>2.734375E-2</v>
      </c>
      <c r="K13" s="13"/>
      <c r="L13" s="13">
        <v>1.58730158730159E-2</v>
      </c>
      <c r="M13" s="13">
        <v>2.3809523809523801E-2</v>
      </c>
      <c r="N13" s="13">
        <v>2.1126760563380299E-2</v>
      </c>
      <c r="O13" s="13">
        <v>7.4999999999999997E-2</v>
      </c>
      <c r="P13" s="13"/>
      <c r="Q13" s="13">
        <v>5.2631578947368397E-2</v>
      </c>
      <c r="R13" s="13">
        <v>3.125E-2</v>
      </c>
      <c r="S13" s="13">
        <v>3.9215686274509803E-2</v>
      </c>
      <c r="T13" s="13">
        <v>5.0847457627118599E-2</v>
      </c>
      <c r="U13" s="13">
        <v>0</v>
      </c>
      <c r="V13" s="13">
        <v>3.1746031746031703E-2</v>
      </c>
      <c r="W13" s="13">
        <v>0</v>
      </c>
      <c r="X13" s="13">
        <v>4.31034482758621E-2</v>
      </c>
      <c r="Y13" s="13"/>
      <c r="Z13" s="13">
        <v>5.5555555555555601E-2</v>
      </c>
      <c r="AA13" s="13">
        <v>0</v>
      </c>
      <c r="AB13" s="13">
        <v>0.05</v>
      </c>
      <c r="AC13" s="13">
        <v>1.03092783505155E-2</v>
      </c>
      <c r="AD13" s="13">
        <v>5.6603773584905703E-2</v>
      </c>
      <c r="AE13" s="13">
        <v>9.8039215686274495E-2</v>
      </c>
      <c r="AF13" s="13">
        <v>5.2631578947368397E-2</v>
      </c>
      <c r="AG13" s="13">
        <v>2.27272727272727E-2</v>
      </c>
      <c r="AH13" s="13"/>
      <c r="AI13" s="13">
        <v>0.08</v>
      </c>
      <c r="AJ13" s="13">
        <v>0</v>
      </c>
      <c r="AK13" s="13">
        <v>4.91803278688525E-2</v>
      </c>
      <c r="AL13" s="13">
        <v>3.8022813688212899E-2</v>
      </c>
      <c r="AM13" s="13">
        <v>3.3707865168539297E-2</v>
      </c>
      <c r="AN13" s="13"/>
      <c r="AO13" s="13">
        <v>4.4673539518900303E-2</v>
      </c>
      <c r="AP13" s="13">
        <v>2.9850746268656699E-2</v>
      </c>
      <c r="AQ13" s="13"/>
      <c r="AR13" s="13">
        <v>0</v>
      </c>
      <c r="AS13" s="13">
        <v>3.7267080745341602E-2</v>
      </c>
      <c r="AT13" s="13">
        <v>0</v>
      </c>
      <c r="AU13" s="13">
        <v>0</v>
      </c>
      <c r="AV13" s="13">
        <v>9.2592592592592601E-2</v>
      </c>
      <c r="AW13" s="13">
        <v>8.5714285714285701E-2</v>
      </c>
      <c r="AX13" s="13">
        <v>0</v>
      </c>
      <c r="AY13" s="13">
        <v>0</v>
      </c>
      <c r="AZ13" s="13">
        <v>4.2553191489361701E-2</v>
      </c>
      <c r="BA13" s="13">
        <v>3.2258064516128997E-2</v>
      </c>
      <c r="BB13" s="13">
        <v>0</v>
      </c>
      <c r="BC13" s="13">
        <v>8.6956521739130405E-2</v>
      </c>
      <c r="BD13" s="13"/>
      <c r="BE13" s="13">
        <v>1.1111111111111099E-2</v>
      </c>
    </row>
    <row r="14" spans="2:57" x14ac:dyDescent="0.25">
      <c r="B14" s="14" t="s">
        <v>408</v>
      </c>
      <c r="C14" s="20">
        <v>0.75813008130081305</v>
      </c>
      <c r="D14" s="20">
        <v>0.55319148936170204</v>
      </c>
      <c r="E14" s="20">
        <v>0.65671641791044799</v>
      </c>
      <c r="F14" s="20">
        <v>0.76229508196721296</v>
      </c>
      <c r="G14" s="20">
        <v>0.8203125</v>
      </c>
      <c r="H14" s="20"/>
      <c r="I14" s="20">
        <v>0.69067796610169496</v>
      </c>
      <c r="J14" s="20">
        <v>0.8203125</v>
      </c>
      <c r="K14" s="20"/>
      <c r="L14" s="20">
        <v>0.79365079365079405</v>
      </c>
      <c r="M14" s="20">
        <v>0.80158730158730196</v>
      </c>
      <c r="N14" s="20">
        <v>0.76760563380281699</v>
      </c>
      <c r="O14" s="20">
        <v>0.7</v>
      </c>
      <c r="P14" s="20"/>
      <c r="Q14" s="20">
        <v>0.66666666666666696</v>
      </c>
      <c r="R14" s="20">
        <v>0.71875</v>
      </c>
      <c r="S14" s="20">
        <v>0.76470588235294101</v>
      </c>
      <c r="T14" s="20">
        <v>0.677966101694915</v>
      </c>
      <c r="U14" s="20">
        <v>0.80327868852458995</v>
      </c>
      <c r="V14" s="20">
        <v>0.77777777777777801</v>
      </c>
      <c r="W14" s="20">
        <v>0.81818181818181801</v>
      </c>
      <c r="X14" s="20">
        <v>0.818965517241379</v>
      </c>
      <c r="Y14" s="20"/>
      <c r="Z14" s="20">
        <v>0.72222222222222199</v>
      </c>
      <c r="AA14" s="20">
        <v>0.80263157894736803</v>
      </c>
      <c r="AB14" s="20">
        <v>0.7</v>
      </c>
      <c r="AC14" s="20">
        <v>0.88659793814432997</v>
      </c>
      <c r="AD14" s="20">
        <v>0.79245283018867896</v>
      </c>
      <c r="AE14" s="20">
        <v>0.66666666666666696</v>
      </c>
      <c r="AF14" s="20">
        <v>0.63157894736842102</v>
      </c>
      <c r="AG14" s="20">
        <v>0.68181818181818199</v>
      </c>
      <c r="AH14" s="20"/>
      <c r="AI14" s="20">
        <v>0.56000000000000005</v>
      </c>
      <c r="AJ14" s="20">
        <v>0.64583333333333304</v>
      </c>
      <c r="AK14" s="20">
        <v>0.83606557377049195</v>
      </c>
      <c r="AL14" s="20">
        <v>0.76425855513308005</v>
      </c>
      <c r="AM14" s="20">
        <v>0.83146067415730296</v>
      </c>
      <c r="AN14" s="20"/>
      <c r="AO14" s="20">
        <v>0.75945017182130603</v>
      </c>
      <c r="AP14" s="20">
        <v>0.75621890547263704</v>
      </c>
      <c r="AQ14" s="20"/>
      <c r="AR14" s="20">
        <v>0.72413793103448298</v>
      </c>
      <c r="AS14" s="20">
        <v>0.77018633540372705</v>
      </c>
      <c r="AT14" s="20">
        <v>0.77777777777777801</v>
      </c>
      <c r="AU14" s="20">
        <v>0.8</v>
      </c>
      <c r="AV14" s="20">
        <v>0.74074074074074103</v>
      </c>
      <c r="AW14" s="20">
        <v>0.71428571428571397</v>
      </c>
      <c r="AX14" s="20">
        <v>0.86666666666666703</v>
      </c>
      <c r="AY14" s="20">
        <v>0.64705882352941202</v>
      </c>
      <c r="AZ14" s="20">
        <v>0.74468085106382997</v>
      </c>
      <c r="BA14" s="20">
        <v>0.64516129032258096</v>
      </c>
      <c r="BB14" s="20">
        <v>0.84615384615384603</v>
      </c>
      <c r="BC14" s="20">
        <v>0.73913043478260898</v>
      </c>
      <c r="BD14" s="20"/>
      <c r="BE14" s="20">
        <v>0.81666666666666698</v>
      </c>
    </row>
    <row r="15" spans="2:57" x14ac:dyDescent="0.25">
      <c r="B15" s="14" t="s">
        <v>409</v>
      </c>
      <c r="C15" s="20">
        <v>3.8617886178861797E-2</v>
      </c>
      <c r="D15" s="20">
        <v>0.170212765957447</v>
      </c>
      <c r="E15" s="20">
        <v>2.9850746268656699E-2</v>
      </c>
      <c r="F15" s="20">
        <v>2.4590163934426201E-2</v>
      </c>
      <c r="G15" s="20">
        <v>2.34375E-2</v>
      </c>
      <c r="H15" s="20"/>
      <c r="I15" s="20">
        <v>5.5084745762711898E-2</v>
      </c>
      <c r="J15" s="20">
        <v>2.34375E-2</v>
      </c>
      <c r="K15" s="20"/>
      <c r="L15" s="20">
        <v>4.7619047619047603E-2</v>
      </c>
      <c r="M15" s="20">
        <v>1.58730158730159E-2</v>
      </c>
      <c r="N15" s="20">
        <v>4.2253521126760597E-2</v>
      </c>
      <c r="O15" s="20">
        <v>0.05</v>
      </c>
      <c r="P15" s="20"/>
      <c r="Q15" s="20">
        <v>0.140350877192982</v>
      </c>
      <c r="R15" s="20">
        <v>3.125E-2</v>
      </c>
      <c r="S15" s="20">
        <v>1.9607843137254902E-2</v>
      </c>
      <c r="T15" s="20">
        <v>8.4745762711864403E-2</v>
      </c>
      <c r="U15" s="20">
        <v>0</v>
      </c>
      <c r="V15" s="20">
        <v>3.1746031746031703E-2</v>
      </c>
      <c r="W15" s="20">
        <v>0</v>
      </c>
      <c r="X15" s="20">
        <v>1.72413793103448E-2</v>
      </c>
      <c r="Y15" s="20"/>
      <c r="Z15" s="20">
        <v>2.7777777777777801E-2</v>
      </c>
      <c r="AA15" s="20">
        <v>5.2631578947368397E-2</v>
      </c>
      <c r="AB15" s="20">
        <v>1.2500000000000001E-2</v>
      </c>
      <c r="AC15" s="20">
        <v>3.09278350515464E-2</v>
      </c>
      <c r="AD15" s="20">
        <v>5.6603773584905703E-2</v>
      </c>
      <c r="AE15" s="20">
        <v>3.9215686274509803E-2</v>
      </c>
      <c r="AF15" s="20">
        <v>5.2631578947368397E-2</v>
      </c>
      <c r="AG15" s="20">
        <v>6.8181818181818205E-2</v>
      </c>
      <c r="AH15" s="20"/>
      <c r="AI15" s="20">
        <v>0.12</v>
      </c>
      <c r="AJ15" s="20">
        <v>4.1666666666666699E-2</v>
      </c>
      <c r="AK15" s="20">
        <v>3.2786885245901599E-2</v>
      </c>
      <c r="AL15" s="20">
        <v>3.8022813688212899E-2</v>
      </c>
      <c r="AM15" s="20">
        <v>1.1235955056179799E-2</v>
      </c>
      <c r="AN15" s="20"/>
      <c r="AO15" s="20">
        <v>4.4673539518900303E-2</v>
      </c>
      <c r="AP15" s="20">
        <v>2.9850746268656699E-2</v>
      </c>
      <c r="AQ15" s="20"/>
      <c r="AR15" s="20">
        <v>3.4482758620689703E-2</v>
      </c>
      <c r="AS15" s="20">
        <v>3.1055900621118002E-2</v>
      </c>
      <c r="AT15" s="20">
        <v>0</v>
      </c>
      <c r="AU15" s="20">
        <v>0</v>
      </c>
      <c r="AV15" s="20">
        <v>3.7037037037037E-2</v>
      </c>
      <c r="AW15" s="20">
        <v>2.8571428571428598E-2</v>
      </c>
      <c r="AX15" s="20">
        <v>4.4444444444444398E-2</v>
      </c>
      <c r="AY15" s="20">
        <v>5.8823529411764698E-2</v>
      </c>
      <c r="AZ15" s="20">
        <v>4.2553191489361701E-2</v>
      </c>
      <c r="BA15" s="20">
        <v>6.4516129032258104E-2</v>
      </c>
      <c r="BB15" s="20">
        <v>7.69230769230769E-2</v>
      </c>
      <c r="BC15" s="20">
        <v>4.3478260869565202E-2</v>
      </c>
      <c r="BD15" s="20"/>
      <c r="BE15" s="20">
        <v>2.2222222222222199E-2</v>
      </c>
    </row>
    <row r="16" spans="2:57" x14ac:dyDescent="0.25">
      <c r="B16" s="14" t="s">
        <v>274</v>
      </c>
      <c r="C16" s="21">
        <v>0.71951219512195097</v>
      </c>
      <c r="D16" s="21">
        <v>0.38297872340425498</v>
      </c>
      <c r="E16" s="21">
        <v>0.62686567164179097</v>
      </c>
      <c r="F16" s="21">
        <v>0.73770491803278704</v>
      </c>
      <c r="G16" s="21">
        <v>0.796875</v>
      </c>
      <c r="H16" s="21"/>
      <c r="I16" s="21">
        <v>0.63559322033898302</v>
      </c>
      <c r="J16" s="21">
        <v>0.796875</v>
      </c>
      <c r="K16" s="21"/>
      <c r="L16" s="21">
        <v>0.74603174603174605</v>
      </c>
      <c r="M16" s="21">
        <v>0.78571428571428603</v>
      </c>
      <c r="N16" s="21">
        <v>0.72535211267605604</v>
      </c>
      <c r="O16" s="21">
        <v>0.65</v>
      </c>
      <c r="P16" s="21"/>
      <c r="Q16" s="21">
        <v>0.52631578947368396</v>
      </c>
      <c r="R16" s="21">
        <v>0.6875</v>
      </c>
      <c r="S16" s="21">
        <v>0.74509803921568596</v>
      </c>
      <c r="T16" s="21">
        <v>0.59322033898305104</v>
      </c>
      <c r="U16" s="21">
        <v>0.80327868852458995</v>
      </c>
      <c r="V16" s="21">
        <v>0.74603174603174605</v>
      </c>
      <c r="W16" s="21">
        <v>0.81818181818181801</v>
      </c>
      <c r="X16" s="21">
        <v>0.80172413793103403</v>
      </c>
      <c r="Y16" s="21"/>
      <c r="Z16" s="21">
        <v>0.69444444444444398</v>
      </c>
      <c r="AA16" s="21">
        <v>0.75</v>
      </c>
      <c r="AB16" s="21">
        <v>0.6875</v>
      </c>
      <c r="AC16" s="21">
        <v>0.85567010309278302</v>
      </c>
      <c r="AD16" s="21">
        <v>0.73584905660377398</v>
      </c>
      <c r="AE16" s="21">
        <v>0.62745098039215697</v>
      </c>
      <c r="AF16" s="21">
        <v>0.57894736842105299</v>
      </c>
      <c r="AG16" s="21">
        <v>0.61363636363636398</v>
      </c>
      <c r="AH16" s="21"/>
      <c r="AI16" s="21">
        <v>0.44</v>
      </c>
      <c r="AJ16" s="21">
        <v>0.60416666666666696</v>
      </c>
      <c r="AK16" s="21">
        <v>0.80327868852458995</v>
      </c>
      <c r="AL16" s="21">
        <v>0.72623574144486702</v>
      </c>
      <c r="AM16" s="21">
        <v>0.82022471910112404</v>
      </c>
      <c r="AN16" s="21"/>
      <c r="AO16" s="21">
        <v>0.71477663230240596</v>
      </c>
      <c r="AP16" s="21">
        <v>0.72636815920398001</v>
      </c>
      <c r="AQ16" s="21"/>
      <c r="AR16" s="21">
        <v>0.68965517241379304</v>
      </c>
      <c r="AS16" s="21">
        <v>0.73913043478260898</v>
      </c>
      <c r="AT16" s="21">
        <v>0.77777777777777801</v>
      </c>
      <c r="AU16" s="21">
        <v>0.8</v>
      </c>
      <c r="AV16" s="21">
        <v>0.70370370370370405</v>
      </c>
      <c r="AW16" s="21">
        <v>0.68571428571428605</v>
      </c>
      <c r="AX16" s="21">
        <v>0.82222222222222197</v>
      </c>
      <c r="AY16" s="21">
        <v>0.58823529411764697</v>
      </c>
      <c r="AZ16" s="21">
        <v>0.70212765957446799</v>
      </c>
      <c r="BA16" s="21">
        <v>0.58064516129032295</v>
      </c>
      <c r="BB16" s="21">
        <v>0.76923076923076905</v>
      </c>
      <c r="BC16" s="21">
        <v>0.69565217391304301</v>
      </c>
      <c r="BD16" s="21"/>
      <c r="BE16" s="21">
        <v>0.79444444444444395</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BE21"/>
  <sheetViews>
    <sheetView showGridLines="0" topLeftCell="A7" workbookViewId="0">
      <pane xSplit="2" topLeftCell="C1" activePane="topRight" state="frozen"/>
      <selection pane="topRight" activeCell="B21" sqref="B21"/>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428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492</v>
      </c>
      <c r="D7" s="10">
        <v>47</v>
      </c>
      <c r="E7" s="10">
        <v>67</v>
      </c>
      <c r="F7" s="10">
        <v>122</v>
      </c>
      <c r="G7" s="10">
        <v>256</v>
      </c>
      <c r="H7" s="10"/>
      <c r="I7" s="10">
        <v>236</v>
      </c>
      <c r="J7" s="10">
        <v>256</v>
      </c>
      <c r="K7" s="10"/>
      <c r="L7" s="10">
        <v>63</v>
      </c>
      <c r="M7" s="10">
        <v>126</v>
      </c>
      <c r="N7" s="10">
        <v>142</v>
      </c>
      <c r="O7" s="10">
        <v>160</v>
      </c>
      <c r="P7" s="10"/>
      <c r="Q7" s="10">
        <v>57</v>
      </c>
      <c r="R7" s="10">
        <v>32</v>
      </c>
      <c r="S7" s="10">
        <v>51</v>
      </c>
      <c r="T7" s="10">
        <v>59</v>
      </c>
      <c r="U7" s="10">
        <v>61</v>
      </c>
      <c r="V7" s="10">
        <v>63</v>
      </c>
      <c r="W7" s="10">
        <v>44</v>
      </c>
      <c r="X7" s="10">
        <v>116</v>
      </c>
      <c r="Y7" s="10"/>
      <c r="Z7" s="10">
        <v>72</v>
      </c>
      <c r="AA7" s="10">
        <v>76</v>
      </c>
      <c r="AB7" s="10">
        <v>80</v>
      </c>
      <c r="AC7" s="10">
        <v>97</v>
      </c>
      <c r="AD7" s="10">
        <v>53</v>
      </c>
      <c r="AE7" s="10">
        <v>51</v>
      </c>
      <c r="AF7" s="10">
        <v>19</v>
      </c>
      <c r="AG7" s="10">
        <v>44</v>
      </c>
      <c r="AH7" s="10"/>
      <c r="AI7" s="10">
        <v>25</v>
      </c>
      <c r="AJ7" s="10">
        <v>48</v>
      </c>
      <c r="AK7" s="10">
        <v>61</v>
      </c>
      <c r="AL7" s="10">
        <v>263</v>
      </c>
      <c r="AM7" s="10">
        <v>89</v>
      </c>
      <c r="AN7" s="10"/>
      <c r="AO7" s="10">
        <v>291</v>
      </c>
      <c r="AP7" s="10">
        <v>201</v>
      </c>
      <c r="AQ7" s="10"/>
      <c r="AR7" s="10">
        <v>29</v>
      </c>
      <c r="AS7" s="10">
        <v>161</v>
      </c>
      <c r="AT7" s="10">
        <v>9</v>
      </c>
      <c r="AU7" s="10">
        <v>15</v>
      </c>
      <c r="AV7" s="10">
        <v>54</v>
      </c>
      <c r="AW7" s="10">
        <v>35</v>
      </c>
      <c r="AX7" s="10">
        <v>45</v>
      </c>
      <c r="AY7" s="10">
        <v>17</v>
      </c>
      <c r="AZ7" s="10">
        <v>47</v>
      </c>
      <c r="BA7" s="10">
        <v>31</v>
      </c>
      <c r="BB7" s="10">
        <v>26</v>
      </c>
      <c r="BC7" s="10">
        <v>23</v>
      </c>
      <c r="BD7" s="10"/>
      <c r="BE7" s="10">
        <v>180</v>
      </c>
    </row>
    <row r="8" spans="2:57" x14ac:dyDescent="0.25">
      <c r="B8" s="14" t="s">
        <v>403</v>
      </c>
      <c r="C8" s="13">
        <v>0.42682926829268297</v>
      </c>
      <c r="D8" s="13">
        <v>0.23404255319148901</v>
      </c>
      <c r="E8" s="13">
        <v>0.328358208955224</v>
      </c>
      <c r="F8" s="13">
        <v>0.43442622950819698</v>
      </c>
      <c r="G8" s="13">
        <v>0.484375</v>
      </c>
      <c r="H8" s="13"/>
      <c r="I8" s="13">
        <v>0.36440677966101698</v>
      </c>
      <c r="J8" s="13">
        <v>0.484375</v>
      </c>
      <c r="K8" s="13"/>
      <c r="L8" s="13">
        <v>0.44444444444444398</v>
      </c>
      <c r="M8" s="13">
        <v>0.38888888888888901</v>
      </c>
      <c r="N8" s="13">
        <v>0.53521126760563398</v>
      </c>
      <c r="O8" s="13">
        <v>0.35</v>
      </c>
      <c r="P8" s="13"/>
      <c r="Q8" s="13">
        <v>0.29824561403508798</v>
      </c>
      <c r="R8" s="13">
        <v>0.4375</v>
      </c>
      <c r="S8" s="13">
        <v>0.41176470588235298</v>
      </c>
      <c r="T8" s="13">
        <v>0.44067796610169502</v>
      </c>
      <c r="U8" s="13">
        <v>0.39344262295082</v>
      </c>
      <c r="V8" s="13">
        <v>0.476190476190476</v>
      </c>
      <c r="W8" s="13">
        <v>0.43181818181818199</v>
      </c>
      <c r="X8" s="13">
        <v>0.48275862068965503</v>
      </c>
      <c r="Y8" s="13"/>
      <c r="Z8" s="13">
        <v>0.375</v>
      </c>
      <c r="AA8" s="13">
        <v>0.51315789473684204</v>
      </c>
      <c r="AB8" s="13">
        <v>0.36249999999999999</v>
      </c>
      <c r="AC8" s="13">
        <v>0.56701030927835006</v>
      </c>
      <c r="AD8" s="13">
        <v>0.41509433962264197</v>
      </c>
      <c r="AE8" s="13">
        <v>0.27450980392156898</v>
      </c>
      <c r="AF8" s="13">
        <v>0.36842105263157898</v>
      </c>
      <c r="AG8" s="13">
        <v>0.38636363636363602</v>
      </c>
      <c r="AH8" s="13"/>
      <c r="AI8" s="13">
        <v>0.4</v>
      </c>
      <c r="AJ8" s="13">
        <v>0.29166666666666702</v>
      </c>
      <c r="AK8" s="13">
        <v>0.31147540983606598</v>
      </c>
      <c r="AL8" s="13">
        <v>0.42585551330798499</v>
      </c>
      <c r="AM8" s="13">
        <v>0.60674157303370801</v>
      </c>
      <c r="AN8" s="13"/>
      <c r="AO8" s="13">
        <v>0.40893470790378</v>
      </c>
      <c r="AP8" s="13">
        <v>0.45273631840796003</v>
      </c>
      <c r="AQ8" s="13"/>
      <c r="AR8" s="13">
        <v>0.44827586206896602</v>
      </c>
      <c r="AS8" s="13">
        <v>0.453416149068323</v>
      </c>
      <c r="AT8" s="13">
        <v>0.11111111111111099</v>
      </c>
      <c r="AU8" s="13">
        <v>0.46666666666666701</v>
      </c>
      <c r="AV8" s="13">
        <v>0.33333333333333298</v>
      </c>
      <c r="AW8" s="13">
        <v>0.371428571428571</v>
      </c>
      <c r="AX8" s="13">
        <v>0.55555555555555602</v>
      </c>
      <c r="AY8" s="13">
        <v>0.35294117647058798</v>
      </c>
      <c r="AZ8" s="13">
        <v>0.44680851063829802</v>
      </c>
      <c r="BA8" s="13">
        <v>0.32258064516128998</v>
      </c>
      <c r="BB8" s="13">
        <v>0.46153846153846201</v>
      </c>
      <c r="BC8" s="13">
        <v>0.47826086956521702</v>
      </c>
      <c r="BD8" s="13"/>
      <c r="BE8" s="13">
        <v>0.483333333333333</v>
      </c>
    </row>
    <row r="9" spans="2:57" x14ac:dyDescent="0.25">
      <c r="B9" s="14" t="s">
        <v>404</v>
      </c>
      <c r="C9" s="13">
        <v>0.38211382113821102</v>
      </c>
      <c r="D9" s="13">
        <v>0.44680851063829802</v>
      </c>
      <c r="E9" s="13">
        <v>0.328358208955224</v>
      </c>
      <c r="F9" s="13">
        <v>0.36065573770491799</v>
      </c>
      <c r="G9" s="13">
        <v>0.39453125</v>
      </c>
      <c r="H9" s="13"/>
      <c r="I9" s="13">
        <v>0.36864406779661002</v>
      </c>
      <c r="J9" s="13">
        <v>0.39453125</v>
      </c>
      <c r="K9" s="13"/>
      <c r="L9" s="13">
        <v>0.365079365079365</v>
      </c>
      <c r="M9" s="13">
        <v>0.46825396825396798</v>
      </c>
      <c r="N9" s="13">
        <v>0.29577464788732399</v>
      </c>
      <c r="O9" s="13">
        <v>0.4</v>
      </c>
      <c r="P9" s="13"/>
      <c r="Q9" s="13">
        <v>0.36842105263157898</v>
      </c>
      <c r="R9" s="13">
        <v>0.34375</v>
      </c>
      <c r="S9" s="13">
        <v>0.31372549019607798</v>
      </c>
      <c r="T9" s="13">
        <v>0.355932203389831</v>
      </c>
      <c r="U9" s="13">
        <v>0.50819672131147497</v>
      </c>
      <c r="V9" s="13">
        <v>0.365079365079365</v>
      </c>
      <c r="W9" s="13">
        <v>0.38636363636363602</v>
      </c>
      <c r="X9" s="13">
        <v>0.40517241379310298</v>
      </c>
      <c r="Y9" s="13"/>
      <c r="Z9" s="13">
        <v>0.40277777777777801</v>
      </c>
      <c r="AA9" s="13">
        <v>0.38157894736842102</v>
      </c>
      <c r="AB9" s="13">
        <v>0.41249999999999998</v>
      </c>
      <c r="AC9" s="13">
        <v>0.34020618556700999</v>
      </c>
      <c r="AD9" s="13">
        <v>0.39622641509433998</v>
      </c>
      <c r="AE9" s="13">
        <v>0.47058823529411797</v>
      </c>
      <c r="AF9" s="13">
        <v>0.36842105263157898</v>
      </c>
      <c r="AG9" s="13">
        <v>0.27272727272727298</v>
      </c>
      <c r="AH9" s="13"/>
      <c r="AI9" s="13">
        <v>0.24</v>
      </c>
      <c r="AJ9" s="13">
        <v>0.4375</v>
      </c>
      <c r="AK9" s="13">
        <v>0.409836065573771</v>
      </c>
      <c r="AL9" s="13">
        <v>0.41825095057034201</v>
      </c>
      <c r="AM9" s="13">
        <v>0.26966292134831499</v>
      </c>
      <c r="AN9" s="13"/>
      <c r="AO9" s="13">
        <v>0.38487972508591101</v>
      </c>
      <c r="AP9" s="13">
        <v>0.37810945273631802</v>
      </c>
      <c r="AQ9" s="13"/>
      <c r="AR9" s="13">
        <v>0.44827586206896602</v>
      </c>
      <c r="AS9" s="13">
        <v>0.341614906832298</v>
      </c>
      <c r="AT9" s="13">
        <v>0.88888888888888895</v>
      </c>
      <c r="AU9" s="13">
        <v>0.4</v>
      </c>
      <c r="AV9" s="13">
        <v>0.46296296296296302</v>
      </c>
      <c r="AW9" s="13">
        <v>0.4</v>
      </c>
      <c r="AX9" s="13">
        <v>0.31111111111111101</v>
      </c>
      <c r="AY9" s="13">
        <v>0.35294117647058798</v>
      </c>
      <c r="AZ9" s="13">
        <v>0.340425531914894</v>
      </c>
      <c r="BA9" s="13">
        <v>0.41935483870967699</v>
      </c>
      <c r="BB9" s="13">
        <v>0.46153846153846201</v>
      </c>
      <c r="BC9" s="13">
        <v>0.26086956521739102</v>
      </c>
      <c r="BD9" s="13"/>
      <c r="BE9" s="13">
        <v>0.36666666666666697</v>
      </c>
    </row>
    <row r="10" spans="2:57" x14ac:dyDescent="0.25">
      <c r="B10" s="14" t="s">
        <v>405</v>
      </c>
      <c r="C10" s="13">
        <v>0.134146341463415</v>
      </c>
      <c r="D10" s="13">
        <v>0.19148936170212799</v>
      </c>
      <c r="E10" s="13">
        <v>0.19402985074626899</v>
      </c>
      <c r="F10" s="13">
        <v>0.15573770491803299</v>
      </c>
      <c r="G10" s="13">
        <v>9.765625E-2</v>
      </c>
      <c r="H10" s="13"/>
      <c r="I10" s="13">
        <v>0.17372881355932199</v>
      </c>
      <c r="J10" s="13">
        <v>9.765625E-2</v>
      </c>
      <c r="K10" s="13"/>
      <c r="L10" s="13">
        <v>0.126984126984127</v>
      </c>
      <c r="M10" s="13">
        <v>9.5238095238095205E-2</v>
      </c>
      <c r="N10" s="13">
        <v>0.140845070422535</v>
      </c>
      <c r="O10" s="13">
        <v>0.16250000000000001</v>
      </c>
      <c r="P10" s="13"/>
      <c r="Q10" s="13">
        <v>0.22807017543859601</v>
      </c>
      <c r="R10" s="13">
        <v>0.1875</v>
      </c>
      <c r="S10" s="13">
        <v>0.15686274509803899</v>
      </c>
      <c r="T10" s="13">
        <v>0.11864406779661001</v>
      </c>
      <c r="U10" s="13">
        <v>8.1967213114754106E-2</v>
      </c>
      <c r="V10" s="13">
        <v>0.14285714285714299</v>
      </c>
      <c r="W10" s="13">
        <v>0.15909090909090901</v>
      </c>
      <c r="X10" s="13">
        <v>7.7586206896551699E-2</v>
      </c>
      <c r="Y10" s="13"/>
      <c r="Z10" s="13">
        <v>0.16666666666666699</v>
      </c>
      <c r="AA10" s="13">
        <v>6.5789473684210495E-2</v>
      </c>
      <c r="AB10" s="13">
        <v>0.1875</v>
      </c>
      <c r="AC10" s="13">
        <v>8.2474226804123696E-2</v>
      </c>
      <c r="AD10" s="13">
        <v>0.113207547169811</v>
      </c>
      <c r="AE10" s="13">
        <v>0.17647058823529399</v>
      </c>
      <c r="AF10" s="13">
        <v>0.157894736842105</v>
      </c>
      <c r="AG10" s="13">
        <v>0.18181818181818199</v>
      </c>
      <c r="AH10" s="13"/>
      <c r="AI10" s="13">
        <v>0.2</v>
      </c>
      <c r="AJ10" s="13">
        <v>0.1875</v>
      </c>
      <c r="AK10" s="13">
        <v>0.213114754098361</v>
      </c>
      <c r="AL10" s="13">
        <v>0.10266159695817501</v>
      </c>
      <c r="AM10" s="13">
        <v>0.112359550561798</v>
      </c>
      <c r="AN10" s="13"/>
      <c r="AO10" s="13">
        <v>0.13745704467354</v>
      </c>
      <c r="AP10" s="13">
        <v>0.12935323383084599</v>
      </c>
      <c r="AQ10" s="13"/>
      <c r="AR10" s="13">
        <v>0.10344827586206901</v>
      </c>
      <c r="AS10" s="13">
        <v>0.15527950310558999</v>
      </c>
      <c r="AT10" s="13">
        <v>0</v>
      </c>
      <c r="AU10" s="13">
        <v>0.133333333333333</v>
      </c>
      <c r="AV10" s="13">
        <v>0.12962962962963001</v>
      </c>
      <c r="AW10" s="13">
        <v>0.14285714285714299</v>
      </c>
      <c r="AX10" s="13">
        <v>0.133333333333333</v>
      </c>
      <c r="AY10" s="13">
        <v>0.23529411764705899</v>
      </c>
      <c r="AZ10" s="13">
        <v>0.12765957446808501</v>
      </c>
      <c r="BA10" s="13">
        <v>0.12903225806451599</v>
      </c>
      <c r="BB10" s="13">
        <v>7.69230769230769E-2</v>
      </c>
      <c r="BC10" s="13">
        <v>8.6956521739130405E-2</v>
      </c>
      <c r="BD10" s="13"/>
      <c r="BE10" s="13">
        <v>0.13888888888888901</v>
      </c>
    </row>
    <row r="11" spans="2:57" x14ac:dyDescent="0.25">
      <c r="B11" s="14" t="s">
        <v>406</v>
      </c>
      <c r="C11" s="13">
        <v>2.4390243902439001E-2</v>
      </c>
      <c r="D11" s="13">
        <v>2.1276595744680899E-2</v>
      </c>
      <c r="E11" s="13">
        <v>8.9552238805970102E-2</v>
      </c>
      <c r="F11" s="13">
        <v>8.1967213114754103E-3</v>
      </c>
      <c r="G11" s="13">
        <v>1.5625E-2</v>
      </c>
      <c r="H11" s="13"/>
      <c r="I11" s="13">
        <v>3.3898305084745797E-2</v>
      </c>
      <c r="J11" s="13">
        <v>1.5625E-2</v>
      </c>
      <c r="K11" s="13"/>
      <c r="L11" s="13">
        <v>0</v>
      </c>
      <c r="M11" s="13">
        <v>2.3809523809523801E-2</v>
      </c>
      <c r="N11" s="13">
        <v>7.0422535211267599E-3</v>
      </c>
      <c r="O11" s="13">
        <v>0.05</v>
      </c>
      <c r="P11" s="13"/>
      <c r="Q11" s="13">
        <v>1.7543859649122799E-2</v>
      </c>
      <c r="R11" s="13">
        <v>3.125E-2</v>
      </c>
      <c r="S11" s="13">
        <v>7.8431372549019607E-2</v>
      </c>
      <c r="T11" s="13">
        <v>1.6949152542372899E-2</v>
      </c>
      <c r="U11" s="13">
        <v>1.63934426229508E-2</v>
      </c>
      <c r="V11" s="13">
        <v>0</v>
      </c>
      <c r="W11" s="13">
        <v>2.27272727272727E-2</v>
      </c>
      <c r="X11" s="13">
        <v>1.72413793103448E-2</v>
      </c>
      <c r="Y11" s="13"/>
      <c r="Z11" s="13">
        <v>2.7777777777777801E-2</v>
      </c>
      <c r="AA11" s="13">
        <v>3.94736842105263E-2</v>
      </c>
      <c r="AB11" s="13">
        <v>0</v>
      </c>
      <c r="AC11" s="13">
        <v>0</v>
      </c>
      <c r="AD11" s="13">
        <v>1.88679245283019E-2</v>
      </c>
      <c r="AE11" s="13">
        <v>5.8823529411764698E-2</v>
      </c>
      <c r="AF11" s="13">
        <v>5.2631578947368397E-2</v>
      </c>
      <c r="AG11" s="13">
        <v>4.5454545454545497E-2</v>
      </c>
      <c r="AH11" s="13"/>
      <c r="AI11" s="13">
        <v>0</v>
      </c>
      <c r="AJ11" s="13">
        <v>6.25E-2</v>
      </c>
      <c r="AK11" s="13">
        <v>3.2786885245901599E-2</v>
      </c>
      <c r="AL11" s="13">
        <v>2.6615969581748999E-2</v>
      </c>
      <c r="AM11" s="13">
        <v>0</v>
      </c>
      <c r="AN11" s="13"/>
      <c r="AO11" s="13">
        <v>2.74914089347079E-2</v>
      </c>
      <c r="AP11" s="13">
        <v>1.99004975124378E-2</v>
      </c>
      <c r="AQ11" s="13"/>
      <c r="AR11" s="13">
        <v>0</v>
      </c>
      <c r="AS11" s="13">
        <v>1.8633540372670801E-2</v>
      </c>
      <c r="AT11" s="13">
        <v>0</v>
      </c>
      <c r="AU11" s="13">
        <v>0</v>
      </c>
      <c r="AV11" s="13">
        <v>1.85185185185185E-2</v>
      </c>
      <c r="AW11" s="13">
        <v>2.8571428571428598E-2</v>
      </c>
      <c r="AX11" s="13">
        <v>0</v>
      </c>
      <c r="AY11" s="13">
        <v>0</v>
      </c>
      <c r="AZ11" s="13">
        <v>2.1276595744680899E-2</v>
      </c>
      <c r="BA11" s="13">
        <v>0.12903225806451599</v>
      </c>
      <c r="BB11" s="13">
        <v>0</v>
      </c>
      <c r="BC11" s="13">
        <v>8.6956521739130405E-2</v>
      </c>
      <c r="BD11" s="13"/>
      <c r="BE11" s="13">
        <v>0</v>
      </c>
    </row>
    <row r="12" spans="2:57" x14ac:dyDescent="0.25">
      <c r="B12" s="14" t="s">
        <v>407</v>
      </c>
      <c r="C12" s="13">
        <v>8.1300813008130107E-3</v>
      </c>
      <c r="D12" s="13">
        <v>6.3829787234042507E-2</v>
      </c>
      <c r="E12" s="13">
        <v>0</v>
      </c>
      <c r="F12" s="13">
        <v>8.1967213114754103E-3</v>
      </c>
      <c r="G12" s="13">
        <v>0</v>
      </c>
      <c r="H12" s="13"/>
      <c r="I12" s="13">
        <v>1.6949152542372899E-2</v>
      </c>
      <c r="J12" s="13">
        <v>0</v>
      </c>
      <c r="K12" s="13"/>
      <c r="L12" s="13">
        <v>1.58730158730159E-2</v>
      </c>
      <c r="M12" s="13">
        <v>0</v>
      </c>
      <c r="N12" s="13">
        <v>7.0422535211267599E-3</v>
      </c>
      <c r="O12" s="13">
        <v>1.2500000000000001E-2</v>
      </c>
      <c r="P12" s="13"/>
      <c r="Q12" s="13">
        <v>3.5087719298245598E-2</v>
      </c>
      <c r="R12" s="13">
        <v>0</v>
      </c>
      <c r="S12" s="13">
        <v>0</v>
      </c>
      <c r="T12" s="13">
        <v>1.6949152542372899E-2</v>
      </c>
      <c r="U12" s="13">
        <v>0</v>
      </c>
      <c r="V12" s="13">
        <v>0</v>
      </c>
      <c r="W12" s="13">
        <v>0</v>
      </c>
      <c r="X12" s="13">
        <v>8.6206896551724102E-3</v>
      </c>
      <c r="Y12" s="13"/>
      <c r="Z12" s="13">
        <v>1.38888888888889E-2</v>
      </c>
      <c r="AA12" s="13">
        <v>0</v>
      </c>
      <c r="AB12" s="13">
        <v>0</v>
      </c>
      <c r="AC12" s="13">
        <v>0</v>
      </c>
      <c r="AD12" s="13">
        <v>0</v>
      </c>
      <c r="AE12" s="13">
        <v>0</v>
      </c>
      <c r="AF12" s="13">
        <v>5.2631578947368397E-2</v>
      </c>
      <c r="AG12" s="13">
        <v>4.5454545454545497E-2</v>
      </c>
      <c r="AH12" s="13"/>
      <c r="AI12" s="13">
        <v>0.08</v>
      </c>
      <c r="AJ12" s="13">
        <v>2.0833333333333301E-2</v>
      </c>
      <c r="AK12" s="13">
        <v>0</v>
      </c>
      <c r="AL12" s="13">
        <v>3.8022813688212902E-3</v>
      </c>
      <c r="AM12" s="13">
        <v>0</v>
      </c>
      <c r="AN12" s="13"/>
      <c r="AO12" s="13">
        <v>1.3745704467354E-2</v>
      </c>
      <c r="AP12" s="13">
        <v>0</v>
      </c>
      <c r="AQ12" s="13"/>
      <c r="AR12" s="13">
        <v>0</v>
      </c>
      <c r="AS12" s="13">
        <v>1.2422360248447201E-2</v>
      </c>
      <c r="AT12" s="13">
        <v>0</v>
      </c>
      <c r="AU12" s="13">
        <v>0</v>
      </c>
      <c r="AV12" s="13">
        <v>0</v>
      </c>
      <c r="AW12" s="13">
        <v>2.8571428571428598E-2</v>
      </c>
      <c r="AX12" s="13">
        <v>0</v>
      </c>
      <c r="AY12" s="13">
        <v>5.8823529411764698E-2</v>
      </c>
      <c r="AZ12" s="13">
        <v>0</v>
      </c>
      <c r="BA12" s="13">
        <v>0</v>
      </c>
      <c r="BB12" s="13">
        <v>0</v>
      </c>
      <c r="BC12" s="13">
        <v>0</v>
      </c>
      <c r="BD12" s="13"/>
      <c r="BE12" s="13">
        <v>0</v>
      </c>
    </row>
    <row r="13" spans="2:57" x14ac:dyDescent="0.25">
      <c r="B13" s="14" t="s">
        <v>82</v>
      </c>
      <c r="C13" s="13">
        <v>2.4390243902439001E-2</v>
      </c>
      <c r="D13" s="13">
        <v>4.2553191489361701E-2</v>
      </c>
      <c r="E13" s="13">
        <v>5.9701492537313397E-2</v>
      </c>
      <c r="F13" s="13">
        <v>3.2786885245901599E-2</v>
      </c>
      <c r="G13" s="13">
        <v>7.8125E-3</v>
      </c>
      <c r="H13" s="13"/>
      <c r="I13" s="13">
        <v>4.2372881355932202E-2</v>
      </c>
      <c r="J13" s="13">
        <v>7.8125E-3</v>
      </c>
      <c r="K13" s="13"/>
      <c r="L13" s="13">
        <v>4.7619047619047603E-2</v>
      </c>
      <c r="M13" s="13">
        <v>2.3809523809523801E-2</v>
      </c>
      <c r="N13" s="13">
        <v>1.4084507042253501E-2</v>
      </c>
      <c r="O13" s="13">
        <v>2.5000000000000001E-2</v>
      </c>
      <c r="P13" s="13"/>
      <c r="Q13" s="13">
        <v>5.2631578947368397E-2</v>
      </c>
      <c r="R13" s="13">
        <v>0</v>
      </c>
      <c r="S13" s="13">
        <v>3.9215686274509803E-2</v>
      </c>
      <c r="T13" s="13">
        <v>5.0847457627118599E-2</v>
      </c>
      <c r="U13" s="13">
        <v>0</v>
      </c>
      <c r="V13" s="13">
        <v>1.58730158730159E-2</v>
      </c>
      <c r="W13" s="13">
        <v>0</v>
      </c>
      <c r="X13" s="13">
        <v>8.6206896551724102E-3</v>
      </c>
      <c r="Y13" s="13"/>
      <c r="Z13" s="13">
        <v>1.38888888888889E-2</v>
      </c>
      <c r="AA13" s="13">
        <v>0</v>
      </c>
      <c r="AB13" s="13">
        <v>3.7499999999999999E-2</v>
      </c>
      <c r="AC13" s="13">
        <v>1.03092783505155E-2</v>
      </c>
      <c r="AD13" s="13">
        <v>5.6603773584905703E-2</v>
      </c>
      <c r="AE13" s="13">
        <v>1.9607843137254902E-2</v>
      </c>
      <c r="AF13" s="13">
        <v>0</v>
      </c>
      <c r="AG13" s="13">
        <v>6.8181818181818205E-2</v>
      </c>
      <c r="AH13" s="13"/>
      <c r="AI13" s="13">
        <v>0.08</v>
      </c>
      <c r="AJ13" s="13">
        <v>0</v>
      </c>
      <c r="AK13" s="13">
        <v>3.2786885245901599E-2</v>
      </c>
      <c r="AL13" s="13">
        <v>2.2813688212927799E-2</v>
      </c>
      <c r="AM13" s="13">
        <v>1.1235955056179799E-2</v>
      </c>
      <c r="AN13" s="13"/>
      <c r="AO13" s="13">
        <v>2.74914089347079E-2</v>
      </c>
      <c r="AP13" s="13">
        <v>1.99004975124378E-2</v>
      </c>
      <c r="AQ13" s="13"/>
      <c r="AR13" s="13">
        <v>0</v>
      </c>
      <c r="AS13" s="13">
        <v>1.8633540372670801E-2</v>
      </c>
      <c r="AT13" s="13">
        <v>0</v>
      </c>
      <c r="AU13" s="13">
        <v>0</v>
      </c>
      <c r="AV13" s="13">
        <v>5.5555555555555601E-2</v>
      </c>
      <c r="AW13" s="13">
        <v>2.8571428571428598E-2</v>
      </c>
      <c r="AX13" s="13">
        <v>0</v>
      </c>
      <c r="AY13" s="13">
        <v>0</v>
      </c>
      <c r="AZ13" s="13">
        <v>6.3829787234042507E-2</v>
      </c>
      <c r="BA13" s="13">
        <v>0</v>
      </c>
      <c r="BB13" s="13">
        <v>0</v>
      </c>
      <c r="BC13" s="13">
        <v>8.6956521739130405E-2</v>
      </c>
      <c r="BD13" s="13"/>
      <c r="BE13" s="13">
        <v>1.1111111111111099E-2</v>
      </c>
    </row>
    <row r="14" spans="2:57" x14ac:dyDescent="0.25">
      <c r="B14" s="14" t="s">
        <v>408</v>
      </c>
      <c r="C14" s="20">
        <v>0.80894308943089399</v>
      </c>
      <c r="D14" s="20">
        <v>0.680851063829787</v>
      </c>
      <c r="E14" s="20">
        <v>0.65671641791044799</v>
      </c>
      <c r="F14" s="20">
        <v>0.79508196721311497</v>
      </c>
      <c r="G14" s="20">
        <v>0.87890625</v>
      </c>
      <c r="H14" s="20"/>
      <c r="I14" s="20">
        <v>0.73305084745762705</v>
      </c>
      <c r="J14" s="20">
        <v>0.87890625</v>
      </c>
      <c r="K14" s="20"/>
      <c r="L14" s="20">
        <v>0.80952380952380998</v>
      </c>
      <c r="M14" s="20">
        <v>0.85714285714285698</v>
      </c>
      <c r="N14" s="20">
        <v>0.83098591549295797</v>
      </c>
      <c r="O14" s="20">
        <v>0.75</v>
      </c>
      <c r="P14" s="20"/>
      <c r="Q14" s="20">
        <v>0.66666666666666696</v>
      </c>
      <c r="R14" s="20">
        <v>0.78125</v>
      </c>
      <c r="S14" s="20">
        <v>0.72549019607843102</v>
      </c>
      <c r="T14" s="20">
        <v>0.79661016949152497</v>
      </c>
      <c r="U14" s="20">
        <v>0.90163934426229497</v>
      </c>
      <c r="V14" s="20">
        <v>0.84126984126984095</v>
      </c>
      <c r="W14" s="20">
        <v>0.81818181818181801</v>
      </c>
      <c r="X14" s="20">
        <v>0.88793103448275901</v>
      </c>
      <c r="Y14" s="20"/>
      <c r="Z14" s="20">
        <v>0.77777777777777801</v>
      </c>
      <c r="AA14" s="20">
        <v>0.89473684210526305</v>
      </c>
      <c r="AB14" s="20">
        <v>0.77500000000000002</v>
      </c>
      <c r="AC14" s="20">
        <v>0.90721649484536104</v>
      </c>
      <c r="AD14" s="20">
        <v>0.81132075471698095</v>
      </c>
      <c r="AE14" s="20">
        <v>0.74509803921568596</v>
      </c>
      <c r="AF14" s="20">
        <v>0.73684210526315796</v>
      </c>
      <c r="AG14" s="20">
        <v>0.65909090909090895</v>
      </c>
      <c r="AH14" s="20"/>
      <c r="AI14" s="20">
        <v>0.64</v>
      </c>
      <c r="AJ14" s="20">
        <v>0.72916666666666696</v>
      </c>
      <c r="AK14" s="20">
        <v>0.72131147540983598</v>
      </c>
      <c r="AL14" s="20">
        <v>0.844106463878327</v>
      </c>
      <c r="AM14" s="20">
        <v>0.87640449438202295</v>
      </c>
      <c r="AN14" s="20"/>
      <c r="AO14" s="20">
        <v>0.79381443298969101</v>
      </c>
      <c r="AP14" s="20">
        <v>0.83084577114427904</v>
      </c>
      <c r="AQ14" s="20"/>
      <c r="AR14" s="20">
        <v>0.89655172413793105</v>
      </c>
      <c r="AS14" s="20">
        <v>0.79503105590062095</v>
      </c>
      <c r="AT14" s="20">
        <v>1</v>
      </c>
      <c r="AU14" s="20">
        <v>0.86666666666666703</v>
      </c>
      <c r="AV14" s="20">
        <v>0.79629629629629595</v>
      </c>
      <c r="AW14" s="20">
        <v>0.77142857142857102</v>
      </c>
      <c r="AX14" s="20">
        <v>0.86666666666666703</v>
      </c>
      <c r="AY14" s="20">
        <v>0.70588235294117696</v>
      </c>
      <c r="AZ14" s="20">
        <v>0.78723404255319096</v>
      </c>
      <c r="BA14" s="20">
        <v>0.74193548387096797</v>
      </c>
      <c r="BB14" s="20">
        <v>0.92307692307692302</v>
      </c>
      <c r="BC14" s="20">
        <v>0.73913043478260898</v>
      </c>
      <c r="BD14" s="20"/>
      <c r="BE14" s="20">
        <v>0.85</v>
      </c>
    </row>
    <row r="15" spans="2:57" x14ac:dyDescent="0.25">
      <c r="B15" s="14" t="s">
        <v>409</v>
      </c>
      <c r="C15" s="20">
        <v>3.2520325203252001E-2</v>
      </c>
      <c r="D15" s="20">
        <v>8.5106382978723402E-2</v>
      </c>
      <c r="E15" s="20">
        <v>8.9552238805970102E-2</v>
      </c>
      <c r="F15" s="20">
        <v>1.63934426229508E-2</v>
      </c>
      <c r="G15" s="20">
        <v>1.5625E-2</v>
      </c>
      <c r="H15" s="20"/>
      <c r="I15" s="20">
        <v>5.0847457627118599E-2</v>
      </c>
      <c r="J15" s="20">
        <v>1.5625E-2</v>
      </c>
      <c r="K15" s="20"/>
      <c r="L15" s="20">
        <v>1.58730158730159E-2</v>
      </c>
      <c r="M15" s="20">
        <v>2.3809523809523801E-2</v>
      </c>
      <c r="N15" s="20">
        <v>1.4084507042253501E-2</v>
      </c>
      <c r="O15" s="20">
        <v>6.25E-2</v>
      </c>
      <c r="P15" s="20"/>
      <c r="Q15" s="20">
        <v>5.2631578947368397E-2</v>
      </c>
      <c r="R15" s="20">
        <v>3.125E-2</v>
      </c>
      <c r="S15" s="20">
        <v>7.8431372549019607E-2</v>
      </c>
      <c r="T15" s="20">
        <v>3.3898305084745797E-2</v>
      </c>
      <c r="U15" s="20">
        <v>1.63934426229508E-2</v>
      </c>
      <c r="V15" s="20">
        <v>0</v>
      </c>
      <c r="W15" s="20">
        <v>2.27272727272727E-2</v>
      </c>
      <c r="X15" s="20">
        <v>2.5862068965517199E-2</v>
      </c>
      <c r="Y15" s="20"/>
      <c r="Z15" s="20">
        <v>4.1666666666666699E-2</v>
      </c>
      <c r="AA15" s="20">
        <v>3.94736842105263E-2</v>
      </c>
      <c r="AB15" s="20">
        <v>0</v>
      </c>
      <c r="AC15" s="20">
        <v>0</v>
      </c>
      <c r="AD15" s="20">
        <v>1.88679245283019E-2</v>
      </c>
      <c r="AE15" s="20">
        <v>5.8823529411764698E-2</v>
      </c>
      <c r="AF15" s="20">
        <v>0.105263157894737</v>
      </c>
      <c r="AG15" s="20">
        <v>9.0909090909090898E-2</v>
      </c>
      <c r="AH15" s="20"/>
      <c r="AI15" s="20">
        <v>0.08</v>
      </c>
      <c r="AJ15" s="20">
        <v>8.3333333333333301E-2</v>
      </c>
      <c r="AK15" s="20">
        <v>3.2786885245901599E-2</v>
      </c>
      <c r="AL15" s="20">
        <v>3.04182509505703E-2</v>
      </c>
      <c r="AM15" s="20">
        <v>0</v>
      </c>
      <c r="AN15" s="20"/>
      <c r="AO15" s="20">
        <v>4.1237113402061903E-2</v>
      </c>
      <c r="AP15" s="20">
        <v>1.99004975124378E-2</v>
      </c>
      <c r="AQ15" s="20"/>
      <c r="AR15" s="20">
        <v>0</v>
      </c>
      <c r="AS15" s="20">
        <v>3.1055900621118002E-2</v>
      </c>
      <c r="AT15" s="20">
        <v>0</v>
      </c>
      <c r="AU15" s="20">
        <v>0</v>
      </c>
      <c r="AV15" s="20">
        <v>1.85185185185185E-2</v>
      </c>
      <c r="AW15" s="20">
        <v>5.7142857142857099E-2</v>
      </c>
      <c r="AX15" s="20">
        <v>0</v>
      </c>
      <c r="AY15" s="20">
        <v>5.8823529411764698E-2</v>
      </c>
      <c r="AZ15" s="20">
        <v>2.1276595744680899E-2</v>
      </c>
      <c r="BA15" s="20">
        <v>0.12903225806451599</v>
      </c>
      <c r="BB15" s="20">
        <v>0</v>
      </c>
      <c r="BC15" s="20">
        <v>8.6956521739130405E-2</v>
      </c>
      <c r="BD15" s="20"/>
      <c r="BE15" s="20">
        <v>0</v>
      </c>
    </row>
    <row r="16" spans="2:57" x14ac:dyDescent="0.25">
      <c r="B16" s="14" t="s">
        <v>274</v>
      </c>
      <c r="C16" s="21">
        <v>0.776422764227642</v>
      </c>
      <c r="D16" s="21">
        <v>0.59574468085106402</v>
      </c>
      <c r="E16" s="21">
        <v>0.56716417910447803</v>
      </c>
      <c r="F16" s="21">
        <v>0.77868852459016402</v>
      </c>
      <c r="G16" s="21">
        <v>0.86328125</v>
      </c>
      <c r="H16" s="21"/>
      <c r="I16" s="21">
        <v>0.68220338983050899</v>
      </c>
      <c r="J16" s="21">
        <v>0.86328125</v>
      </c>
      <c r="K16" s="21"/>
      <c r="L16" s="21">
        <v>0.79365079365079405</v>
      </c>
      <c r="M16" s="21">
        <v>0.83333333333333304</v>
      </c>
      <c r="N16" s="21">
        <v>0.81690140845070403</v>
      </c>
      <c r="O16" s="21">
        <v>0.6875</v>
      </c>
      <c r="P16" s="21"/>
      <c r="Q16" s="21">
        <v>0.61403508771929804</v>
      </c>
      <c r="R16" s="21">
        <v>0.75</v>
      </c>
      <c r="S16" s="21">
        <v>0.64705882352941202</v>
      </c>
      <c r="T16" s="21">
        <v>0.76271186440677996</v>
      </c>
      <c r="U16" s="21">
        <v>0.88524590163934402</v>
      </c>
      <c r="V16" s="21">
        <v>0.84126984126984095</v>
      </c>
      <c r="W16" s="21">
        <v>0.79545454545454497</v>
      </c>
      <c r="X16" s="21">
        <v>0.86206896551724099</v>
      </c>
      <c r="Y16" s="21"/>
      <c r="Z16" s="21">
        <v>0.73611111111111105</v>
      </c>
      <c r="AA16" s="21">
        <v>0.85526315789473695</v>
      </c>
      <c r="AB16" s="21">
        <v>0.77500000000000002</v>
      </c>
      <c r="AC16" s="21">
        <v>0.90721649484536104</v>
      </c>
      <c r="AD16" s="21">
        <v>0.79245283018867896</v>
      </c>
      <c r="AE16" s="21">
        <v>0.68627450980392202</v>
      </c>
      <c r="AF16" s="21">
        <v>0.63157894736842102</v>
      </c>
      <c r="AG16" s="21">
        <v>0.56818181818181801</v>
      </c>
      <c r="AH16" s="21"/>
      <c r="AI16" s="21">
        <v>0.56000000000000005</v>
      </c>
      <c r="AJ16" s="21">
        <v>0.64583333333333304</v>
      </c>
      <c r="AK16" s="21">
        <v>0.68852459016393397</v>
      </c>
      <c r="AL16" s="21">
        <v>0.81368821292775695</v>
      </c>
      <c r="AM16" s="21">
        <v>0.87640449438202295</v>
      </c>
      <c r="AN16" s="21"/>
      <c r="AO16" s="21">
        <v>0.75257731958762897</v>
      </c>
      <c r="AP16" s="21">
        <v>0.81094527363184099</v>
      </c>
      <c r="AQ16" s="21"/>
      <c r="AR16" s="21">
        <v>0.89655172413793105</v>
      </c>
      <c r="AS16" s="21">
        <v>0.76397515527950299</v>
      </c>
      <c r="AT16" s="21">
        <v>1</v>
      </c>
      <c r="AU16" s="21">
        <v>0.86666666666666703</v>
      </c>
      <c r="AV16" s="21">
        <v>0.77777777777777801</v>
      </c>
      <c r="AW16" s="21">
        <v>0.71428571428571397</v>
      </c>
      <c r="AX16" s="21">
        <v>0.86666666666666703</v>
      </c>
      <c r="AY16" s="21">
        <v>0.64705882352941202</v>
      </c>
      <c r="AZ16" s="21">
        <v>0.76595744680851097</v>
      </c>
      <c r="BA16" s="21">
        <v>0.61290322580645196</v>
      </c>
      <c r="BB16" s="21">
        <v>0.92307692307692302</v>
      </c>
      <c r="BC16" s="21">
        <v>0.65217391304347805</v>
      </c>
      <c r="BD16" s="21"/>
      <c r="BE16" s="21">
        <v>0.85</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433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429</v>
      </c>
      <c r="C8" s="13">
        <v>0.42260692464358501</v>
      </c>
      <c r="D8" s="13">
        <v>0.19480519480519501</v>
      </c>
      <c r="E8" s="13">
        <v>0.31111111111111101</v>
      </c>
      <c r="F8" s="13">
        <v>0.39370078740157499</v>
      </c>
      <c r="G8" s="13">
        <v>0.5</v>
      </c>
      <c r="H8" s="13"/>
      <c r="I8" s="13">
        <v>0.33690987124463501</v>
      </c>
      <c r="J8" s="13">
        <v>0.5</v>
      </c>
      <c r="K8" s="13"/>
      <c r="L8" s="13">
        <v>0.453125</v>
      </c>
      <c r="M8" s="13">
        <v>0.42424242424242398</v>
      </c>
      <c r="N8" s="13">
        <v>0.438127090301003</v>
      </c>
      <c r="O8" s="13">
        <v>0.39318885448916402</v>
      </c>
      <c r="P8" s="13"/>
      <c r="Q8" s="13">
        <v>0.29729729729729698</v>
      </c>
      <c r="R8" s="13">
        <v>0.28378378378378399</v>
      </c>
      <c r="S8" s="13">
        <v>0.41304347826087001</v>
      </c>
      <c r="T8" s="13">
        <v>0.30841121495327101</v>
      </c>
      <c r="U8" s="13">
        <v>0.43548387096774199</v>
      </c>
      <c r="V8" s="13">
        <v>0.488549618320611</v>
      </c>
      <c r="W8" s="13">
        <v>0.5</v>
      </c>
      <c r="X8" s="13">
        <v>0.52192982456140302</v>
      </c>
      <c r="Y8" s="13"/>
      <c r="Z8" s="13">
        <v>0.37410071942445999</v>
      </c>
      <c r="AA8" s="13">
        <v>0.36196319018404899</v>
      </c>
      <c r="AB8" s="13">
        <v>0.422077922077922</v>
      </c>
      <c r="AC8" s="13">
        <v>0.53072625698324005</v>
      </c>
      <c r="AD8" s="13">
        <v>0.476190476190476</v>
      </c>
      <c r="AE8" s="13">
        <v>0.33027522935779802</v>
      </c>
      <c r="AF8" s="13">
        <v>0.35714285714285698</v>
      </c>
      <c r="AG8" s="13">
        <v>0.47252747252747301</v>
      </c>
      <c r="AH8" s="13"/>
      <c r="AI8" s="13">
        <v>0.33333333333333298</v>
      </c>
      <c r="AJ8" s="13">
        <v>0.36082474226804101</v>
      </c>
      <c r="AK8" s="13">
        <v>0.32026143790849698</v>
      </c>
      <c r="AL8" s="13">
        <v>0.40836653386454203</v>
      </c>
      <c r="AM8" s="13">
        <v>0.62643678160919503</v>
      </c>
      <c r="AN8" s="13"/>
      <c r="AO8" s="13">
        <v>0.41137123745819398</v>
      </c>
      <c r="AP8" s="13">
        <v>0.44010416666666702</v>
      </c>
      <c r="AQ8" s="13"/>
      <c r="AR8" s="13">
        <v>0.40625</v>
      </c>
      <c r="AS8" s="13">
        <v>0.50699300699300698</v>
      </c>
      <c r="AT8" s="13">
        <v>0.29411764705882398</v>
      </c>
      <c r="AU8" s="13">
        <v>0.35483870967741898</v>
      </c>
      <c r="AV8" s="13">
        <v>0.32773109243697501</v>
      </c>
      <c r="AW8" s="13">
        <v>0.28571428571428598</v>
      </c>
      <c r="AX8" s="13">
        <v>0.38095238095238099</v>
      </c>
      <c r="AY8" s="13">
        <v>0.55882352941176505</v>
      </c>
      <c r="AZ8" s="13">
        <v>0.49019607843137297</v>
      </c>
      <c r="BA8" s="13">
        <v>0.36206896551724099</v>
      </c>
      <c r="BB8" s="13">
        <v>0.42105263157894701</v>
      </c>
      <c r="BC8" s="13">
        <v>0.39622641509433998</v>
      </c>
      <c r="BD8" s="13"/>
      <c r="BE8" s="13">
        <v>0.50991501416430596</v>
      </c>
    </row>
    <row r="9" spans="2:57" x14ac:dyDescent="0.25">
      <c r="B9" s="14" t="s">
        <v>430</v>
      </c>
      <c r="C9" s="13">
        <v>0.41242362525458198</v>
      </c>
      <c r="D9" s="13">
        <v>0.48051948051948101</v>
      </c>
      <c r="E9" s="13">
        <v>0.4</v>
      </c>
      <c r="F9" s="13">
        <v>0.42913385826771699</v>
      </c>
      <c r="G9" s="13">
        <v>0.39728682170542601</v>
      </c>
      <c r="H9" s="13"/>
      <c r="I9" s="13">
        <v>0.42918454935622302</v>
      </c>
      <c r="J9" s="13">
        <v>0.39728682170542601</v>
      </c>
      <c r="K9" s="13"/>
      <c r="L9" s="13">
        <v>0.421875</v>
      </c>
      <c r="M9" s="13">
        <v>0.41991341991342002</v>
      </c>
      <c r="N9" s="13">
        <v>0.42474916387959899</v>
      </c>
      <c r="O9" s="13">
        <v>0.39318885448916402</v>
      </c>
      <c r="P9" s="13"/>
      <c r="Q9" s="13">
        <v>0.39639639639639601</v>
      </c>
      <c r="R9" s="13">
        <v>0.47297297297297303</v>
      </c>
      <c r="S9" s="13">
        <v>0.45652173913043498</v>
      </c>
      <c r="T9" s="13">
        <v>0.42990654205607498</v>
      </c>
      <c r="U9" s="13">
        <v>0.43548387096774199</v>
      </c>
      <c r="V9" s="13">
        <v>0.40458015267175601</v>
      </c>
      <c r="W9" s="13">
        <v>0.36734693877551</v>
      </c>
      <c r="X9" s="13">
        <v>0.38596491228070201</v>
      </c>
      <c r="Y9" s="13"/>
      <c r="Z9" s="13">
        <v>0.44604316546762601</v>
      </c>
      <c r="AA9" s="13">
        <v>0.43558282208589</v>
      </c>
      <c r="AB9" s="13">
        <v>0.42857142857142899</v>
      </c>
      <c r="AC9" s="13">
        <v>0.36871508379888301</v>
      </c>
      <c r="AD9" s="13">
        <v>0.38095238095238099</v>
      </c>
      <c r="AE9" s="13">
        <v>0.45871559633027498</v>
      </c>
      <c r="AF9" s="13">
        <v>0.40476190476190499</v>
      </c>
      <c r="AG9" s="13">
        <v>0.36263736263736301</v>
      </c>
      <c r="AH9" s="13"/>
      <c r="AI9" s="13">
        <v>0.46666666666666701</v>
      </c>
      <c r="AJ9" s="13">
        <v>0.38144329896907198</v>
      </c>
      <c r="AK9" s="13">
        <v>0.41830065359477098</v>
      </c>
      <c r="AL9" s="13">
        <v>0.44820717131474103</v>
      </c>
      <c r="AM9" s="13">
        <v>0.28735632183908</v>
      </c>
      <c r="AN9" s="13"/>
      <c r="AO9" s="13">
        <v>0.40133779264213998</v>
      </c>
      <c r="AP9" s="13">
        <v>0.4296875</v>
      </c>
      <c r="AQ9" s="13"/>
      <c r="AR9" s="13">
        <v>0.484375</v>
      </c>
      <c r="AS9" s="13">
        <v>0.374125874125874</v>
      </c>
      <c r="AT9" s="13">
        <v>0.58823529411764697</v>
      </c>
      <c r="AU9" s="13">
        <v>0.41935483870967699</v>
      </c>
      <c r="AV9" s="13">
        <v>0.46218487394958002</v>
      </c>
      <c r="AW9" s="13">
        <v>0.45454545454545497</v>
      </c>
      <c r="AX9" s="13">
        <v>0.5</v>
      </c>
      <c r="AY9" s="13">
        <v>0.35294117647058798</v>
      </c>
      <c r="AZ9" s="13">
        <v>0.30392156862745101</v>
      </c>
      <c r="BA9" s="13">
        <v>0.48275862068965503</v>
      </c>
      <c r="BB9" s="13">
        <v>0.38596491228070201</v>
      </c>
      <c r="BC9" s="13">
        <v>0.35849056603773599</v>
      </c>
      <c r="BD9" s="13"/>
      <c r="BE9" s="13">
        <v>0.39943342776203999</v>
      </c>
    </row>
    <row r="10" spans="2:57" x14ac:dyDescent="0.25">
      <c r="B10" s="14" t="s">
        <v>431</v>
      </c>
      <c r="C10" s="13">
        <v>0.107942973523422</v>
      </c>
      <c r="D10" s="13">
        <v>0.19480519480519501</v>
      </c>
      <c r="E10" s="13">
        <v>0.20740740740740701</v>
      </c>
      <c r="F10" s="13">
        <v>0.102362204724409</v>
      </c>
      <c r="G10" s="13">
        <v>7.1705426356589094E-2</v>
      </c>
      <c r="H10" s="13"/>
      <c r="I10" s="13">
        <v>0.14806866952789699</v>
      </c>
      <c r="J10" s="13">
        <v>7.1705426356589094E-2</v>
      </c>
      <c r="K10" s="13"/>
      <c r="L10" s="13">
        <v>7.8125E-2</v>
      </c>
      <c r="M10" s="13">
        <v>0.12554112554112601</v>
      </c>
      <c r="N10" s="13">
        <v>9.3645484949832797E-2</v>
      </c>
      <c r="O10" s="13">
        <v>0.120743034055728</v>
      </c>
      <c r="P10" s="13"/>
      <c r="Q10" s="13">
        <v>0.171171171171171</v>
      </c>
      <c r="R10" s="13">
        <v>0.14864864864864899</v>
      </c>
      <c r="S10" s="13">
        <v>0.108695652173913</v>
      </c>
      <c r="T10" s="13">
        <v>0.177570093457944</v>
      </c>
      <c r="U10" s="13">
        <v>9.6774193548387094E-2</v>
      </c>
      <c r="V10" s="13">
        <v>7.6335877862595394E-2</v>
      </c>
      <c r="W10" s="13">
        <v>0.11224489795918401</v>
      </c>
      <c r="X10" s="13">
        <v>5.2631578947368397E-2</v>
      </c>
      <c r="Y10" s="13"/>
      <c r="Z10" s="13">
        <v>0.12230215827338101</v>
      </c>
      <c r="AA10" s="13">
        <v>0.11656441717791401</v>
      </c>
      <c r="AB10" s="13">
        <v>9.7402597402597393E-2</v>
      </c>
      <c r="AC10" s="13">
        <v>6.1452513966480403E-2</v>
      </c>
      <c r="AD10" s="13">
        <v>9.5238095238095205E-2</v>
      </c>
      <c r="AE10" s="13">
        <v>0.16513761467889901</v>
      </c>
      <c r="AF10" s="13">
        <v>0.16666666666666699</v>
      </c>
      <c r="AG10" s="13">
        <v>9.8901098901098897E-2</v>
      </c>
      <c r="AH10" s="13"/>
      <c r="AI10" s="13">
        <v>8.8888888888888906E-2</v>
      </c>
      <c r="AJ10" s="13">
        <v>0.164948453608247</v>
      </c>
      <c r="AK10" s="13">
        <v>0.18954248366013099</v>
      </c>
      <c r="AL10" s="13">
        <v>9.1633466135458197E-2</v>
      </c>
      <c r="AM10" s="13">
        <v>6.3218390804597693E-2</v>
      </c>
      <c r="AN10" s="13"/>
      <c r="AO10" s="13">
        <v>0.118729096989967</v>
      </c>
      <c r="AP10" s="13">
        <v>9.1145833333333301E-2</v>
      </c>
      <c r="AQ10" s="13"/>
      <c r="AR10" s="13">
        <v>9.375E-2</v>
      </c>
      <c r="AS10" s="13">
        <v>6.9930069930069894E-2</v>
      </c>
      <c r="AT10" s="13">
        <v>5.8823529411764698E-2</v>
      </c>
      <c r="AU10" s="13">
        <v>9.6774193548387094E-2</v>
      </c>
      <c r="AV10" s="13">
        <v>0.159663865546218</v>
      </c>
      <c r="AW10" s="13">
        <v>0.168831168831169</v>
      </c>
      <c r="AX10" s="13">
        <v>0.119047619047619</v>
      </c>
      <c r="AY10" s="13">
        <v>5.8823529411764698E-2</v>
      </c>
      <c r="AZ10" s="13">
        <v>0.12745098039215699</v>
      </c>
      <c r="BA10" s="13">
        <v>6.8965517241379296E-2</v>
      </c>
      <c r="BB10" s="13">
        <v>0.157894736842105</v>
      </c>
      <c r="BC10" s="13">
        <v>0.113207547169811</v>
      </c>
      <c r="BD10" s="13"/>
      <c r="BE10" s="13">
        <v>6.5155807365439106E-2</v>
      </c>
    </row>
    <row r="11" spans="2:57" x14ac:dyDescent="0.25">
      <c r="B11" s="14" t="s">
        <v>432</v>
      </c>
      <c r="C11" s="13">
        <v>4.3788187372708801E-2</v>
      </c>
      <c r="D11" s="13">
        <v>0.12987012987013</v>
      </c>
      <c r="E11" s="13">
        <v>7.4074074074074098E-2</v>
      </c>
      <c r="F11" s="13">
        <v>4.33070866141732E-2</v>
      </c>
      <c r="G11" s="13">
        <v>2.32558139534884E-2</v>
      </c>
      <c r="H11" s="13"/>
      <c r="I11" s="13">
        <v>6.6523605150214604E-2</v>
      </c>
      <c r="J11" s="13">
        <v>2.32558139534884E-2</v>
      </c>
      <c r="K11" s="13"/>
      <c r="L11" s="13">
        <v>3.90625E-2</v>
      </c>
      <c r="M11" s="13">
        <v>1.2987012987013E-2</v>
      </c>
      <c r="N11" s="13">
        <v>3.3444816053511697E-2</v>
      </c>
      <c r="O11" s="13">
        <v>7.7399380804953594E-2</v>
      </c>
      <c r="P11" s="13"/>
      <c r="Q11" s="13">
        <v>0.126126126126126</v>
      </c>
      <c r="R11" s="13">
        <v>6.7567567567567599E-2</v>
      </c>
      <c r="S11" s="13">
        <v>2.1739130434782601E-2</v>
      </c>
      <c r="T11" s="13">
        <v>6.5420560747663503E-2</v>
      </c>
      <c r="U11" s="13">
        <v>1.6129032258064498E-2</v>
      </c>
      <c r="V11" s="13">
        <v>2.2900763358778602E-2</v>
      </c>
      <c r="W11" s="13">
        <v>1.02040816326531E-2</v>
      </c>
      <c r="X11" s="13">
        <v>3.07017543859649E-2</v>
      </c>
      <c r="Y11" s="13"/>
      <c r="Z11" s="13">
        <v>5.7553956834532398E-2</v>
      </c>
      <c r="AA11" s="13">
        <v>6.13496932515337E-2</v>
      </c>
      <c r="AB11" s="13">
        <v>3.2467532467532499E-2</v>
      </c>
      <c r="AC11" s="13">
        <v>2.7932960893854698E-2</v>
      </c>
      <c r="AD11" s="13">
        <v>3.8095238095238099E-2</v>
      </c>
      <c r="AE11" s="13">
        <v>2.7522935779816501E-2</v>
      </c>
      <c r="AF11" s="13">
        <v>7.1428571428571397E-2</v>
      </c>
      <c r="AG11" s="13">
        <v>5.4945054945054903E-2</v>
      </c>
      <c r="AH11" s="13"/>
      <c r="AI11" s="13">
        <v>0.11111111111111099</v>
      </c>
      <c r="AJ11" s="13">
        <v>8.2474226804123696E-2</v>
      </c>
      <c r="AK11" s="13">
        <v>4.5751633986928102E-2</v>
      </c>
      <c r="AL11" s="13">
        <v>3.58565737051793E-2</v>
      </c>
      <c r="AM11" s="13">
        <v>2.2988505747126398E-2</v>
      </c>
      <c r="AN11" s="13"/>
      <c r="AO11" s="13">
        <v>5.5183946488294298E-2</v>
      </c>
      <c r="AP11" s="13">
        <v>2.6041666666666699E-2</v>
      </c>
      <c r="AQ11" s="13"/>
      <c r="AR11" s="13">
        <v>1.5625E-2</v>
      </c>
      <c r="AS11" s="13">
        <v>2.7972027972028E-2</v>
      </c>
      <c r="AT11" s="13">
        <v>5.8823529411764698E-2</v>
      </c>
      <c r="AU11" s="13">
        <v>0.12903225806451599</v>
      </c>
      <c r="AV11" s="13">
        <v>5.0420168067226899E-2</v>
      </c>
      <c r="AW11" s="13">
        <v>6.4935064935064901E-2</v>
      </c>
      <c r="AX11" s="13">
        <v>0</v>
      </c>
      <c r="AY11" s="13">
        <v>2.9411764705882401E-2</v>
      </c>
      <c r="AZ11" s="13">
        <v>4.9019607843137303E-2</v>
      </c>
      <c r="BA11" s="13">
        <v>5.1724137931034503E-2</v>
      </c>
      <c r="BB11" s="13">
        <v>3.5087719298245598E-2</v>
      </c>
      <c r="BC11" s="13">
        <v>0.13207547169811301</v>
      </c>
      <c r="BD11" s="13"/>
      <c r="BE11" s="13">
        <v>1.9830028328611901E-2</v>
      </c>
    </row>
    <row r="12" spans="2:57" x14ac:dyDescent="0.25">
      <c r="B12" s="14" t="s">
        <v>149</v>
      </c>
      <c r="C12" s="19">
        <v>1.3238289205702599E-2</v>
      </c>
      <c r="D12" s="19">
        <v>0</v>
      </c>
      <c r="E12" s="19">
        <v>7.4074074074074103E-3</v>
      </c>
      <c r="F12" s="19">
        <v>3.1496062992125998E-2</v>
      </c>
      <c r="G12" s="19">
        <v>7.7519379844961196E-3</v>
      </c>
      <c r="H12" s="19"/>
      <c r="I12" s="19">
        <v>1.9313304721029999E-2</v>
      </c>
      <c r="J12" s="19">
        <v>7.7519379844961196E-3</v>
      </c>
      <c r="K12" s="19"/>
      <c r="L12" s="19">
        <v>7.8125E-3</v>
      </c>
      <c r="M12" s="19">
        <v>1.7316017316017299E-2</v>
      </c>
      <c r="N12" s="19">
        <v>1.00334448160535E-2</v>
      </c>
      <c r="O12" s="19">
        <v>1.54798761609907E-2</v>
      </c>
      <c r="P12" s="19"/>
      <c r="Q12" s="19">
        <v>9.0090090090090107E-3</v>
      </c>
      <c r="R12" s="19">
        <v>2.7027027027027001E-2</v>
      </c>
      <c r="S12" s="19">
        <v>0</v>
      </c>
      <c r="T12" s="19">
        <v>1.86915887850467E-2</v>
      </c>
      <c r="U12" s="19">
        <v>1.6129032258064498E-2</v>
      </c>
      <c r="V12" s="19">
        <v>7.63358778625954E-3</v>
      </c>
      <c r="W12" s="19">
        <v>1.02040816326531E-2</v>
      </c>
      <c r="X12" s="19">
        <v>8.7719298245613996E-3</v>
      </c>
      <c r="Y12" s="19"/>
      <c r="Z12" s="19">
        <v>0</v>
      </c>
      <c r="AA12" s="19">
        <v>2.4539877300613501E-2</v>
      </c>
      <c r="AB12" s="19">
        <v>1.9480519480519501E-2</v>
      </c>
      <c r="AC12" s="19">
        <v>1.11731843575419E-2</v>
      </c>
      <c r="AD12" s="19">
        <v>9.5238095238095195E-3</v>
      </c>
      <c r="AE12" s="19">
        <v>1.8348623853211E-2</v>
      </c>
      <c r="AF12" s="19">
        <v>0</v>
      </c>
      <c r="AG12" s="19">
        <v>1.0989010989011E-2</v>
      </c>
      <c r="AH12" s="19"/>
      <c r="AI12" s="19">
        <v>0</v>
      </c>
      <c r="AJ12" s="19">
        <v>1.03092783505155E-2</v>
      </c>
      <c r="AK12" s="19">
        <v>2.61437908496732E-2</v>
      </c>
      <c r="AL12" s="19">
        <v>1.5936254980079698E-2</v>
      </c>
      <c r="AM12" s="19">
        <v>0</v>
      </c>
      <c r="AN12" s="19"/>
      <c r="AO12" s="19">
        <v>1.3377926421404699E-2</v>
      </c>
      <c r="AP12" s="19">
        <v>1.3020833333333299E-2</v>
      </c>
      <c r="AQ12" s="19"/>
      <c r="AR12" s="19">
        <v>0</v>
      </c>
      <c r="AS12" s="19">
        <v>2.0979020979021001E-2</v>
      </c>
      <c r="AT12" s="19">
        <v>0</v>
      </c>
      <c r="AU12" s="19">
        <v>0</v>
      </c>
      <c r="AV12" s="19">
        <v>0</v>
      </c>
      <c r="AW12" s="19">
        <v>2.5974025974026E-2</v>
      </c>
      <c r="AX12" s="19">
        <v>0</v>
      </c>
      <c r="AY12" s="19">
        <v>0</v>
      </c>
      <c r="AZ12" s="19">
        <v>2.9411764705882401E-2</v>
      </c>
      <c r="BA12" s="19">
        <v>3.4482758620689703E-2</v>
      </c>
      <c r="BB12" s="19">
        <v>0</v>
      </c>
      <c r="BC12" s="19">
        <v>0</v>
      </c>
      <c r="BD12" s="19"/>
      <c r="BE12" s="19">
        <v>5.6657223796033997E-3</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BE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439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434</v>
      </c>
      <c r="C8" s="13">
        <v>0.29327902240325898</v>
      </c>
      <c r="D8" s="13">
        <v>0.207792207792208</v>
      </c>
      <c r="E8" s="13">
        <v>0.20740740740740701</v>
      </c>
      <c r="F8" s="13">
        <v>0.27165354330708702</v>
      </c>
      <c r="G8" s="13">
        <v>0.33914728682170497</v>
      </c>
      <c r="H8" s="13"/>
      <c r="I8" s="13">
        <v>0.242489270386266</v>
      </c>
      <c r="J8" s="13">
        <v>0.33914728682170497</v>
      </c>
      <c r="K8" s="13"/>
      <c r="L8" s="13">
        <v>0.3125</v>
      </c>
      <c r="M8" s="13">
        <v>0.31601731601731597</v>
      </c>
      <c r="N8" s="13">
        <v>0.337792642140468</v>
      </c>
      <c r="O8" s="13">
        <v>0.22600619195046401</v>
      </c>
      <c r="P8" s="13"/>
      <c r="Q8" s="13">
        <v>0.20720720720720701</v>
      </c>
      <c r="R8" s="13">
        <v>0.22972972972972999</v>
      </c>
      <c r="S8" s="13">
        <v>0.32608695652173902</v>
      </c>
      <c r="T8" s="13">
        <v>0.22429906542056099</v>
      </c>
      <c r="U8" s="13">
        <v>0.27419354838709697</v>
      </c>
      <c r="V8" s="13">
        <v>0.38167938931297701</v>
      </c>
      <c r="W8" s="13">
        <v>0.33673469387755101</v>
      </c>
      <c r="X8" s="13">
        <v>0.32894736842105299</v>
      </c>
      <c r="Y8" s="13"/>
      <c r="Z8" s="13">
        <v>0.26618705035971202</v>
      </c>
      <c r="AA8" s="13">
        <v>0.245398773006135</v>
      </c>
      <c r="AB8" s="13">
        <v>0.27922077922077898</v>
      </c>
      <c r="AC8" s="13">
        <v>0.42458100558659201</v>
      </c>
      <c r="AD8" s="13">
        <v>0.32380952380952399</v>
      </c>
      <c r="AE8" s="13">
        <v>0.25688073394495398</v>
      </c>
      <c r="AF8" s="13">
        <v>0.26190476190476197</v>
      </c>
      <c r="AG8" s="13">
        <v>0.20879120879120899</v>
      </c>
      <c r="AH8" s="13"/>
      <c r="AI8" s="13">
        <v>0.24444444444444399</v>
      </c>
      <c r="AJ8" s="13">
        <v>0.19587628865979401</v>
      </c>
      <c r="AK8" s="13">
        <v>0.18300653594771199</v>
      </c>
      <c r="AL8" s="13">
        <v>0.30478087649402402</v>
      </c>
      <c r="AM8" s="13">
        <v>0.43678160919540199</v>
      </c>
      <c r="AN8" s="13"/>
      <c r="AO8" s="13">
        <v>0.30100334448160498</v>
      </c>
      <c r="AP8" s="13">
        <v>0.28125</v>
      </c>
      <c r="AQ8" s="13"/>
      <c r="AR8" s="13">
        <v>0.21875</v>
      </c>
      <c r="AS8" s="13">
        <v>0.34265734265734299</v>
      </c>
      <c r="AT8" s="13">
        <v>0.17647058823529399</v>
      </c>
      <c r="AU8" s="13">
        <v>0.19354838709677399</v>
      </c>
      <c r="AV8" s="13">
        <v>0.22689075630252101</v>
      </c>
      <c r="AW8" s="13">
        <v>0.25974025974025999</v>
      </c>
      <c r="AX8" s="13">
        <v>0.273809523809524</v>
      </c>
      <c r="AY8" s="13">
        <v>0.26470588235294101</v>
      </c>
      <c r="AZ8" s="13">
        <v>0.38235294117647101</v>
      </c>
      <c r="BA8" s="13">
        <v>0.18965517241379301</v>
      </c>
      <c r="BB8" s="13">
        <v>0.36842105263157898</v>
      </c>
      <c r="BC8" s="13">
        <v>0.320754716981132</v>
      </c>
      <c r="BD8" s="13"/>
      <c r="BE8" s="13">
        <v>0.382436260623229</v>
      </c>
    </row>
    <row r="9" spans="2:57" x14ac:dyDescent="0.25">
      <c r="B9" s="14" t="s">
        <v>435</v>
      </c>
      <c r="C9" s="13">
        <v>0.45723014256619099</v>
      </c>
      <c r="D9" s="13">
        <v>0.27272727272727298</v>
      </c>
      <c r="E9" s="13">
        <v>0.451851851851852</v>
      </c>
      <c r="F9" s="13">
        <v>0.46850393700787402</v>
      </c>
      <c r="G9" s="13">
        <v>0.48062015503875999</v>
      </c>
      <c r="H9" s="13"/>
      <c r="I9" s="13">
        <v>0.43133047210300401</v>
      </c>
      <c r="J9" s="13">
        <v>0.48062015503875999</v>
      </c>
      <c r="K9" s="13"/>
      <c r="L9" s="13">
        <v>0.4140625</v>
      </c>
      <c r="M9" s="13">
        <v>0.50216450216450204</v>
      </c>
      <c r="N9" s="13">
        <v>0.438127090301003</v>
      </c>
      <c r="O9" s="13">
        <v>0.461300309597523</v>
      </c>
      <c r="P9" s="13"/>
      <c r="Q9" s="13">
        <v>0.37837837837837801</v>
      </c>
      <c r="R9" s="13">
        <v>0.40540540540540498</v>
      </c>
      <c r="S9" s="13">
        <v>0.40217391304347799</v>
      </c>
      <c r="T9" s="13">
        <v>0.50467289719626196</v>
      </c>
      <c r="U9" s="13">
        <v>0.532258064516129</v>
      </c>
      <c r="V9" s="13">
        <v>0.43511450381679401</v>
      </c>
      <c r="W9" s="13">
        <v>0.44897959183673503</v>
      </c>
      <c r="X9" s="13">
        <v>0.49122807017543901</v>
      </c>
      <c r="Y9" s="13"/>
      <c r="Z9" s="13">
        <v>0.47482014388489202</v>
      </c>
      <c r="AA9" s="13">
        <v>0.48466257668711699</v>
      </c>
      <c r="AB9" s="13">
        <v>0.44155844155844198</v>
      </c>
      <c r="AC9" s="13">
        <v>0.42458100558659201</v>
      </c>
      <c r="AD9" s="13">
        <v>0.419047619047619</v>
      </c>
      <c r="AE9" s="13">
        <v>0.44036697247706402</v>
      </c>
      <c r="AF9" s="13">
        <v>0.5</v>
      </c>
      <c r="AG9" s="13">
        <v>0.51648351648351698</v>
      </c>
      <c r="AH9" s="13"/>
      <c r="AI9" s="13">
        <v>0.44444444444444398</v>
      </c>
      <c r="AJ9" s="13">
        <v>0.45360824742268002</v>
      </c>
      <c r="AK9" s="13">
        <v>0.47712418300653597</v>
      </c>
      <c r="AL9" s="13">
        <v>0.47609561752988</v>
      </c>
      <c r="AM9" s="13">
        <v>0.390804597701149</v>
      </c>
      <c r="AN9" s="13"/>
      <c r="AO9" s="13">
        <v>0.438127090301003</v>
      </c>
      <c r="AP9" s="13">
        <v>0.48697916666666702</v>
      </c>
      <c r="AQ9" s="13"/>
      <c r="AR9" s="13">
        <v>0.59375</v>
      </c>
      <c r="AS9" s="13">
        <v>0.45104895104895099</v>
      </c>
      <c r="AT9" s="13">
        <v>0.58823529411764697</v>
      </c>
      <c r="AU9" s="13">
        <v>0.54838709677419395</v>
      </c>
      <c r="AV9" s="13">
        <v>0.46218487394958002</v>
      </c>
      <c r="AW9" s="13">
        <v>0.415584415584416</v>
      </c>
      <c r="AX9" s="13">
        <v>0.44047619047619002</v>
      </c>
      <c r="AY9" s="13">
        <v>0.5</v>
      </c>
      <c r="AZ9" s="13">
        <v>0.35294117647058798</v>
      </c>
      <c r="BA9" s="13">
        <v>0.60344827586206895</v>
      </c>
      <c r="BB9" s="13">
        <v>0.36842105263157898</v>
      </c>
      <c r="BC9" s="13">
        <v>0.41509433962264197</v>
      </c>
      <c r="BD9" s="13"/>
      <c r="BE9" s="13">
        <v>0.45892351274787502</v>
      </c>
    </row>
    <row r="10" spans="2:57" ht="30" x14ac:dyDescent="0.25">
      <c r="B10" s="14" t="s">
        <v>436</v>
      </c>
      <c r="C10" s="13">
        <v>0.17311608961303501</v>
      </c>
      <c r="D10" s="13">
        <v>0.40259740259740301</v>
      </c>
      <c r="E10" s="13">
        <v>0.25185185185185199</v>
      </c>
      <c r="F10" s="13">
        <v>0.181102362204724</v>
      </c>
      <c r="G10" s="13">
        <v>0.114341085271318</v>
      </c>
      <c r="H10" s="13"/>
      <c r="I10" s="13">
        <v>0.23819742489270401</v>
      </c>
      <c r="J10" s="13">
        <v>0.114341085271318</v>
      </c>
      <c r="K10" s="13"/>
      <c r="L10" s="13">
        <v>0.1640625</v>
      </c>
      <c r="M10" s="13">
        <v>0.14285714285714299</v>
      </c>
      <c r="N10" s="13">
        <v>0.163879598662207</v>
      </c>
      <c r="O10" s="13">
        <v>0.20743034055727599</v>
      </c>
      <c r="P10" s="13"/>
      <c r="Q10" s="13">
        <v>0.28828828828828801</v>
      </c>
      <c r="R10" s="13">
        <v>0.25675675675675702</v>
      </c>
      <c r="S10" s="13">
        <v>0.19565217391304299</v>
      </c>
      <c r="T10" s="13">
        <v>0.20560747663551401</v>
      </c>
      <c r="U10" s="13">
        <v>0.13709677419354799</v>
      </c>
      <c r="V10" s="13">
        <v>0.114503816793893</v>
      </c>
      <c r="W10" s="13">
        <v>0.15306122448979601</v>
      </c>
      <c r="X10" s="13">
        <v>0.118421052631579</v>
      </c>
      <c r="Y10" s="13"/>
      <c r="Z10" s="13">
        <v>0.15107913669064699</v>
      </c>
      <c r="AA10" s="13">
        <v>0.184049079754601</v>
      </c>
      <c r="AB10" s="13">
        <v>0.22077922077922099</v>
      </c>
      <c r="AC10" s="13">
        <v>0.106145251396648</v>
      </c>
      <c r="AD10" s="13">
        <v>0.161904761904762</v>
      </c>
      <c r="AE10" s="13">
        <v>0.18348623853210999</v>
      </c>
      <c r="AF10" s="13">
        <v>0.16666666666666699</v>
      </c>
      <c r="AG10" s="13">
        <v>0.24175824175824201</v>
      </c>
      <c r="AH10" s="13"/>
      <c r="AI10" s="13">
        <v>0.2</v>
      </c>
      <c r="AJ10" s="13">
        <v>0.28865979381443302</v>
      </c>
      <c r="AK10" s="13">
        <v>0.24183006535947699</v>
      </c>
      <c r="AL10" s="13">
        <v>0.14940239043824699</v>
      </c>
      <c r="AM10" s="13">
        <v>0.10344827586206901</v>
      </c>
      <c r="AN10" s="13"/>
      <c r="AO10" s="13">
        <v>0.18561872909699001</v>
      </c>
      <c r="AP10" s="13">
        <v>0.15364583333333301</v>
      </c>
      <c r="AQ10" s="13"/>
      <c r="AR10" s="13">
        <v>0.1875</v>
      </c>
      <c r="AS10" s="13">
        <v>0.16433566433566399</v>
      </c>
      <c r="AT10" s="13">
        <v>5.8823529411764698E-2</v>
      </c>
      <c r="AU10" s="13">
        <v>0.12903225806451599</v>
      </c>
      <c r="AV10" s="13">
        <v>0.23529411764705899</v>
      </c>
      <c r="AW10" s="13">
        <v>0.246753246753247</v>
      </c>
      <c r="AX10" s="13">
        <v>0.19047619047618999</v>
      </c>
      <c r="AY10" s="13">
        <v>0.14705882352941199</v>
      </c>
      <c r="AZ10" s="13">
        <v>0.12745098039215699</v>
      </c>
      <c r="BA10" s="13">
        <v>8.6206896551724102E-2</v>
      </c>
      <c r="BB10" s="13">
        <v>0.19298245614035101</v>
      </c>
      <c r="BC10" s="13">
        <v>0.169811320754717</v>
      </c>
      <c r="BD10" s="13"/>
      <c r="BE10" s="13">
        <v>0.10481586402266301</v>
      </c>
    </row>
    <row r="11" spans="2:57" x14ac:dyDescent="0.25">
      <c r="B11" s="14" t="s">
        <v>437</v>
      </c>
      <c r="C11" s="13">
        <v>4.2769857433808602E-2</v>
      </c>
      <c r="D11" s="13">
        <v>5.1948051948052E-2</v>
      </c>
      <c r="E11" s="13">
        <v>6.6666666666666693E-2</v>
      </c>
      <c r="F11" s="13">
        <v>4.7244094488188997E-2</v>
      </c>
      <c r="G11" s="13">
        <v>3.2945736434108502E-2</v>
      </c>
      <c r="H11" s="13"/>
      <c r="I11" s="13">
        <v>5.3648068669527899E-2</v>
      </c>
      <c r="J11" s="13">
        <v>3.2945736434108502E-2</v>
      </c>
      <c r="K11" s="13"/>
      <c r="L11" s="13">
        <v>6.25E-2</v>
      </c>
      <c r="M11" s="13">
        <v>1.7316017316017299E-2</v>
      </c>
      <c r="N11" s="13">
        <v>3.3444816053511697E-2</v>
      </c>
      <c r="O11" s="13">
        <v>6.19195046439628E-2</v>
      </c>
      <c r="P11" s="13"/>
      <c r="Q11" s="13">
        <v>6.3063063063063099E-2</v>
      </c>
      <c r="R11" s="13">
        <v>5.4054054054054099E-2</v>
      </c>
      <c r="S11" s="13">
        <v>6.5217391304347797E-2</v>
      </c>
      <c r="T11" s="13">
        <v>3.7383177570093497E-2</v>
      </c>
      <c r="U11" s="13">
        <v>4.0322580645161303E-2</v>
      </c>
      <c r="V11" s="13">
        <v>4.58015267175573E-2</v>
      </c>
      <c r="W11" s="13">
        <v>4.08163265306122E-2</v>
      </c>
      <c r="X11" s="13">
        <v>2.1929824561403501E-2</v>
      </c>
      <c r="Y11" s="13"/>
      <c r="Z11" s="13">
        <v>5.7553956834532398E-2</v>
      </c>
      <c r="AA11" s="13">
        <v>4.2944785276073601E-2</v>
      </c>
      <c r="AB11" s="13">
        <v>1.9480519480519501E-2</v>
      </c>
      <c r="AC11" s="13">
        <v>2.7932960893854698E-2</v>
      </c>
      <c r="AD11" s="13">
        <v>5.7142857142857099E-2</v>
      </c>
      <c r="AE11" s="13">
        <v>8.2568807339449504E-2</v>
      </c>
      <c r="AF11" s="13">
        <v>2.3809523809523801E-2</v>
      </c>
      <c r="AG11" s="13">
        <v>3.2967032967033003E-2</v>
      </c>
      <c r="AH11" s="13"/>
      <c r="AI11" s="13">
        <v>4.4444444444444398E-2</v>
      </c>
      <c r="AJ11" s="13">
        <v>5.1546391752577303E-2</v>
      </c>
      <c r="AK11" s="13">
        <v>5.22875816993464E-2</v>
      </c>
      <c r="AL11" s="13">
        <v>3.7848605577689202E-2</v>
      </c>
      <c r="AM11" s="13">
        <v>3.4482758620689703E-2</v>
      </c>
      <c r="AN11" s="13"/>
      <c r="AO11" s="13">
        <v>3.8461538461538498E-2</v>
      </c>
      <c r="AP11" s="13">
        <v>4.9479166666666699E-2</v>
      </c>
      <c r="AQ11" s="13"/>
      <c r="AR11" s="13">
        <v>0</v>
      </c>
      <c r="AS11" s="13">
        <v>3.1468531468531499E-2</v>
      </c>
      <c r="AT11" s="13">
        <v>0.11764705882352899</v>
      </c>
      <c r="AU11" s="13">
        <v>3.2258064516128997E-2</v>
      </c>
      <c r="AV11" s="13">
        <v>5.8823529411764698E-2</v>
      </c>
      <c r="AW11" s="13">
        <v>1.2987012987013E-2</v>
      </c>
      <c r="AX11" s="13">
        <v>8.3333333333333301E-2</v>
      </c>
      <c r="AY11" s="13">
        <v>2.9411764705882401E-2</v>
      </c>
      <c r="AZ11" s="13">
        <v>5.8823529411764698E-2</v>
      </c>
      <c r="BA11" s="13">
        <v>8.6206896551724102E-2</v>
      </c>
      <c r="BB11" s="13">
        <v>3.5087719298245598E-2</v>
      </c>
      <c r="BC11" s="13">
        <v>1.88679245283019E-2</v>
      </c>
      <c r="BD11" s="13"/>
      <c r="BE11" s="13">
        <v>3.1161473087818699E-2</v>
      </c>
    </row>
    <row r="12" spans="2:57" x14ac:dyDescent="0.25">
      <c r="B12" s="14" t="s">
        <v>438</v>
      </c>
      <c r="C12" s="13">
        <v>1.7311608961303501E-2</v>
      </c>
      <c r="D12" s="13">
        <v>5.1948051948052E-2</v>
      </c>
      <c r="E12" s="13">
        <v>1.48148148148148E-2</v>
      </c>
      <c r="F12" s="13">
        <v>2.3622047244094498E-2</v>
      </c>
      <c r="G12" s="13">
        <v>9.6899224806201497E-3</v>
      </c>
      <c r="H12" s="13"/>
      <c r="I12" s="13">
        <v>2.5751072961373401E-2</v>
      </c>
      <c r="J12" s="13">
        <v>9.6899224806201497E-3</v>
      </c>
      <c r="K12" s="13"/>
      <c r="L12" s="13">
        <v>3.90625E-2</v>
      </c>
      <c r="M12" s="13">
        <v>4.3290043290043299E-3</v>
      </c>
      <c r="N12" s="13">
        <v>2.0066889632107E-2</v>
      </c>
      <c r="O12" s="13">
        <v>1.54798761609907E-2</v>
      </c>
      <c r="P12" s="13"/>
      <c r="Q12" s="13">
        <v>4.5045045045045001E-2</v>
      </c>
      <c r="R12" s="13">
        <v>4.0540540540540501E-2</v>
      </c>
      <c r="S12" s="13">
        <v>1.0869565217391301E-2</v>
      </c>
      <c r="T12" s="13">
        <v>1.86915887850467E-2</v>
      </c>
      <c r="U12" s="13">
        <v>8.0645161290322596E-3</v>
      </c>
      <c r="V12" s="13">
        <v>7.63358778625954E-3</v>
      </c>
      <c r="W12" s="13">
        <v>0</v>
      </c>
      <c r="X12" s="13">
        <v>1.3157894736842099E-2</v>
      </c>
      <c r="Y12" s="13"/>
      <c r="Z12" s="13">
        <v>2.8776978417266199E-2</v>
      </c>
      <c r="AA12" s="13">
        <v>1.22699386503067E-2</v>
      </c>
      <c r="AB12" s="13">
        <v>1.9480519480519501E-2</v>
      </c>
      <c r="AC12" s="13">
        <v>1.11731843575419E-2</v>
      </c>
      <c r="AD12" s="13">
        <v>2.8571428571428598E-2</v>
      </c>
      <c r="AE12" s="13">
        <v>1.8348623853211E-2</v>
      </c>
      <c r="AF12" s="13">
        <v>2.3809523809523801E-2</v>
      </c>
      <c r="AG12" s="13">
        <v>0</v>
      </c>
      <c r="AH12" s="13"/>
      <c r="AI12" s="13">
        <v>6.6666666666666693E-2</v>
      </c>
      <c r="AJ12" s="13">
        <v>1.03092783505155E-2</v>
      </c>
      <c r="AK12" s="13">
        <v>1.9607843137254902E-2</v>
      </c>
      <c r="AL12" s="13">
        <v>1.1952191235059801E-2</v>
      </c>
      <c r="AM12" s="13">
        <v>2.2988505747126398E-2</v>
      </c>
      <c r="AN12" s="13"/>
      <c r="AO12" s="13">
        <v>2.3411371237458199E-2</v>
      </c>
      <c r="AP12" s="13">
        <v>7.8125E-3</v>
      </c>
      <c r="AQ12" s="13"/>
      <c r="AR12" s="13">
        <v>0</v>
      </c>
      <c r="AS12" s="13">
        <v>3.4965034965035E-3</v>
      </c>
      <c r="AT12" s="13">
        <v>5.8823529411764698E-2</v>
      </c>
      <c r="AU12" s="13">
        <v>3.2258064516128997E-2</v>
      </c>
      <c r="AV12" s="13">
        <v>0</v>
      </c>
      <c r="AW12" s="13">
        <v>3.8961038961039002E-2</v>
      </c>
      <c r="AX12" s="13">
        <v>0</v>
      </c>
      <c r="AY12" s="13">
        <v>5.8823529411764698E-2</v>
      </c>
      <c r="AZ12" s="13">
        <v>3.9215686274509803E-2</v>
      </c>
      <c r="BA12" s="13">
        <v>0</v>
      </c>
      <c r="BB12" s="13">
        <v>3.5087719298245598E-2</v>
      </c>
      <c r="BC12" s="13">
        <v>5.6603773584905703E-2</v>
      </c>
      <c r="BD12" s="13"/>
      <c r="BE12" s="13">
        <v>1.1331444759206799E-2</v>
      </c>
    </row>
    <row r="13" spans="2:57" x14ac:dyDescent="0.25">
      <c r="B13" s="14" t="s">
        <v>149</v>
      </c>
      <c r="C13" s="19">
        <v>1.6293279022403299E-2</v>
      </c>
      <c r="D13" s="19">
        <v>1.2987012987013E-2</v>
      </c>
      <c r="E13" s="19">
        <v>7.4074074074074103E-3</v>
      </c>
      <c r="F13" s="19">
        <v>7.8740157480314994E-3</v>
      </c>
      <c r="G13" s="19">
        <v>2.32558139534884E-2</v>
      </c>
      <c r="H13" s="19"/>
      <c r="I13" s="19">
        <v>8.58369098712446E-3</v>
      </c>
      <c r="J13" s="19">
        <v>2.32558139534884E-2</v>
      </c>
      <c r="K13" s="19"/>
      <c r="L13" s="19">
        <v>7.8125E-3</v>
      </c>
      <c r="M13" s="19">
        <v>1.7316017316017299E-2</v>
      </c>
      <c r="N13" s="19">
        <v>6.6889632107023402E-3</v>
      </c>
      <c r="O13" s="19">
        <v>2.7863777089783302E-2</v>
      </c>
      <c r="P13" s="19"/>
      <c r="Q13" s="19">
        <v>1.8018018018018001E-2</v>
      </c>
      <c r="R13" s="19">
        <v>1.35135135135135E-2</v>
      </c>
      <c r="S13" s="19">
        <v>0</v>
      </c>
      <c r="T13" s="19">
        <v>9.3457943925233603E-3</v>
      </c>
      <c r="U13" s="19">
        <v>8.0645161290322596E-3</v>
      </c>
      <c r="V13" s="19">
        <v>1.5267175572519101E-2</v>
      </c>
      <c r="W13" s="19">
        <v>2.04081632653061E-2</v>
      </c>
      <c r="X13" s="19">
        <v>2.6315789473684199E-2</v>
      </c>
      <c r="Y13" s="19"/>
      <c r="Z13" s="19">
        <v>2.15827338129496E-2</v>
      </c>
      <c r="AA13" s="19">
        <v>3.0674846625766899E-2</v>
      </c>
      <c r="AB13" s="19">
        <v>1.9480519480519501E-2</v>
      </c>
      <c r="AC13" s="19">
        <v>5.5865921787709499E-3</v>
      </c>
      <c r="AD13" s="19">
        <v>9.5238095238095195E-3</v>
      </c>
      <c r="AE13" s="19">
        <v>1.8348623853211E-2</v>
      </c>
      <c r="AF13" s="19">
        <v>2.3809523809523801E-2</v>
      </c>
      <c r="AG13" s="19">
        <v>0</v>
      </c>
      <c r="AH13" s="19"/>
      <c r="AI13" s="19">
        <v>0</v>
      </c>
      <c r="AJ13" s="19">
        <v>0</v>
      </c>
      <c r="AK13" s="19">
        <v>2.61437908496732E-2</v>
      </c>
      <c r="AL13" s="19">
        <v>1.9920318725099601E-2</v>
      </c>
      <c r="AM13" s="19">
        <v>1.1494252873563199E-2</v>
      </c>
      <c r="AN13" s="19"/>
      <c r="AO13" s="19">
        <v>1.3377926421404699E-2</v>
      </c>
      <c r="AP13" s="19">
        <v>2.0833333333333301E-2</v>
      </c>
      <c r="AQ13" s="19"/>
      <c r="AR13" s="19">
        <v>0</v>
      </c>
      <c r="AS13" s="19">
        <v>6.9930069930069904E-3</v>
      </c>
      <c r="AT13" s="19">
        <v>0</v>
      </c>
      <c r="AU13" s="19">
        <v>6.4516129032258104E-2</v>
      </c>
      <c r="AV13" s="19">
        <v>1.6806722689075598E-2</v>
      </c>
      <c r="AW13" s="19">
        <v>2.5974025974026E-2</v>
      </c>
      <c r="AX13" s="19">
        <v>1.1904761904761901E-2</v>
      </c>
      <c r="AY13" s="19">
        <v>0</v>
      </c>
      <c r="AZ13" s="19">
        <v>3.9215686274509803E-2</v>
      </c>
      <c r="BA13" s="19">
        <v>3.4482758620689703E-2</v>
      </c>
      <c r="BB13" s="19">
        <v>0</v>
      </c>
      <c r="BC13" s="19">
        <v>1.88679245283019E-2</v>
      </c>
      <c r="BD13" s="19"/>
      <c r="BE13" s="19">
        <v>1.1331444759206799E-2</v>
      </c>
    </row>
    <row r="14" spans="2:57" x14ac:dyDescent="0.25">
      <c r="B14" s="15"/>
    </row>
    <row r="15" spans="2:57" x14ac:dyDescent="0.25">
      <c r="B15" t="s">
        <v>84</v>
      </c>
    </row>
    <row r="16" spans="2:57" x14ac:dyDescent="0.25">
      <c r="B16" t="s">
        <v>85</v>
      </c>
    </row>
    <row r="18" spans="2:2" x14ac:dyDescent="0.25">
      <c r="B18"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H17"/>
  <sheetViews>
    <sheetView showGridLines="0" workbookViewId="0">
      <pane xSplit="2" topLeftCell="C1" activePane="topRight" state="frozen"/>
      <selection pane="topRight" activeCell="E7" sqref="E7:E8"/>
    </sheetView>
  </sheetViews>
  <sheetFormatPr defaultColWidth="11.42578125" defaultRowHeight="15" x14ac:dyDescent="0.25"/>
  <cols>
    <col min="2" max="2" width="25.7109375" customWidth="1"/>
    <col min="3" max="8" width="20.7109375" customWidth="1"/>
  </cols>
  <sheetData>
    <row r="2" spans="2:8" ht="39.950000000000003" customHeight="1" x14ac:dyDescent="0.25">
      <c r="D2" s="28" t="s">
        <v>448</v>
      </c>
      <c r="E2" s="25"/>
      <c r="F2" s="25"/>
      <c r="G2" s="25"/>
      <c r="H2" s="25"/>
    </row>
    <row r="6" spans="2:8" ht="115.5" customHeight="1" x14ac:dyDescent="0.25">
      <c r="B6" s="16" t="s">
        <v>15</v>
      </c>
      <c r="C6" s="16" t="s">
        <v>440</v>
      </c>
      <c r="D6" s="16" t="s">
        <v>441</v>
      </c>
      <c r="E6" s="16" t="s">
        <v>442</v>
      </c>
      <c r="F6" s="16" t="s">
        <v>443</v>
      </c>
      <c r="G6" s="16" t="s">
        <v>444</v>
      </c>
    </row>
    <row r="7" spans="2:8" x14ac:dyDescent="0.25">
      <c r="B7" s="14" t="s">
        <v>445</v>
      </c>
      <c r="C7" s="13">
        <v>0.31568228105906299</v>
      </c>
      <c r="D7" s="13">
        <v>0.26985743380855398</v>
      </c>
      <c r="E7" s="13">
        <v>0.238289205702648</v>
      </c>
      <c r="F7" s="13">
        <v>0.17209775967413399</v>
      </c>
      <c r="G7" s="13">
        <v>0.13340122199592699</v>
      </c>
    </row>
    <row r="8" spans="2:8" ht="30" x14ac:dyDescent="0.25">
      <c r="B8" s="14" t="s">
        <v>446</v>
      </c>
      <c r="C8" s="13">
        <v>0.43380855397148699</v>
      </c>
      <c r="D8" s="13">
        <v>0.453156822810591</v>
      </c>
      <c r="E8" s="13">
        <v>0.42566191446028501</v>
      </c>
      <c r="F8" s="13">
        <v>0.36659877800407298</v>
      </c>
      <c r="G8" s="13">
        <v>0.29633401221995898</v>
      </c>
    </row>
    <row r="9" spans="2:8" x14ac:dyDescent="0.25">
      <c r="B9" s="14" t="s">
        <v>447</v>
      </c>
      <c r="C9" s="13">
        <v>0.237270875763747</v>
      </c>
      <c r="D9" s="13">
        <v>0.25967413441955201</v>
      </c>
      <c r="E9" s="13">
        <v>0.31568228105906299</v>
      </c>
      <c r="F9" s="13">
        <v>0.43788187372708798</v>
      </c>
      <c r="G9" s="13">
        <v>0.54378818737270895</v>
      </c>
    </row>
    <row r="10" spans="2:8" x14ac:dyDescent="0.25">
      <c r="B10" s="14" t="s">
        <v>82</v>
      </c>
      <c r="C10" s="13">
        <v>1.3238289205702599E-2</v>
      </c>
      <c r="D10" s="13">
        <v>1.7311608961303501E-2</v>
      </c>
      <c r="E10" s="13">
        <v>2.0366598778004098E-2</v>
      </c>
      <c r="F10" s="13">
        <v>2.3421588594704699E-2</v>
      </c>
      <c r="G10" s="13">
        <v>2.6476578411405299E-2</v>
      </c>
    </row>
    <row r="11" spans="2:8" x14ac:dyDescent="0.25">
      <c r="B11" s="15"/>
      <c r="C11" s="15"/>
      <c r="D11" s="15"/>
      <c r="E11" s="15"/>
      <c r="F11" s="15"/>
      <c r="G11" s="15"/>
    </row>
    <row r="12" spans="2:8" x14ac:dyDescent="0.25">
      <c r="B12" t="s">
        <v>84</v>
      </c>
    </row>
    <row r="13" spans="2:8" x14ac:dyDescent="0.25">
      <c r="B13" t="s">
        <v>85</v>
      </c>
    </row>
    <row r="17" spans="2:2" x14ac:dyDescent="0.25">
      <c r="B17"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449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445</v>
      </c>
      <c r="C8" s="13">
        <v>0.31568228105906299</v>
      </c>
      <c r="D8" s="13">
        <v>0.14285714285714299</v>
      </c>
      <c r="E8" s="13">
        <v>0.22962962962962999</v>
      </c>
      <c r="F8" s="13">
        <v>0.291338582677165</v>
      </c>
      <c r="G8" s="13">
        <v>0.37596899224806202</v>
      </c>
      <c r="H8" s="13"/>
      <c r="I8" s="13">
        <v>0.248927038626609</v>
      </c>
      <c r="J8" s="13">
        <v>0.37596899224806202</v>
      </c>
      <c r="K8" s="13"/>
      <c r="L8" s="13">
        <v>0.3046875</v>
      </c>
      <c r="M8" s="13">
        <v>0.34632034632034597</v>
      </c>
      <c r="N8" s="13">
        <v>0.337792642140468</v>
      </c>
      <c r="O8" s="13">
        <v>0.27863777089783298</v>
      </c>
      <c r="P8" s="13"/>
      <c r="Q8" s="13">
        <v>0.144144144144144</v>
      </c>
      <c r="R8" s="13">
        <v>0.24324324324324301</v>
      </c>
      <c r="S8" s="13">
        <v>0.32608695652173902</v>
      </c>
      <c r="T8" s="13">
        <v>0.28037383177570102</v>
      </c>
      <c r="U8" s="13">
        <v>0.32258064516128998</v>
      </c>
      <c r="V8" s="13">
        <v>0.41221374045801501</v>
      </c>
      <c r="W8" s="13">
        <v>0.31632653061224503</v>
      </c>
      <c r="X8" s="13">
        <v>0.38596491228070201</v>
      </c>
      <c r="Y8" s="13"/>
      <c r="Z8" s="13">
        <v>0.26618705035971202</v>
      </c>
      <c r="AA8" s="13">
        <v>0.28834355828220898</v>
      </c>
      <c r="AB8" s="13">
        <v>0.26623376623376599</v>
      </c>
      <c r="AC8" s="13">
        <v>0.458100558659218</v>
      </c>
      <c r="AD8" s="13">
        <v>0.36190476190476201</v>
      </c>
      <c r="AE8" s="13">
        <v>0.247706422018349</v>
      </c>
      <c r="AF8" s="13">
        <v>0.19047619047618999</v>
      </c>
      <c r="AG8" s="13">
        <v>0.32967032967033</v>
      </c>
      <c r="AH8" s="13"/>
      <c r="AI8" s="13">
        <v>0.31111111111111101</v>
      </c>
      <c r="AJ8" s="13">
        <v>0.25773195876288701</v>
      </c>
      <c r="AK8" s="13">
        <v>0.19607843137254899</v>
      </c>
      <c r="AL8" s="13">
        <v>0.32270916334661398</v>
      </c>
      <c r="AM8" s="13">
        <v>0.44827586206896602</v>
      </c>
      <c r="AN8" s="13"/>
      <c r="AO8" s="13">
        <v>0.32608695652173902</v>
      </c>
      <c r="AP8" s="13">
        <v>0.29947916666666702</v>
      </c>
      <c r="AQ8" s="13"/>
      <c r="AR8" s="13">
        <v>0.28125</v>
      </c>
      <c r="AS8" s="13">
        <v>0.37762237762237799</v>
      </c>
      <c r="AT8" s="13">
        <v>0.29411764705882398</v>
      </c>
      <c r="AU8" s="13">
        <v>0.25806451612903197</v>
      </c>
      <c r="AV8" s="13">
        <v>0.184873949579832</v>
      </c>
      <c r="AW8" s="13">
        <v>0.27272727272727298</v>
      </c>
      <c r="AX8" s="13">
        <v>0.30952380952380998</v>
      </c>
      <c r="AY8" s="13">
        <v>0.29411764705882398</v>
      </c>
      <c r="AZ8" s="13">
        <v>0.37254901960784298</v>
      </c>
      <c r="BA8" s="13">
        <v>0.36206896551724099</v>
      </c>
      <c r="BB8" s="13">
        <v>0.36842105263157898</v>
      </c>
      <c r="BC8" s="13">
        <v>0.22641509433962301</v>
      </c>
      <c r="BD8" s="13"/>
      <c r="BE8" s="13">
        <v>0.37960339943342802</v>
      </c>
    </row>
    <row r="9" spans="2:57" ht="30" x14ac:dyDescent="0.25">
      <c r="B9" s="14" t="s">
        <v>446</v>
      </c>
      <c r="C9" s="13">
        <v>0.43380855397148699</v>
      </c>
      <c r="D9" s="13">
        <v>0.48051948051948101</v>
      </c>
      <c r="E9" s="13">
        <v>0.39259259259259299</v>
      </c>
      <c r="F9" s="13">
        <v>0.44488188976378001</v>
      </c>
      <c r="G9" s="13">
        <v>0.43217054263565902</v>
      </c>
      <c r="H9" s="13"/>
      <c r="I9" s="13">
        <v>0.435622317596566</v>
      </c>
      <c r="J9" s="13">
        <v>0.43217054263565902</v>
      </c>
      <c r="K9" s="13"/>
      <c r="L9" s="13">
        <v>0.4609375</v>
      </c>
      <c r="M9" s="13">
        <v>0.45021645021645001</v>
      </c>
      <c r="N9" s="13">
        <v>0.43143812709030099</v>
      </c>
      <c r="O9" s="13">
        <v>0.41486068111455099</v>
      </c>
      <c r="P9" s="13"/>
      <c r="Q9" s="13">
        <v>0.50450450450450401</v>
      </c>
      <c r="R9" s="13">
        <v>0.391891891891892</v>
      </c>
      <c r="S9" s="13">
        <v>0.38043478260869601</v>
      </c>
      <c r="T9" s="13">
        <v>0.49532710280373798</v>
      </c>
      <c r="U9" s="13">
        <v>0.467741935483871</v>
      </c>
      <c r="V9" s="13">
        <v>0.37404580152671801</v>
      </c>
      <c r="W9" s="13">
        <v>0.469387755102041</v>
      </c>
      <c r="X9" s="13">
        <v>0.42105263157894701</v>
      </c>
      <c r="Y9" s="13"/>
      <c r="Z9" s="13">
        <v>0.43165467625899301</v>
      </c>
      <c r="AA9" s="13">
        <v>0.503067484662577</v>
      </c>
      <c r="AB9" s="13">
        <v>0.48701298701298701</v>
      </c>
      <c r="AC9" s="13">
        <v>0.43016759776536301</v>
      </c>
      <c r="AD9" s="13">
        <v>0.38095238095238099</v>
      </c>
      <c r="AE9" s="13">
        <v>0.394495412844037</v>
      </c>
      <c r="AF9" s="13">
        <v>0.38095238095238099</v>
      </c>
      <c r="AG9" s="13">
        <v>0.36263736263736301</v>
      </c>
      <c r="AH9" s="13"/>
      <c r="AI9" s="13">
        <v>0.4</v>
      </c>
      <c r="AJ9" s="13">
        <v>0.43298969072165</v>
      </c>
      <c r="AK9" s="13">
        <v>0.47058823529411797</v>
      </c>
      <c r="AL9" s="13">
        <v>0.444223107569721</v>
      </c>
      <c r="AM9" s="13">
        <v>0.390804597701149</v>
      </c>
      <c r="AN9" s="13"/>
      <c r="AO9" s="13">
        <v>0.42140468227424699</v>
      </c>
      <c r="AP9" s="13">
        <v>0.453125</v>
      </c>
      <c r="AQ9" s="13"/>
      <c r="AR9" s="13">
        <v>0.59375</v>
      </c>
      <c r="AS9" s="13">
        <v>0.447552447552448</v>
      </c>
      <c r="AT9" s="13">
        <v>0.29411764705882398</v>
      </c>
      <c r="AU9" s="13">
        <v>0.32258064516128998</v>
      </c>
      <c r="AV9" s="13">
        <v>0.46218487394958002</v>
      </c>
      <c r="AW9" s="13">
        <v>0.36363636363636398</v>
      </c>
      <c r="AX9" s="13">
        <v>0.452380952380952</v>
      </c>
      <c r="AY9" s="13">
        <v>0.38235294117647101</v>
      </c>
      <c r="AZ9" s="13">
        <v>0.41176470588235298</v>
      </c>
      <c r="BA9" s="13">
        <v>0.46551724137931</v>
      </c>
      <c r="BB9" s="13">
        <v>0.31578947368421101</v>
      </c>
      <c r="BC9" s="13">
        <v>0.45283018867924502</v>
      </c>
      <c r="BD9" s="13"/>
      <c r="BE9" s="13">
        <v>0.44192634560906502</v>
      </c>
    </row>
    <row r="10" spans="2:57" x14ac:dyDescent="0.25">
      <c r="B10" s="14" t="s">
        <v>447</v>
      </c>
      <c r="C10" s="13">
        <v>0.237270875763747</v>
      </c>
      <c r="D10" s="13">
        <v>0.37662337662337703</v>
      </c>
      <c r="E10" s="13">
        <v>0.37037037037037002</v>
      </c>
      <c r="F10" s="13">
        <v>0.244094488188976</v>
      </c>
      <c r="G10" s="13">
        <v>0.178294573643411</v>
      </c>
      <c r="H10" s="13"/>
      <c r="I10" s="13">
        <v>0.30257510729613701</v>
      </c>
      <c r="J10" s="13">
        <v>0.178294573643411</v>
      </c>
      <c r="K10" s="13"/>
      <c r="L10" s="13">
        <v>0.234375</v>
      </c>
      <c r="M10" s="13">
        <v>0.199134199134199</v>
      </c>
      <c r="N10" s="13">
        <v>0.217391304347826</v>
      </c>
      <c r="O10" s="13">
        <v>0.28173374613003099</v>
      </c>
      <c r="P10" s="13"/>
      <c r="Q10" s="13">
        <v>0.34234234234234201</v>
      </c>
      <c r="R10" s="13">
        <v>0.35135135135135098</v>
      </c>
      <c r="S10" s="13">
        <v>0.282608695652174</v>
      </c>
      <c r="T10" s="13">
        <v>0.21495327102803699</v>
      </c>
      <c r="U10" s="13">
        <v>0.209677419354839</v>
      </c>
      <c r="V10" s="13">
        <v>0.206106870229008</v>
      </c>
      <c r="W10" s="13">
        <v>0.183673469387755</v>
      </c>
      <c r="X10" s="13">
        <v>0.17105263157894701</v>
      </c>
      <c r="Y10" s="13"/>
      <c r="Z10" s="13">
        <v>0.29496402877697803</v>
      </c>
      <c r="AA10" s="13">
        <v>0.17791411042944799</v>
      </c>
      <c r="AB10" s="13">
        <v>0.22077922077922099</v>
      </c>
      <c r="AC10" s="13">
        <v>0.111731843575419</v>
      </c>
      <c r="AD10" s="13">
        <v>0.25714285714285701</v>
      </c>
      <c r="AE10" s="13">
        <v>0.33944954128440402</v>
      </c>
      <c r="AF10" s="13">
        <v>0.42857142857142899</v>
      </c>
      <c r="AG10" s="13">
        <v>0.29670329670329698</v>
      </c>
      <c r="AH10" s="13"/>
      <c r="AI10" s="13">
        <v>0.28888888888888897</v>
      </c>
      <c r="AJ10" s="13">
        <v>0.27835051546391798</v>
      </c>
      <c r="AK10" s="13">
        <v>0.31372549019607798</v>
      </c>
      <c r="AL10" s="13">
        <v>0.22310756972111601</v>
      </c>
      <c r="AM10" s="13">
        <v>0.15517241379310301</v>
      </c>
      <c r="AN10" s="13"/>
      <c r="AO10" s="13">
        <v>0.23578595317725801</v>
      </c>
      <c r="AP10" s="13">
        <v>0.23958333333333301</v>
      </c>
      <c r="AQ10" s="13"/>
      <c r="AR10" s="13">
        <v>0.125</v>
      </c>
      <c r="AS10" s="13">
        <v>0.171328671328671</v>
      </c>
      <c r="AT10" s="13">
        <v>0.41176470588235298</v>
      </c>
      <c r="AU10" s="13">
        <v>0.38709677419354799</v>
      </c>
      <c r="AV10" s="13">
        <v>0.34453781512604997</v>
      </c>
      <c r="AW10" s="13">
        <v>0.35064935064935099</v>
      </c>
      <c r="AX10" s="13">
        <v>0.202380952380952</v>
      </c>
      <c r="AY10" s="13">
        <v>0.29411764705882398</v>
      </c>
      <c r="AZ10" s="13">
        <v>0.19607843137254899</v>
      </c>
      <c r="BA10" s="13">
        <v>0.15517241379310301</v>
      </c>
      <c r="BB10" s="13">
        <v>0.29824561403508798</v>
      </c>
      <c r="BC10" s="13">
        <v>0.30188679245283001</v>
      </c>
      <c r="BD10" s="13"/>
      <c r="BE10" s="13">
        <v>0.17563739376770501</v>
      </c>
    </row>
    <row r="11" spans="2:57" x14ac:dyDescent="0.25">
      <c r="B11" s="14" t="s">
        <v>82</v>
      </c>
      <c r="C11" s="19">
        <v>1.3238289205702599E-2</v>
      </c>
      <c r="D11" s="19">
        <v>0</v>
      </c>
      <c r="E11" s="19">
        <v>7.4074074074074103E-3</v>
      </c>
      <c r="F11" s="19">
        <v>1.9685039370078702E-2</v>
      </c>
      <c r="G11" s="19">
        <v>1.35658914728682E-2</v>
      </c>
      <c r="H11" s="19"/>
      <c r="I11" s="19">
        <v>1.28755364806867E-2</v>
      </c>
      <c r="J11" s="19">
        <v>1.35658914728682E-2</v>
      </c>
      <c r="K11" s="19"/>
      <c r="L11" s="19">
        <v>0</v>
      </c>
      <c r="M11" s="19">
        <v>4.3290043290043299E-3</v>
      </c>
      <c r="N11" s="19">
        <v>1.3377926421404699E-2</v>
      </c>
      <c r="O11" s="19">
        <v>2.4767801857585099E-2</v>
      </c>
      <c r="P11" s="19"/>
      <c r="Q11" s="19">
        <v>9.0090090090090107E-3</v>
      </c>
      <c r="R11" s="19">
        <v>1.35135135135135E-2</v>
      </c>
      <c r="S11" s="19">
        <v>1.0869565217391301E-2</v>
      </c>
      <c r="T11" s="19">
        <v>9.3457943925233603E-3</v>
      </c>
      <c r="U11" s="19">
        <v>0</v>
      </c>
      <c r="V11" s="19">
        <v>7.63358778625954E-3</v>
      </c>
      <c r="W11" s="19">
        <v>3.06122448979592E-2</v>
      </c>
      <c r="X11" s="19">
        <v>2.1929824561403501E-2</v>
      </c>
      <c r="Y11" s="19"/>
      <c r="Z11" s="19">
        <v>7.1942446043165497E-3</v>
      </c>
      <c r="AA11" s="19">
        <v>3.0674846625766899E-2</v>
      </c>
      <c r="AB11" s="19">
        <v>2.5974025974026E-2</v>
      </c>
      <c r="AC11" s="19">
        <v>0</v>
      </c>
      <c r="AD11" s="19">
        <v>0</v>
      </c>
      <c r="AE11" s="19">
        <v>1.8348623853211E-2</v>
      </c>
      <c r="AF11" s="19">
        <v>0</v>
      </c>
      <c r="AG11" s="19">
        <v>1.0989010989011E-2</v>
      </c>
      <c r="AH11" s="19"/>
      <c r="AI11" s="19">
        <v>0</v>
      </c>
      <c r="AJ11" s="19">
        <v>3.09278350515464E-2</v>
      </c>
      <c r="AK11" s="19">
        <v>1.9607843137254902E-2</v>
      </c>
      <c r="AL11" s="19">
        <v>9.9601593625498006E-3</v>
      </c>
      <c r="AM11" s="19">
        <v>5.74712643678161E-3</v>
      </c>
      <c r="AN11" s="19"/>
      <c r="AO11" s="19">
        <v>1.6722408026755901E-2</v>
      </c>
      <c r="AP11" s="19">
        <v>7.8125E-3</v>
      </c>
      <c r="AQ11" s="19"/>
      <c r="AR11" s="19">
        <v>0</v>
      </c>
      <c r="AS11" s="19">
        <v>3.4965034965035E-3</v>
      </c>
      <c r="AT11" s="19">
        <v>0</v>
      </c>
      <c r="AU11" s="19">
        <v>3.2258064516128997E-2</v>
      </c>
      <c r="AV11" s="19">
        <v>8.4033613445378096E-3</v>
      </c>
      <c r="AW11" s="19">
        <v>1.2987012987013E-2</v>
      </c>
      <c r="AX11" s="19">
        <v>3.5714285714285698E-2</v>
      </c>
      <c r="AY11" s="19">
        <v>2.9411764705882401E-2</v>
      </c>
      <c r="AZ11" s="19">
        <v>1.9607843137254902E-2</v>
      </c>
      <c r="BA11" s="19">
        <v>1.72413793103448E-2</v>
      </c>
      <c r="BB11" s="19">
        <v>1.7543859649122799E-2</v>
      </c>
      <c r="BC11" s="19">
        <v>1.88679245283019E-2</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109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0.29633401221995898</v>
      </c>
      <c r="D8" s="13">
        <v>0.25974025974025999</v>
      </c>
      <c r="E8" s="13">
        <v>0.31111111111111101</v>
      </c>
      <c r="F8" s="13">
        <v>0.33858267716535401</v>
      </c>
      <c r="G8" s="13">
        <v>0.27713178294573598</v>
      </c>
      <c r="H8" s="13"/>
      <c r="I8" s="13">
        <v>0.31759656652360502</v>
      </c>
      <c r="J8" s="13">
        <v>0.27713178294573598</v>
      </c>
      <c r="K8" s="13"/>
      <c r="L8" s="13">
        <v>0.2265625</v>
      </c>
      <c r="M8" s="13">
        <v>0.32900432900432902</v>
      </c>
      <c r="N8" s="13">
        <v>0.334448160535117</v>
      </c>
      <c r="O8" s="13">
        <v>0.26315789473684198</v>
      </c>
      <c r="P8" s="13"/>
      <c r="Q8" s="13">
        <v>0.27027027027027001</v>
      </c>
      <c r="R8" s="13">
        <v>0.32432432432432401</v>
      </c>
      <c r="S8" s="13">
        <v>0.26086956521739102</v>
      </c>
      <c r="T8" s="13">
        <v>0.289719626168224</v>
      </c>
      <c r="U8" s="13">
        <v>0.32258064516128998</v>
      </c>
      <c r="V8" s="13">
        <v>0.30534351145038202</v>
      </c>
      <c r="W8" s="13">
        <v>0.29591836734693899</v>
      </c>
      <c r="X8" s="13">
        <v>0.28947368421052599</v>
      </c>
      <c r="Y8" s="13"/>
      <c r="Z8" s="13">
        <v>0.27338129496402902</v>
      </c>
      <c r="AA8" s="13">
        <v>0.30674846625766899</v>
      </c>
      <c r="AB8" s="13">
        <v>0.29220779220779203</v>
      </c>
      <c r="AC8" s="13">
        <v>0.35195530726257002</v>
      </c>
      <c r="AD8" s="13">
        <v>0.25714285714285701</v>
      </c>
      <c r="AE8" s="13">
        <v>0.26605504587155998</v>
      </c>
      <c r="AF8" s="13">
        <v>0.38095238095238099</v>
      </c>
      <c r="AG8" s="13">
        <v>0.25274725274725302</v>
      </c>
      <c r="AH8" s="13"/>
      <c r="AI8" s="13">
        <v>0.24444444444444399</v>
      </c>
      <c r="AJ8" s="13">
        <v>0.20618556701030899</v>
      </c>
      <c r="AK8" s="13">
        <v>0.24183006535947699</v>
      </c>
      <c r="AL8" s="13">
        <v>0.31075697211155401</v>
      </c>
      <c r="AM8" s="13">
        <v>0.37356321839080497</v>
      </c>
      <c r="AN8" s="13"/>
      <c r="AO8" s="13">
        <v>0.29765886287625398</v>
      </c>
      <c r="AP8" s="13">
        <v>0.29427083333333298</v>
      </c>
      <c r="AQ8" s="13"/>
      <c r="AR8" s="13">
        <v>0.3125</v>
      </c>
      <c r="AS8" s="13">
        <v>0.26223776223776202</v>
      </c>
      <c r="AT8" s="13">
        <v>0.23529411764705899</v>
      </c>
      <c r="AU8" s="13">
        <v>0.225806451612903</v>
      </c>
      <c r="AV8" s="13">
        <v>0.35294117647058798</v>
      </c>
      <c r="AW8" s="13">
        <v>0.28571428571428598</v>
      </c>
      <c r="AX8" s="13">
        <v>0.32142857142857101</v>
      </c>
      <c r="AY8" s="13">
        <v>0.35294117647058798</v>
      </c>
      <c r="AZ8" s="13">
        <v>0.34313725490196101</v>
      </c>
      <c r="BA8" s="13">
        <v>0.27586206896551702</v>
      </c>
      <c r="BB8" s="13">
        <v>0.26315789473684198</v>
      </c>
      <c r="BC8" s="13">
        <v>0.30188679245283001</v>
      </c>
      <c r="BD8" s="13"/>
      <c r="BE8" s="13">
        <v>0.308781869688385</v>
      </c>
    </row>
    <row r="9" spans="2:57" x14ac:dyDescent="0.25">
      <c r="B9" s="14" t="s">
        <v>102</v>
      </c>
      <c r="C9" s="13">
        <v>0.262729124236253</v>
      </c>
      <c r="D9" s="13">
        <v>0.19480519480519501</v>
      </c>
      <c r="E9" s="13">
        <v>0.281481481481481</v>
      </c>
      <c r="F9" s="13">
        <v>0.25196850393700798</v>
      </c>
      <c r="G9" s="13">
        <v>0.27325581395348802</v>
      </c>
      <c r="H9" s="13"/>
      <c r="I9" s="13">
        <v>0.25107296137339102</v>
      </c>
      <c r="J9" s="13">
        <v>0.27325581395348802</v>
      </c>
      <c r="K9" s="13"/>
      <c r="L9" s="13">
        <v>0.2890625</v>
      </c>
      <c r="M9" s="13">
        <v>0.25108225108225102</v>
      </c>
      <c r="N9" s="13">
        <v>0.25752508361204002</v>
      </c>
      <c r="O9" s="13">
        <v>0.26625386996903999</v>
      </c>
      <c r="P9" s="13"/>
      <c r="Q9" s="13">
        <v>0.25225225225225201</v>
      </c>
      <c r="R9" s="13">
        <v>0.28378378378378399</v>
      </c>
      <c r="S9" s="13">
        <v>0.282608695652174</v>
      </c>
      <c r="T9" s="13">
        <v>0.33644859813084099</v>
      </c>
      <c r="U9" s="13">
        <v>0.16935483870967699</v>
      </c>
      <c r="V9" s="13">
        <v>0.30534351145038202</v>
      </c>
      <c r="W9" s="13">
        <v>0.183673469387755</v>
      </c>
      <c r="X9" s="13">
        <v>0.285087719298246</v>
      </c>
      <c r="Y9" s="13"/>
      <c r="Z9" s="13">
        <v>0.22302158273381301</v>
      </c>
      <c r="AA9" s="13">
        <v>0.22699386503067501</v>
      </c>
      <c r="AB9" s="13">
        <v>0.30519480519480502</v>
      </c>
      <c r="AC9" s="13">
        <v>0.29608938547486002</v>
      </c>
      <c r="AD9" s="13">
        <v>0.33333333333333298</v>
      </c>
      <c r="AE9" s="13">
        <v>0.192660550458716</v>
      </c>
      <c r="AF9" s="13">
        <v>0.14285714285714299</v>
      </c>
      <c r="AG9" s="13">
        <v>0.30769230769230799</v>
      </c>
      <c r="AH9" s="13"/>
      <c r="AI9" s="13">
        <v>0.35555555555555601</v>
      </c>
      <c r="AJ9" s="13">
        <v>0.22680412371134001</v>
      </c>
      <c r="AK9" s="13">
        <v>0.24836601307189499</v>
      </c>
      <c r="AL9" s="13">
        <v>0.28884462151394402</v>
      </c>
      <c r="AM9" s="13">
        <v>0.20114942528735599</v>
      </c>
      <c r="AN9" s="13"/>
      <c r="AO9" s="13">
        <v>0.26254180602006699</v>
      </c>
      <c r="AP9" s="13">
        <v>0.26302083333333298</v>
      </c>
      <c r="AQ9" s="13"/>
      <c r="AR9" s="13">
        <v>0.234375</v>
      </c>
      <c r="AS9" s="13">
        <v>0.27272727272727298</v>
      </c>
      <c r="AT9" s="13">
        <v>0.23529411764705899</v>
      </c>
      <c r="AU9" s="13">
        <v>0.35483870967741898</v>
      </c>
      <c r="AV9" s="13">
        <v>0.252100840336134</v>
      </c>
      <c r="AW9" s="13">
        <v>0.27272727272727298</v>
      </c>
      <c r="AX9" s="13">
        <v>0.26190476190476197</v>
      </c>
      <c r="AY9" s="13">
        <v>0.17647058823529399</v>
      </c>
      <c r="AZ9" s="13">
        <v>0.27450980392156898</v>
      </c>
      <c r="BA9" s="13">
        <v>0.24137931034482801</v>
      </c>
      <c r="BB9" s="13">
        <v>0.28070175438596501</v>
      </c>
      <c r="BC9" s="13">
        <v>0.245283018867925</v>
      </c>
      <c r="BD9" s="13"/>
      <c r="BE9" s="13">
        <v>0.28895184135977298</v>
      </c>
    </row>
    <row r="10" spans="2:57" x14ac:dyDescent="0.25">
      <c r="B10" s="14" t="s">
        <v>103</v>
      </c>
      <c r="C10" s="13">
        <v>0.20977596741344201</v>
      </c>
      <c r="D10" s="13">
        <v>0.337662337662338</v>
      </c>
      <c r="E10" s="13">
        <v>0.17037037037037001</v>
      </c>
      <c r="F10" s="13">
        <v>0.17322834645669299</v>
      </c>
      <c r="G10" s="13">
        <v>0.218992248062016</v>
      </c>
      <c r="H10" s="13"/>
      <c r="I10" s="13">
        <v>0.19957081545064401</v>
      </c>
      <c r="J10" s="13">
        <v>0.218992248062016</v>
      </c>
      <c r="K10" s="13"/>
      <c r="L10" s="13">
        <v>0.25</v>
      </c>
      <c r="M10" s="13">
        <v>0.18181818181818199</v>
      </c>
      <c r="N10" s="13">
        <v>0.20066889632106999</v>
      </c>
      <c r="O10" s="13">
        <v>0.222910216718266</v>
      </c>
      <c r="P10" s="13"/>
      <c r="Q10" s="13">
        <v>0.25225225225225201</v>
      </c>
      <c r="R10" s="13">
        <v>0.20270270270270299</v>
      </c>
      <c r="S10" s="13">
        <v>0.27173913043478298</v>
      </c>
      <c r="T10" s="13">
        <v>0.19626168224299101</v>
      </c>
      <c r="U10" s="13">
        <v>0.16129032258064499</v>
      </c>
      <c r="V10" s="13">
        <v>0.13740458015267201</v>
      </c>
      <c r="W10" s="13">
        <v>0.26530612244898</v>
      </c>
      <c r="X10" s="13">
        <v>0.22807017543859601</v>
      </c>
      <c r="Y10" s="13"/>
      <c r="Z10" s="13">
        <v>0.25179856115107901</v>
      </c>
      <c r="AA10" s="13">
        <v>0.28834355828220898</v>
      </c>
      <c r="AB10" s="13">
        <v>0.207792207792208</v>
      </c>
      <c r="AC10" s="13">
        <v>0.106145251396648</v>
      </c>
      <c r="AD10" s="13">
        <v>0.19047619047618999</v>
      </c>
      <c r="AE10" s="13">
        <v>0.23853211009174299</v>
      </c>
      <c r="AF10" s="13">
        <v>0.16666666666666699</v>
      </c>
      <c r="AG10" s="13">
        <v>0.21978021978022</v>
      </c>
      <c r="AH10" s="13"/>
      <c r="AI10" s="13">
        <v>0.22222222222222199</v>
      </c>
      <c r="AJ10" s="13">
        <v>0.216494845360825</v>
      </c>
      <c r="AK10" s="13">
        <v>0.23529411764705899</v>
      </c>
      <c r="AL10" s="13">
        <v>0.20318725099601601</v>
      </c>
      <c r="AM10" s="13">
        <v>0.195402298850575</v>
      </c>
      <c r="AN10" s="13"/>
      <c r="AO10" s="13">
        <v>0.217391304347826</v>
      </c>
      <c r="AP10" s="13">
        <v>0.19791666666666699</v>
      </c>
      <c r="AQ10" s="13"/>
      <c r="AR10" s="13">
        <v>0.171875</v>
      </c>
      <c r="AS10" s="13">
        <v>0.21678321678321699</v>
      </c>
      <c r="AT10" s="13">
        <v>0.11764705882352899</v>
      </c>
      <c r="AU10" s="13">
        <v>0.16129032258064499</v>
      </c>
      <c r="AV10" s="13">
        <v>0.19327731092437</v>
      </c>
      <c r="AW10" s="13">
        <v>0.29870129870129902</v>
      </c>
      <c r="AX10" s="13">
        <v>0.14285714285714299</v>
      </c>
      <c r="AY10" s="13">
        <v>0.29411764705882398</v>
      </c>
      <c r="AZ10" s="13">
        <v>0.19607843137254899</v>
      </c>
      <c r="BA10" s="13">
        <v>0.22413793103448301</v>
      </c>
      <c r="BB10" s="13">
        <v>0.22807017543859601</v>
      </c>
      <c r="BC10" s="13">
        <v>0.22641509433962301</v>
      </c>
      <c r="BD10" s="13"/>
      <c r="BE10" s="13">
        <v>0.18130311614730901</v>
      </c>
    </row>
    <row r="11" spans="2:57" x14ac:dyDescent="0.25">
      <c r="B11" s="14" t="s">
        <v>104</v>
      </c>
      <c r="C11" s="13">
        <v>0.132382892057026</v>
      </c>
      <c r="D11" s="13">
        <v>0.103896103896104</v>
      </c>
      <c r="E11" s="13">
        <v>0.11851851851851899</v>
      </c>
      <c r="F11" s="13">
        <v>0.15354330708661401</v>
      </c>
      <c r="G11" s="13">
        <v>0.12984496124031</v>
      </c>
      <c r="H11" s="13"/>
      <c r="I11" s="13">
        <v>0.13519313304721001</v>
      </c>
      <c r="J11" s="13">
        <v>0.12984496124031</v>
      </c>
      <c r="K11" s="13"/>
      <c r="L11" s="13">
        <v>7.8125E-2</v>
      </c>
      <c r="M11" s="13">
        <v>0.17316017316017299</v>
      </c>
      <c r="N11" s="13">
        <v>0.120401337792642</v>
      </c>
      <c r="O11" s="13">
        <v>0.13622291021671801</v>
      </c>
      <c r="P11" s="13"/>
      <c r="Q11" s="13">
        <v>0.108108108108108</v>
      </c>
      <c r="R11" s="13">
        <v>0.121621621621622</v>
      </c>
      <c r="S11" s="13">
        <v>8.6956521739130405E-2</v>
      </c>
      <c r="T11" s="13">
        <v>0.11214953271028</v>
      </c>
      <c r="U11" s="13">
        <v>0.18548387096774199</v>
      </c>
      <c r="V11" s="13">
        <v>0.18320610687022901</v>
      </c>
      <c r="W11" s="13">
        <v>0.13265306122449</v>
      </c>
      <c r="X11" s="13">
        <v>0.114035087719298</v>
      </c>
      <c r="Y11" s="13"/>
      <c r="Z11" s="13">
        <v>0.16546762589928099</v>
      </c>
      <c r="AA11" s="13">
        <v>9.8159509202454004E-2</v>
      </c>
      <c r="AB11" s="13">
        <v>0.11038961038961</v>
      </c>
      <c r="AC11" s="13">
        <v>0.122905027932961</v>
      </c>
      <c r="AD11" s="13">
        <v>0.114285714285714</v>
      </c>
      <c r="AE11" s="13">
        <v>0.201834862385321</v>
      </c>
      <c r="AF11" s="13">
        <v>0.16666666666666699</v>
      </c>
      <c r="AG11" s="13">
        <v>0.120879120879121</v>
      </c>
      <c r="AH11" s="13"/>
      <c r="AI11" s="13">
        <v>6.6666666666666693E-2</v>
      </c>
      <c r="AJ11" s="13">
        <v>0.20618556701030899</v>
      </c>
      <c r="AK11" s="13">
        <v>0.14379084967320299</v>
      </c>
      <c r="AL11" s="13">
        <v>0.121513944223108</v>
      </c>
      <c r="AM11" s="13">
        <v>0.12068965517241401</v>
      </c>
      <c r="AN11" s="13"/>
      <c r="AO11" s="13">
        <v>0.13210702341137101</v>
      </c>
      <c r="AP11" s="13">
        <v>0.1328125</v>
      </c>
      <c r="AQ11" s="13"/>
      <c r="AR11" s="13">
        <v>0.171875</v>
      </c>
      <c r="AS11" s="13">
        <v>0.132867132867133</v>
      </c>
      <c r="AT11" s="13">
        <v>0.23529411764705899</v>
      </c>
      <c r="AU11" s="13">
        <v>0.12903225806451599</v>
      </c>
      <c r="AV11" s="13">
        <v>0.10084033613445401</v>
      </c>
      <c r="AW11" s="13">
        <v>9.0909090909090898E-2</v>
      </c>
      <c r="AX11" s="13">
        <v>0.19047619047618999</v>
      </c>
      <c r="AY11" s="13">
        <v>2.9411764705882401E-2</v>
      </c>
      <c r="AZ11" s="13">
        <v>0.10784313725490199</v>
      </c>
      <c r="BA11" s="13">
        <v>0.18965517241379301</v>
      </c>
      <c r="BB11" s="13">
        <v>0.19298245614035101</v>
      </c>
      <c r="BC11" s="13">
        <v>7.5471698113207503E-2</v>
      </c>
      <c r="BD11" s="13"/>
      <c r="BE11" s="13">
        <v>0.12747875354107599</v>
      </c>
    </row>
    <row r="12" spans="2:57" x14ac:dyDescent="0.25">
      <c r="B12" s="14" t="s">
        <v>105</v>
      </c>
      <c r="C12" s="19">
        <v>9.8778004073319797E-2</v>
      </c>
      <c r="D12" s="19">
        <v>0.103896103896104</v>
      </c>
      <c r="E12" s="19">
        <v>0.11851851851851899</v>
      </c>
      <c r="F12" s="19">
        <v>8.2677165354330701E-2</v>
      </c>
      <c r="G12" s="19">
        <v>0.10077519379845</v>
      </c>
      <c r="H12" s="19"/>
      <c r="I12" s="19">
        <v>9.6566523605150195E-2</v>
      </c>
      <c r="J12" s="19">
        <v>0.10077519379845</v>
      </c>
      <c r="K12" s="19"/>
      <c r="L12" s="19">
        <v>0.15625</v>
      </c>
      <c r="M12" s="19">
        <v>6.4935064935064901E-2</v>
      </c>
      <c r="N12" s="19">
        <v>8.6956521739130405E-2</v>
      </c>
      <c r="O12" s="19">
        <v>0.111455108359133</v>
      </c>
      <c r="P12" s="19"/>
      <c r="Q12" s="19">
        <v>0.117117117117117</v>
      </c>
      <c r="R12" s="19">
        <v>6.7567567567567599E-2</v>
      </c>
      <c r="S12" s="19">
        <v>9.7826086956521702E-2</v>
      </c>
      <c r="T12" s="19">
        <v>6.5420560747663503E-2</v>
      </c>
      <c r="U12" s="19">
        <v>0.16129032258064499</v>
      </c>
      <c r="V12" s="19">
        <v>6.8702290076335895E-2</v>
      </c>
      <c r="W12" s="19">
        <v>0.122448979591837</v>
      </c>
      <c r="X12" s="19">
        <v>8.3333333333333301E-2</v>
      </c>
      <c r="Y12" s="19"/>
      <c r="Z12" s="19">
        <v>8.6330935251798593E-2</v>
      </c>
      <c r="AA12" s="19">
        <v>7.9754601226993904E-2</v>
      </c>
      <c r="AB12" s="19">
        <v>8.4415584415584402E-2</v>
      </c>
      <c r="AC12" s="19">
        <v>0.122905027932961</v>
      </c>
      <c r="AD12" s="19">
        <v>0.104761904761905</v>
      </c>
      <c r="AE12" s="19">
        <v>0.100917431192661</v>
      </c>
      <c r="AF12" s="19">
        <v>0.14285714285714299</v>
      </c>
      <c r="AG12" s="19">
        <v>9.8901098901098897E-2</v>
      </c>
      <c r="AH12" s="19"/>
      <c r="AI12" s="19">
        <v>0.11111111111111099</v>
      </c>
      <c r="AJ12" s="19">
        <v>0.14432989690721601</v>
      </c>
      <c r="AK12" s="19">
        <v>0.13071895424836599</v>
      </c>
      <c r="AL12" s="19">
        <v>7.5697211155378502E-2</v>
      </c>
      <c r="AM12" s="19">
        <v>0.109195402298851</v>
      </c>
      <c r="AN12" s="19"/>
      <c r="AO12" s="19">
        <v>9.0301003344481601E-2</v>
      </c>
      <c r="AP12" s="19">
        <v>0.111979166666667</v>
      </c>
      <c r="AQ12" s="19"/>
      <c r="AR12" s="19">
        <v>0.109375</v>
      </c>
      <c r="AS12" s="19">
        <v>0.115384615384615</v>
      </c>
      <c r="AT12" s="19">
        <v>0.17647058823529399</v>
      </c>
      <c r="AU12" s="19">
        <v>0.12903225806451599</v>
      </c>
      <c r="AV12" s="19">
        <v>0.10084033613445401</v>
      </c>
      <c r="AW12" s="19">
        <v>5.1948051948052E-2</v>
      </c>
      <c r="AX12" s="19">
        <v>8.3333333333333301E-2</v>
      </c>
      <c r="AY12" s="19">
        <v>0.14705882352941199</v>
      </c>
      <c r="AZ12" s="19">
        <v>7.8431372549019607E-2</v>
      </c>
      <c r="BA12" s="19">
        <v>6.8965517241379296E-2</v>
      </c>
      <c r="BB12" s="19">
        <v>3.5087719298245598E-2</v>
      </c>
      <c r="BC12" s="19">
        <v>0.15094339622641501</v>
      </c>
      <c r="BD12" s="19"/>
      <c r="BE12" s="19">
        <v>9.3484419263456103E-2</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450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445</v>
      </c>
      <c r="C8" s="13">
        <v>0.26985743380855398</v>
      </c>
      <c r="D8" s="13">
        <v>0.168831168831169</v>
      </c>
      <c r="E8" s="13">
        <v>0.18518518518518501</v>
      </c>
      <c r="F8" s="13">
        <v>0.27165354330708702</v>
      </c>
      <c r="G8" s="13">
        <v>0.306201550387597</v>
      </c>
      <c r="H8" s="13"/>
      <c r="I8" s="13">
        <v>0.22961373390557899</v>
      </c>
      <c r="J8" s="13">
        <v>0.306201550387597</v>
      </c>
      <c r="K8" s="13"/>
      <c r="L8" s="13">
        <v>0.328125</v>
      </c>
      <c r="M8" s="13">
        <v>0.35064935064935099</v>
      </c>
      <c r="N8" s="13">
        <v>0.28762541806020098</v>
      </c>
      <c r="O8" s="13">
        <v>0.17337461300309601</v>
      </c>
      <c r="P8" s="13"/>
      <c r="Q8" s="13">
        <v>0.18918918918918901</v>
      </c>
      <c r="R8" s="13">
        <v>0.17567567567567599</v>
      </c>
      <c r="S8" s="13">
        <v>0.282608695652174</v>
      </c>
      <c r="T8" s="13">
        <v>0.25233644859813098</v>
      </c>
      <c r="U8" s="13">
        <v>0.27419354838709697</v>
      </c>
      <c r="V8" s="13">
        <v>0.37404580152671801</v>
      </c>
      <c r="W8" s="13">
        <v>0.34693877551020402</v>
      </c>
      <c r="X8" s="13">
        <v>0.26754385964912297</v>
      </c>
      <c r="Y8" s="13"/>
      <c r="Z8" s="13">
        <v>0.17985611510791399</v>
      </c>
      <c r="AA8" s="13">
        <v>0.26993865030674802</v>
      </c>
      <c r="AB8" s="13">
        <v>0.31168831168831201</v>
      </c>
      <c r="AC8" s="13">
        <v>0.39106145251396601</v>
      </c>
      <c r="AD8" s="13">
        <v>0.32380952380952399</v>
      </c>
      <c r="AE8" s="13">
        <v>0.17431192660550501</v>
      </c>
      <c r="AF8" s="13">
        <v>7.1428571428571397E-2</v>
      </c>
      <c r="AG8" s="13">
        <v>0.24175824175824201</v>
      </c>
      <c r="AH8" s="13"/>
      <c r="AI8" s="13">
        <v>0.22222222222222199</v>
      </c>
      <c r="AJ8" s="13">
        <v>0.22680412371134001</v>
      </c>
      <c r="AK8" s="13">
        <v>0.13071895424836599</v>
      </c>
      <c r="AL8" s="13">
        <v>0.28884462151394402</v>
      </c>
      <c r="AM8" s="13">
        <v>0.38505747126436801</v>
      </c>
      <c r="AN8" s="13"/>
      <c r="AO8" s="13">
        <v>0.269230769230769</v>
      </c>
      <c r="AP8" s="13">
        <v>0.27083333333333298</v>
      </c>
      <c r="AQ8" s="13"/>
      <c r="AR8" s="13">
        <v>0.1875</v>
      </c>
      <c r="AS8" s="13">
        <v>0.339160839160839</v>
      </c>
      <c r="AT8" s="13">
        <v>0.11764705882352899</v>
      </c>
      <c r="AU8" s="13">
        <v>0.25806451612903197</v>
      </c>
      <c r="AV8" s="13">
        <v>0.252100840336134</v>
      </c>
      <c r="AW8" s="13">
        <v>0.19480519480519501</v>
      </c>
      <c r="AX8" s="13">
        <v>0.26190476190476197</v>
      </c>
      <c r="AY8" s="13">
        <v>0.41176470588235298</v>
      </c>
      <c r="AZ8" s="13">
        <v>0.26470588235294101</v>
      </c>
      <c r="BA8" s="13">
        <v>0.15517241379310301</v>
      </c>
      <c r="BB8" s="13">
        <v>0.28070175438596501</v>
      </c>
      <c r="BC8" s="13">
        <v>0.245283018867925</v>
      </c>
      <c r="BD8" s="13"/>
      <c r="BE8" s="13">
        <v>0.34560906515580703</v>
      </c>
    </row>
    <row r="9" spans="2:57" ht="30" x14ac:dyDescent="0.25">
      <c r="B9" s="14" t="s">
        <v>446</v>
      </c>
      <c r="C9" s="13">
        <v>0.453156822810591</v>
      </c>
      <c r="D9" s="13">
        <v>0.31168831168831201</v>
      </c>
      <c r="E9" s="13">
        <v>0.407407407407407</v>
      </c>
      <c r="F9" s="13">
        <v>0.45669291338582702</v>
      </c>
      <c r="G9" s="13">
        <v>0.484496124031008</v>
      </c>
      <c r="H9" s="13"/>
      <c r="I9" s="13">
        <v>0.418454935622318</v>
      </c>
      <c r="J9" s="13">
        <v>0.484496124031008</v>
      </c>
      <c r="K9" s="13"/>
      <c r="L9" s="13">
        <v>0.4765625</v>
      </c>
      <c r="M9" s="13">
        <v>0.43290043290043301</v>
      </c>
      <c r="N9" s="13">
        <v>0.47157190635451501</v>
      </c>
      <c r="O9" s="13">
        <v>0.44272445820433398</v>
      </c>
      <c r="P9" s="13"/>
      <c r="Q9" s="13">
        <v>0.38738738738738698</v>
      </c>
      <c r="R9" s="13">
        <v>0.43243243243243201</v>
      </c>
      <c r="S9" s="13">
        <v>0.45652173913043498</v>
      </c>
      <c r="T9" s="13">
        <v>0.47663551401869197</v>
      </c>
      <c r="U9" s="13">
        <v>0.5</v>
      </c>
      <c r="V9" s="13">
        <v>0.39694656488549601</v>
      </c>
      <c r="W9" s="13">
        <v>0.48979591836734698</v>
      </c>
      <c r="X9" s="13">
        <v>0.47807017543859598</v>
      </c>
      <c r="Y9" s="13"/>
      <c r="Z9" s="13">
        <v>0.45323741007194202</v>
      </c>
      <c r="AA9" s="13">
        <v>0.42331288343558299</v>
      </c>
      <c r="AB9" s="13">
        <v>0.42857142857142899</v>
      </c>
      <c r="AC9" s="13">
        <v>0.50837988826815605</v>
      </c>
      <c r="AD9" s="13">
        <v>0.44761904761904803</v>
      </c>
      <c r="AE9" s="13">
        <v>0.495412844036697</v>
      </c>
      <c r="AF9" s="13">
        <v>0.52380952380952395</v>
      </c>
      <c r="AG9" s="13">
        <v>0.36263736263736301</v>
      </c>
      <c r="AH9" s="13"/>
      <c r="AI9" s="13">
        <v>0.46666666666666701</v>
      </c>
      <c r="AJ9" s="13">
        <v>0.44329896907216498</v>
      </c>
      <c r="AK9" s="13">
        <v>0.43790849673202598</v>
      </c>
      <c r="AL9" s="13">
        <v>0.46215139442231101</v>
      </c>
      <c r="AM9" s="13">
        <v>0.45402298850574702</v>
      </c>
      <c r="AN9" s="13"/>
      <c r="AO9" s="13">
        <v>0.444816053511706</v>
      </c>
      <c r="AP9" s="13">
        <v>0.46614583333333298</v>
      </c>
      <c r="AQ9" s="13"/>
      <c r="AR9" s="13">
        <v>0.5625</v>
      </c>
      <c r="AS9" s="13">
        <v>0.43706293706293697</v>
      </c>
      <c r="AT9" s="13">
        <v>0.47058823529411797</v>
      </c>
      <c r="AU9" s="13">
        <v>0.45161290322580599</v>
      </c>
      <c r="AV9" s="13">
        <v>0.42857142857142899</v>
      </c>
      <c r="AW9" s="13">
        <v>0.415584415584416</v>
      </c>
      <c r="AX9" s="13">
        <v>0.52380952380952395</v>
      </c>
      <c r="AY9" s="13">
        <v>0.38235294117647101</v>
      </c>
      <c r="AZ9" s="13">
        <v>0.47058823529411797</v>
      </c>
      <c r="BA9" s="13">
        <v>0.5</v>
      </c>
      <c r="BB9" s="13">
        <v>0.40350877192982498</v>
      </c>
      <c r="BC9" s="13">
        <v>0.41509433962264197</v>
      </c>
      <c r="BD9" s="13"/>
      <c r="BE9" s="13">
        <v>0.49575070821529699</v>
      </c>
    </row>
    <row r="10" spans="2:57" x14ac:dyDescent="0.25">
      <c r="B10" s="14" t="s">
        <v>447</v>
      </c>
      <c r="C10" s="13">
        <v>0.25967413441955201</v>
      </c>
      <c r="D10" s="13">
        <v>0.51948051948051899</v>
      </c>
      <c r="E10" s="13">
        <v>0.37777777777777799</v>
      </c>
      <c r="F10" s="13">
        <v>0.255905511811024</v>
      </c>
      <c r="G10" s="13">
        <v>0.19186046511627899</v>
      </c>
      <c r="H10" s="13"/>
      <c r="I10" s="13">
        <v>0.33476394849785401</v>
      </c>
      <c r="J10" s="13">
        <v>0.19186046511627899</v>
      </c>
      <c r="K10" s="13"/>
      <c r="L10" s="13">
        <v>0.1875</v>
      </c>
      <c r="M10" s="13">
        <v>0.19480519480519501</v>
      </c>
      <c r="N10" s="13">
        <v>0.230769230769231</v>
      </c>
      <c r="O10" s="13">
        <v>0.36222910216718301</v>
      </c>
      <c r="P10" s="13"/>
      <c r="Q10" s="13">
        <v>0.41441441441441401</v>
      </c>
      <c r="R10" s="13">
        <v>0.37837837837837801</v>
      </c>
      <c r="S10" s="13">
        <v>0.22826086956521699</v>
      </c>
      <c r="T10" s="13">
        <v>0.25233644859813098</v>
      </c>
      <c r="U10" s="13">
        <v>0.225806451612903</v>
      </c>
      <c r="V10" s="13">
        <v>0.221374045801527</v>
      </c>
      <c r="W10" s="13">
        <v>0.15306122448979601</v>
      </c>
      <c r="X10" s="13">
        <v>0.232456140350877</v>
      </c>
      <c r="Y10" s="13"/>
      <c r="Z10" s="13">
        <v>0.33812949640287798</v>
      </c>
      <c r="AA10" s="13">
        <v>0.27607361963190202</v>
      </c>
      <c r="AB10" s="13">
        <v>0.24025974025974001</v>
      </c>
      <c r="AC10" s="13">
        <v>0.100558659217877</v>
      </c>
      <c r="AD10" s="13">
        <v>0.21904761904761899</v>
      </c>
      <c r="AE10" s="13">
        <v>0.31192660550458701</v>
      </c>
      <c r="AF10" s="13">
        <v>0.40476190476190499</v>
      </c>
      <c r="AG10" s="13">
        <v>0.37362637362637402</v>
      </c>
      <c r="AH10" s="13"/>
      <c r="AI10" s="13">
        <v>0.31111111111111101</v>
      </c>
      <c r="AJ10" s="13">
        <v>0.298969072164948</v>
      </c>
      <c r="AK10" s="13">
        <v>0.41176470588235298</v>
      </c>
      <c r="AL10" s="13">
        <v>0.23306772908366499</v>
      </c>
      <c r="AM10" s="13">
        <v>0.14942528735632199</v>
      </c>
      <c r="AN10" s="13"/>
      <c r="AO10" s="13">
        <v>0.269230769230769</v>
      </c>
      <c r="AP10" s="13">
        <v>0.24479166666666699</v>
      </c>
      <c r="AQ10" s="13"/>
      <c r="AR10" s="13">
        <v>0.25</v>
      </c>
      <c r="AS10" s="13">
        <v>0.206293706293706</v>
      </c>
      <c r="AT10" s="13">
        <v>0.41176470588235298</v>
      </c>
      <c r="AU10" s="13">
        <v>0.25806451612903197</v>
      </c>
      <c r="AV10" s="13">
        <v>0.310924369747899</v>
      </c>
      <c r="AW10" s="13">
        <v>0.36363636363636398</v>
      </c>
      <c r="AX10" s="13">
        <v>0.202380952380952</v>
      </c>
      <c r="AY10" s="13">
        <v>0.17647058823529399</v>
      </c>
      <c r="AZ10" s="13">
        <v>0.23529411764705899</v>
      </c>
      <c r="BA10" s="13">
        <v>0.32758620689655199</v>
      </c>
      <c r="BB10" s="13">
        <v>0.28070175438596501</v>
      </c>
      <c r="BC10" s="13">
        <v>0.339622641509434</v>
      </c>
      <c r="BD10" s="13"/>
      <c r="BE10" s="13">
        <v>0.14447592067988699</v>
      </c>
    </row>
    <row r="11" spans="2:57" x14ac:dyDescent="0.25">
      <c r="B11" s="14" t="s">
        <v>82</v>
      </c>
      <c r="C11" s="19">
        <v>1.7311608961303501E-2</v>
      </c>
      <c r="D11" s="19">
        <v>0</v>
      </c>
      <c r="E11" s="19">
        <v>2.96296296296296E-2</v>
      </c>
      <c r="F11" s="19">
        <v>1.5748031496062999E-2</v>
      </c>
      <c r="G11" s="19">
        <v>1.74418604651163E-2</v>
      </c>
      <c r="H11" s="19"/>
      <c r="I11" s="19">
        <v>1.7167381974248899E-2</v>
      </c>
      <c r="J11" s="19">
        <v>1.74418604651163E-2</v>
      </c>
      <c r="K11" s="19"/>
      <c r="L11" s="19">
        <v>7.8125E-3</v>
      </c>
      <c r="M11" s="19">
        <v>2.1645021645021599E-2</v>
      </c>
      <c r="N11" s="19">
        <v>1.00334448160535E-2</v>
      </c>
      <c r="O11" s="19">
        <v>2.1671826625387001E-2</v>
      </c>
      <c r="P11" s="19"/>
      <c r="Q11" s="19">
        <v>9.0090090090090107E-3</v>
      </c>
      <c r="R11" s="19">
        <v>1.35135135135135E-2</v>
      </c>
      <c r="S11" s="19">
        <v>3.2608695652173898E-2</v>
      </c>
      <c r="T11" s="19">
        <v>1.86915887850467E-2</v>
      </c>
      <c r="U11" s="19">
        <v>0</v>
      </c>
      <c r="V11" s="19">
        <v>7.63358778625954E-3</v>
      </c>
      <c r="W11" s="19">
        <v>1.02040816326531E-2</v>
      </c>
      <c r="X11" s="19">
        <v>2.1929824561403501E-2</v>
      </c>
      <c r="Y11" s="19"/>
      <c r="Z11" s="19">
        <v>2.8776978417266199E-2</v>
      </c>
      <c r="AA11" s="19">
        <v>3.0674846625766899E-2</v>
      </c>
      <c r="AB11" s="19">
        <v>1.9480519480519501E-2</v>
      </c>
      <c r="AC11" s="19">
        <v>0</v>
      </c>
      <c r="AD11" s="19">
        <v>9.5238095238095195E-3</v>
      </c>
      <c r="AE11" s="19">
        <v>1.8348623853211E-2</v>
      </c>
      <c r="AF11" s="19">
        <v>0</v>
      </c>
      <c r="AG11" s="19">
        <v>2.1978021978022001E-2</v>
      </c>
      <c r="AH11" s="19"/>
      <c r="AI11" s="19">
        <v>0</v>
      </c>
      <c r="AJ11" s="19">
        <v>3.09278350515464E-2</v>
      </c>
      <c r="AK11" s="19">
        <v>1.9607843137254902E-2</v>
      </c>
      <c r="AL11" s="19">
        <v>1.5936254980079698E-2</v>
      </c>
      <c r="AM11" s="19">
        <v>1.1494252873563199E-2</v>
      </c>
      <c r="AN11" s="19"/>
      <c r="AO11" s="19">
        <v>1.6722408026755901E-2</v>
      </c>
      <c r="AP11" s="19">
        <v>1.8229166666666699E-2</v>
      </c>
      <c r="AQ11" s="19"/>
      <c r="AR11" s="19">
        <v>0</v>
      </c>
      <c r="AS11" s="19">
        <v>1.7482517482517501E-2</v>
      </c>
      <c r="AT11" s="19">
        <v>0</v>
      </c>
      <c r="AU11" s="19">
        <v>3.2258064516128997E-2</v>
      </c>
      <c r="AV11" s="19">
        <v>8.4033613445378096E-3</v>
      </c>
      <c r="AW11" s="19">
        <v>2.5974025974026E-2</v>
      </c>
      <c r="AX11" s="19">
        <v>1.1904761904761901E-2</v>
      </c>
      <c r="AY11" s="19">
        <v>2.9411764705882401E-2</v>
      </c>
      <c r="AZ11" s="19">
        <v>2.9411764705882401E-2</v>
      </c>
      <c r="BA11" s="19">
        <v>1.72413793103448E-2</v>
      </c>
      <c r="BB11" s="19">
        <v>3.5087719298245598E-2</v>
      </c>
      <c r="BC11" s="19">
        <v>0</v>
      </c>
      <c r="BD11" s="19"/>
      <c r="BE11" s="19">
        <v>1.4164305949008501E-2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451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445</v>
      </c>
      <c r="C8" s="13">
        <v>0.238289205702648</v>
      </c>
      <c r="D8" s="13">
        <v>0.14285714285714299</v>
      </c>
      <c r="E8" s="13">
        <v>0.18518518518518501</v>
      </c>
      <c r="F8" s="13">
        <v>0.22440944881889799</v>
      </c>
      <c r="G8" s="13">
        <v>0.27325581395348802</v>
      </c>
      <c r="H8" s="13"/>
      <c r="I8" s="13">
        <v>0.19957081545064401</v>
      </c>
      <c r="J8" s="13">
        <v>0.27325581395348802</v>
      </c>
      <c r="K8" s="13"/>
      <c r="L8" s="13">
        <v>0.296875</v>
      </c>
      <c r="M8" s="13">
        <v>0.33333333333333298</v>
      </c>
      <c r="N8" s="13">
        <v>0.217391304347826</v>
      </c>
      <c r="O8" s="13">
        <v>0.16718266253870001</v>
      </c>
      <c r="P8" s="13"/>
      <c r="Q8" s="13">
        <v>0.18018018018018001</v>
      </c>
      <c r="R8" s="13">
        <v>0.135135135135135</v>
      </c>
      <c r="S8" s="13">
        <v>0.315217391304348</v>
      </c>
      <c r="T8" s="13">
        <v>0.15887850467289699</v>
      </c>
      <c r="U8" s="13">
        <v>0.25806451612903197</v>
      </c>
      <c r="V8" s="13">
        <v>0.25954198473282403</v>
      </c>
      <c r="W8" s="13">
        <v>0.30612244897959201</v>
      </c>
      <c r="X8" s="13">
        <v>0.26754385964912297</v>
      </c>
      <c r="Y8" s="13"/>
      <c r="Z8" s="13">
        <v>0.20863309352518</v>
      </c>
      <c r="AA8" s="13">
        <v>0.23926380368098199</v>
      </c>
      <c r="AB8" s="13">
        <v>0.23376623376623401</v>
      </c>
      <c r="AC8" s="13">
        <v>0.31843575418994402</v>
      </c>
      <c r="AD8" s="13">
        <v>0.22857142857142901</v>
      </c>
      <c r="AE8" s="13">
        <v>0.22018348623853201</v>
      </c>
      <c r="AF8" s="13">
        <v>9.5238095238095205E-2</v>
      </c>
      <c r="AG8" s="13">
        <v>0.230769230769231</v>
      </c>
      <c r="AH8" s="13"/>
      <c r="AI8" s="13">
        <v>0.22222222222222199</v>
      </c>
      <c r="AJ8" s="13">
        <v>0.134020618556701</v>
      </c>
      <c r="AK8" s="13">
        <v>0.13725490196078399</v>
      </c>
      <c r="AL8" s="13">
        <v>0.26693227091633498</v>
      </c>
      <c r="AM8" s="13">
        <v>0.32183908045977</v>
      </c>
      <c r="AN8" s="13"/>
      <c r="AO8" s="13">
        <v>0.229096989966555</v>
      </c>
      <c r="AP8" s="13">
        <v>0.25260416666666702</v>
      </c>
      <c r="AQ8" s="13"/>
      <c r="AR8" s="13">
        <v>0.21875</v>
      </c>
      <c r="AS8" s="13">
        <v>0.31468531468531502</v>
      </c>
      <c r="AT8" s="13">
        <v>0.23529411764705899</v>
      </c>
      <c r="AU8" s="13">
        <v>0.25806451612903197</v>
      </c>
      <c r="AV8" s="13">
        <v>0.17647058823529399</v>
      </c>
      <c r="AW8" s="13">
        <v>0.12987012987013</v>
      </c>
      <c r="AX8" s="13">
        <v>0.214285714285714</v>
      </c>
      <c r="AY8" s="13">
        <v>0.32352941176470601</v>
      </c>
      <c r="AZ8" s="13">
        <v>0.22549019607843099</v>
      </c>
      <c r="BA8" s="13">
        <v>0.13793103448275901</v>
      </c>
      <c r="BB8" s="13">
        <v>0.24561403508771901</v>
      </c>
      <c r="BC8" s="13">
        <v>0.245283018867925</v>
      </c>
      <c r="BD8" s="13"/>
      <c r="BE8" s="13">
        <v>0.32294617563739397</v>
      </c>
    </row>
    <row r="9" spans="2:57" ht="30" x14ac:dyDescent="0.25">
      <c r="B9" s="14" t="s">
        <v>446</v>
      </c>
      <c r="C9" s="13">
        <v>0.42566191446028501</v>
      </c>
      <c r="D9" s="13">
        <v>0.28571428571428598</v>
      </c>
      <c r="E9" s="13">
        <v>0.35555555555555601</v>
      </c>
      <c r="F9" s="13">
        <v>0.43307086614173201</v>
      </c>
      <c r="G9" s="13">
        <v>0.46124031007751898</v>
      </c>
      <c r="H9" s="13"/>
      <c r="I9" s="13">
        <v>0.386266094420601</v>
      </c>
      <c r="J9" s="13">
        <v>0.46124031007751898</v>
      </c>
      <c r="K9" s="13"/>
      <c r="L9" s="13">
        <v>0.4296875</v>
      </c>
      <c r="M9" s="13">
        <v>0.41125541125541099</v>
      </c>
      <c r="N9" s="13">
        <v>0.46153846153846201</v>
      </c>
      <c r="O9" s="13">
        <v>0.402476780185758</v>
      </c>
      <c r="P9" s="13"/>
      <c r="Q9" s="13">
        <v>0.31531531531531498</v>
      </c>
      <c r="R9" s="13">
        <v>0.41891891891891903</v>
      </c>
      <c r="S9" s="13">
        <v>0.35869565217391303</v>
      </c>
      <c r="T9" s="13">
        <v>0.53271028037383195</v>
      </c>
      <c r="U9" s="13">
        <v>0.44354838709677402</v>
      </c>
      <c r="V9" s="13">
        <v>0.44274809160305301</v>
      </c>
      <c r="W9" s="13">
        <v>0.41836734693877597</v>
      </c>
      <c r="X9" s="13">
        <v>0.45175438596491202</v>
      </c>
      <c r="Y9" s="13"/>
      <c r="Z9" s="13">
        <v>0.35971223021582699</v>
      </c>
      <c r="AA9" s="13">
        <v>0.40490797546012303</v>
      </c>
      <c r="AB9" s="13">
        <v>0.42857142857142899</v>
      </c>
      <c r="AC9" s="13">
        <v>0.53631284916201105</v>
      </c>
      <c r="AD9" s="13">
        <v>0.419047619047619</v>
      </c>
      <c r="AE9" s="13">
        <v>0.42201834862385301</v>
      </c>
      <c r="AF9" s="13">
        <v>0.452380952380952</v>
      </c>
      <c r="AG9" s="13">
        <v>0.340659340659341</v>
      </c>
      <c r="AH9" s="13"/>
      <c r="AI9" s="13">
        <v>0.422222222222222</v>
      </c>
      <c r="AJ9" s="13">
        <v>0.45360824742268002</v>
      </c>
      <c r="AK9" s="13">
        <v>0.41830065359477098</v>
      </c>
      <c r="AL9" s="13">
        <v>0.41434262948207201</v>
      </c>
      <c r="AM9" s="13">
        <v>0.46551724137931</v>
      </c>
      <c r="AN9" s="13"/>
      <c r="AO9" s="13">
        <v>0.41137123745819398</v>
      </c>
      <c r="AP9" s="13">
        <v>0.44791666666666702</v>
      </c>
      <c r="AQ9" s="13"/>
      <c r="AR9" s="13">
        <v>0.484375</v>
      </c>
      <c r="AS9" s="13">
        <v>0.38811188811188801</v>
      </c>
      <c r="AT9" s="13">
        <v>0.41176470588235298</v>
      </c>
      <c r="AU9" s="13">
        <v>0.35483870967741898</v>
      </c>
      <c r="AV9" s="13">
        <v>0.39495798319327702</v>
      </c>
      <c r="AW9" s="13">
        <v>0.42857142857142899</v>
      </c>
      <c r="AX9" s="13">
        <v>0.476190476190476</v>
      </c>
      <c r="AY9" s="13">
        <v>0.29411764705882398</v>
      </c>
      <c r="AZ9" s="13">
        <v>0.49019607843137297</v>
      </c>
      <c r="BA9" s="13">
        <v>0.55172413793103403</v>
      </c>
      <c r="BB9" s="13">
        <v>0.43859649122806998</v>
      </c>
      <c r="BC9" s="13">
        <v>0.39622641509433998</v>
      </c>
      <c r="BD9" s="13"/>
      <c r="BE9" s="13">
        <v>0.45042492917846999</v>
      </c>
    </row>
    <row r="10" spans="2:57" x14ac:dyDescent="0.25">
      <c r="B10" s="14" t="s">
        <v>447</v>
      </c>
      <c r="C10" s="13">
        <v>0.31568228105906299</v>
      </c>
      <c r="D10" s="13">
        <v>0.57142857142857095</v>
      </c>
      <c r="E10" s="13">
        <v>0.437037037037037</v>
      </c>
      <c r="F10" s="13">
        <v>0.30708661417322802</v>
      </c>
      <c r="G10" s="13">
        <v>0.25</v>
      </c>
      <c r="H10" s="13"/>
      <c r="I10" s="13">
        <v>0.388412017167382</v>
      </c>
      <c r="J10" s="13">
        <v>0.25</v>
      </c>
      <c r="K10" s="13"/>
      <c r="L10" s="13">
        <v>0.265625</v>
      </c>
      <c r="M10" s="13">
        <v>0.238095238095238</v>
      </c>
      <c r="N10" s="13">
        <v>0.31103678929765899</v>
      </c>
      <c r="O10" s="13">
        <v>0.39318885448916402</v>
      </c>
      <c r="P10" s="13"/>
      <c r="Q10" s="13">
        <v>0.46846846846846801</v>
      </c>
      <c r="R10" s="13">
        <v>0.43243243243243201</v>
      </c>
      <c r="S10" s="13">
        <v>0.32608695652173902</v>
      </c>
      <c r="T10" s="13">
        <v>0.27102803738317799</v>
      </c>
      <c r="U10" s="13">
        <v>0.29838709677419401</v>
      </c>
      <c r="V10" s="13">
        <v>0.29007633587786302</v>
      </c>
      <c r="W10" s="13">
        <v>0.25510204081632698</v>
      </c>
      <c r="X10" s="13">
        <v>0.25</v>
      </c>
      <c r="Y10" s="13"/>
      <c r="Z10" s="13">
        <v>0.402877697841727</v>
      </c>
      <c r="AA10" s="13">
        <v>0.30061349693251499</v>
      </c>
      <c r="AB10" s="13">
        <v>0.31168831168831201</v>
      </c>
      <c r="AC10" s="13">
        <v>0.14525139664804501</v>
      </c>
      <c r="AD10" s="13">
        <v>0.35238095238095202</v>
      </c>
      <c r="AE10" s="13">
        <v>0.33027522935779802</v>
      </c>
      <c r="AF10" s="13">
        <v>0.452380952380952</v>
      </c>
      <c r="AG10" s="13">
        <v>0.42857142857142899</v>
      </c>
      <c r="AH10" s="13"/>
      <c r="AI10" s="13">
        <v>0.33333333333333298</v>
      </c>
      <c r="AJ10" s="13">
        <v>0.38144329896907198</v>
      </c>
      <c r="AK10" s="13">
        <v>0.41830065359477098</v>
      </c>
      <c r="AL10" s="13">
        <v>0.29482071713147401</v>
      </c>
      <c r="AM10" s="13">
        <v>0.21264367816092</v>
      </c>
      <c r="AN10" s="13"/>
      <c r="AO10" s="13">
        <v>0.33612040133779297</v>
      </c>
      <c r="AP10" s="13">
        <v>0.28385416666666702</v>
      </c>
      <c r="AQ10" s="13"/>
      <c r="AR10" s="13">
        <v>0.28125</v>
      </c>
      <c r="AS10" s="13">
        <v>0.27972027972028002</v>
      </c>
      <c r="AT10" s="13">
        <v>0.29411764705882398</v>
      </c>
      <c r="AU10" s="13">
        <v>0.38709677419354799</v>
      </c>
      <c r="AV10" s="13">
        <v>0.41176470588235298</v>
      </c>
      <c r="AW10" s="13">
        <v>0.37662337662337703</v>
      </c>
      <c r="AX10" s="13">
        <v>0.297619047619048</v>
      </c>
      <c r="AY10" s="13">
        <v>0.38235294117647101</v>
      </c>
      <c r="AZ10" s="13">
        <v>0.25490196078431399</v>
      </c>
      <c r="BA10" s="13">
        <v>0.31034482758620702</v>
      </c>
      <c r="BB10" s="13">
        <v>0.29824561403508798</v>
      </c>
      <c r="BC10" s="13">
        <v>0.339622641509434</v>
      </c>
      <c r="BD10" s="13"/>
      <c r="BE10" s="13">
        <v>0.21246458923512701</v>
      </c>
    </row>
    <row r="11" spans="2:57" x14ac:dyDescent="0.25">
      <c r="B11" s="14" t="s">
        <v>82</v>
      </c>
      <c r="C11" s="19">
        <v>2.0366598778004098E-2</v>
      </c>
      <c r="D11" s="19">
        <v>0</v>
      </c>
      <c r="E11" s="19">
        <v>2.2222222222222199E-2</v>
      </c>
      <c r="F11" s="19">
        <v>3.5433070866141697E-2</v>
      </c>
      <c r="G11" s="19">
        <v>1.5503875968992199E-2</v>
      </c>
      <c r="H11" s="19"/>
      <c r="I11" s="19">
        <v>2.5751072961373401E-2</v>
      </c>
      <c r="J11" s="19">
        <v>1.5503875968992199E-2</v>
      </c>
      <c r="K11" s="19"/>
      <c r="L11" s="19">
        <v>7.8125E-3</v>
      </c>
      <c r="M11" s="19">
        <v>1.7316017316017299E-2</v>
      </c>
      <c r="N11" s="19">
        <v>1.00334448160535E-2</v>
      </c>
      <c r="O11" s="19">
        <v>3.7151702786377701E-2</v>
      </c>
      <c r="P11" s="19"/>
      <c r="Q11" s="19">
        <v>3.6036036036036001E-2</v>
      </c>
      <c r="R11" s="19">
        <v>1.35135135135135E-2</v>
      </c>
      <c r="S11" s="19">
        <v>0</v>
      </c>
      <c r="T11" s="19">
        <v>3.7383177570093497E-2</v>
      </c>
      <c r="U11" s="19">
        <v>0</v>
      </c>
      <c r="V11" s="19">
        <v>7.63358778625954E-3</v>
      </c>
      <c r="W11" s="19">
        <v>2.04081632653061E-2</v>
      </c>
      <c r="X11" s="19">
        <v>3.07017543859649E-2</v>
      </c>
      <c r="Y11" s="19"/>
      <c r="Z11" s="19">
        <v>2.8776978417266199E-2</v>
      </c>
      <c r="AA11" s="19">
        <v>5.5214723926380403E-2</v>
      </c>
      <c r="AB11" s="19">
        <v>2.5974025974026E-2</v>
      </c>
      <c r="AC11" s="19">
        <v>0</v>
      </c>
      <c r="AD11" s="19">
        <v>0</v>
      </c>
      <c r="AE11" s="19">
        <v>2.7522935779816501E-2</v>
      </c>
      <c r="AF11" s="19">
        <v>0</v>
      </c>
      <c r="AG11" s="19">
        <v>0</v>
      </c>
      <c r="AH11" s="19"/>
      <c r="AI11" s="19">
        <v>2.2222222222222199E-2</v>
      </c>
      <c r="AJ11" s="19">
        <v>3.09278350515464E-2</v>
      </c>
      <c r="AK11" s="19">
        <v>2.61437908496732E-2</v>
      </c>
      <c r="AL11" s="19">
        <v>2.3904382470119501E-2</v>
      </c>
      <c r="AM11" s="19">
        <v>0</v>
      </c>
      <c r="AN11" s="19"/>
      <c r="AO11" s="19">
        <v>2.3411371237458199E-2</v>
      </c>
      <c r="AP11" s="19">
        <v>1.5625E-2</v>
      </c>
      <c r="AQ11" s="19"/>
      <c r="AR11" s="19">
        <v>1.5625E-2</v>
      </c>
      <c r="AS11" s="19">
        <v>1.7482517482517501E-2</v>
      </c>
      <c r="AT11" s="19">
        <v>5.8823529411764698E-2</v>
      </c>
      <c r="AU11" s="19">
        <v>0</v>
      </c>
      <c r="AV11" s="19">
        <v>1.6806722689075598E-2</v>
      </c>
      <c r="AW11" s="19">
        <v>6.4935064935064901E-2</v>
      </c>
      <c r="AX11" s="19">
        <v>1.1904761904761901E-2</v>
      </c>
      <c r="AY11" s="19">
        <v>0</v>
      </c>
      <c r="AZ11" s="19">
        <v>2.9411764705882401E-2</v>
      </c>
      <c r="BA11" s="19">
        <v>0</v>
      </c>
      <c r="BB11" s="19">
        <v>1.7543859649122799E-2</v>
      </c>
      <c r="BC11" s="19">
        <v>1.88679245283019E-2</v>
      </c>
      <c r="BD11" s="19"/>
      <c r="BE11" s="19">
        <v>1.4164305949008501E-2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445</v>
      </c>
      <c r="C8" s="13">
        <v>0.17209775967413399</v>
      </c>
      <c r="D8" s="13">
        <v>0.168831168831169</v>
      </c>
      <c r="E8" s="13">
        <v>8.8888888888888906E-2</v>
      </c>
      <c r="F8" s="13">
        <v>0.13779527559055099</v>
      </c>
      <c r="G8" s="13">
        <v>0.21124031007751901</v>
      </c>
      <c r="H8" s="13"/>
      <c r="I8" s="13">
        <v>0.128755364806867</v>
      </c>
      <c r="J8" s="13">
        <v>0.21124031007751901</v>
      </c>
      <c r="K8" s="13"/>
      <c r="L8" s="13">
        <v>0.25</v>
      </c>
      <c r="M8" s="13">
        <v>0.18614718614718601</v>
      </c>
      <c r="N8" s="13">
        <v>0.163879598662207</v>
      </c>
      <c r="O8" s="13">
        <v>0.13931888544891599</v>
      </c>
      <c r="P8" s="13"/>
      <c r="Q8" s="13">
        <v>0.171171171171171</v>
      </c>
      <c r="R8" s="13">
        <v>9.45945945945946E-2</v>
      </c>
      <c r="S8" s="13">
        <v>0.23913043478260901</v>
      </c>
      <c r="T8" s="13">
        <v>0.14018691588785001</v>
      </c>
      <c r="U8" s="13">
        <v>0.16935483870967699</v>
      </c>
      <c r="V8" s="13">
        <v>0.19847328244274801</v>
      </c>
      <c r="W8" s="13">
        <v>0.19387755102040799</v>
      </c>
      <c r="X8" s="13">
        <v>0.17105263157894701</v>
      </c>
      <c r="Y8" s="13"/>
      <c r="Z8" s="13">
        <v>0.12949640287769801</v>
      </c>
      <c r="AA8" s="13">
        <v>0.13496932515337401</v>
      </c>
      <c r="AB8" s="13">
        <v>0.168831168831169</v>
      </c>
      <c r="AC8" s="13">
        <v>0.240223463687151</v>
      </c>
      <c r="AD8" s="13">
        <v>0.15238095238095201</v>
      </c>
      <c r="AE8" s="13">
        <v>0.192660550458716</v>
      </c>
      <c r="AF8" s="13">
        <v>9.5238095238095205E-2</v>
      </c>
      <c r="AG8" s="13">
        <v>0.20879120879120899</v>
      </c>
      <c r="AH8" s="13"/>
      <c r="AI8" s="13">
        <v>0.2</v>
      </c>
      <c r="AJ8" s="13">
        <v>0.15463917525773199</v>
      </c>
      <c r="AK8" s="13">
        <v>9.8039215686274495E-2</v>
      </c>
      <c r="AL8" s="13">
        <v>0.16932270916334699</v>
      </c>
      <c r="AM8" s="13">
        <v>0.25862068965517199</v>
      </c>
      <c r="AN8" s="13"/>
      <c r="AO8" s="13">
        <v>0.173913043478261</v>
      </c>
      <c r="AP8" s="13">
        <v>0.16927083333333301</v>
      </c>
      <c r="AQ8" s="13"/>
      <c r="AR8" s="13">
        <v>0.15625</v>
      </c>
      <c r="AS8" s="13">
        <v>0.22027972027972001</v>
      </c>
      <c r="AT8" s="13">
        <v>0.35294117647058798</v>
      </c>
      <c r="AU8" s="13">
        <v>0.19354838709677399</v>
      </c>
      <c r="AV8" s="13">
        <v>0.126050420168067</v>
      </c>
      <c r="AW8" s="13">
        <v>0.103896103896104</v>
      </c>
      <c r="AX8" s="13">
        <v>0.14285714285714299</v>
      </c>
      <c r="AY8" s="13">
        <v>0.17647058823529399</v>
      </c>
      <c r="AZ8" s="13">
        <v>0.15686274509803899</v>
      </c>
      <c r="BA8" s="13">
        <v>0.10344827586206901</v>
      </c>
      <c r="BB8" s="13">
        <v>0.21052631578947401</v>
      </c>
      <c r="BC8" s="13">
        <v>0.169811320754717</v>
      </c>
      <c r="BD8" s="13"/>
      <c r="BE8" s="13">
        <v>0.20396600566572201</v>
      </c>
    </row>
    <row r="9" spans="2:57" ht="30" x14ac:dyDescent="0.25">
      <c r="B9" s="14" t="s">
        <v>446</v>
      </c>
      <c r="C9" s="13">
        <v>0.36659877800407298</v>
      </c>
      <c r="D9" s="13">
        <v>0.14285714285714299</v>
      </c>
      <c r="E9" s="13">
        <v>0.296296296296296</v>
      </c>
      <c r="F9" s="13">
        <v>0.39763779527559101</v>
      </c>
      <c r="G9" s="13">
        <v>0.403100775193798</v>
      </c>
      <c r="H9" s="13"/>
      <c r="I9" s="13">
        <v>0.32618025751072999</v>
      </c>
      <c r="J9" s="13">
        <v>0.403100775193798</v>
      </c>
      <c r="K9" s="13"/>
      <c r="L9" s="13">
        <v>0.3515625</v>
      </c>
      <c r="M9" s="13">
        <v>0.41125541125541099</v>
      </c>
      <c r="N9" s="13">
        <v>0.36454849498327802</v>
      </c>
      <c r="O9" s="13">
        <v>0.34055727554179599</v>
      </c>
      <c r="P9" s="13"/>
      <c r="Q9" s="13">
        <v>0.21621621621621601</v>
      </c>
      <c r="R9" s="13">
        <v>0.36486486486486502</v>
      </c>
      <c r="S9" s="13">
        <v>0.32608695652173902</v>
      </c>
      <c r="T9" s="13">
        <v>0.34579439252336402</v>
      </c>
      <c r="U9" s="13">
        <v>0.42741935483871002</v>
      </c>
      <c r="V9" s="13">
        <v>0.35877862595419802</v>
      </c>
      <c r="W9" s="13">
        <v>0.397959183673469</v>
      </c>
      <c r="X9" s="13">
        <v>0.43859649122806998</v>
      </c>
      <c r="Y9" s="13"/>
      <c r="Z9" s="13">
        <v>0.35971223021582699</v>
      </c>
      <c r="AA9" s="13">
        <v>0.380368098159509</v>
      </c>
      <c r="AB9" s="13">
        <v>0.44155844155844198</v>
      </c>
      <c r="AC9" s="13">
        <v>0.43016759776536301</v>
      </c>
      <c r="AD9" s="13">
        <v>0.371428571428571</v>
      </c>
      <c r="AE9" s="13">
        <v>0.26605504587155998</v>
      </c>
      <c r="AF9" s="13">
        <v>0.30952380952380998</v>
      </c>
      <c r="AG9" s="13">
        <v>0.24175824175824201</v>
      </c>
      <c r="AH9" s="13"/>
      <c r="AI9" s="13">
        <v>0.31111111111111101</v>
      </c>
      <c r="AJ9" s="13">
        <v>0.34020618556700999</v>
      </c>
      <c r="AK9" s="13">
        <v>0.33333333333333298</v>
      </c>
      <c r="AL9" s="13">
        <v>0.37051792828685298</v>
      </c>
      <c r="AM9" s="13">
        <v>0.431034482758621</v>
      </c>
      <c r="AN9" s="13"/>
      <c r="AO9" s="13">
        <v>0.35284280936454798</v>
      </c>
      <c r="AP9" s="13">
        <v>0.38802083333333298</v>
      </c>
      <c r="AQ9" s="13"/>
      <c r="AR9" s="13">
        <v>0.421875</v>
      </c>
      <c r="AS9" s="13">
        <v>0.41258741258741299</v>
      </c>
      <c r="AT9" s="13">
        <v>0.17647058823529399</v>
      </c>
      <c r="AU9" s="13">
        <v>0.29032258064516098</v>
      </c>
      <c r="AV9" s="13">
        <v>0.33613445378151302</v>
      </c>
      <c r="AW9" s="13">
        <v>0.337662337662338</v>
      </c>
      <c r="AX9" s="13">
        <v>0.452380952380952</v>
      </c>
      <c r="AY9" s="13">
        <v>0.35294117647058798</v>
      </c>
      <c r="AZ9" s="13">
        <v>0.36274509803921601</v>
      </c>
      <c r="BA9" s="13">
        <v>0.27586206896551702</v>
      </c>
      <c r="BB9" s="13">
        <v>0.31578947368421101</v>
      </c>
      <c r="BC9" s="13">
        <v>0.30188679245283001</v>
      </c>
      <c r="BD9" s="13"/>
      <c r="BE9" s="13">
        <v>0.45325779036827202</v>
      </c>
    </row>
    <row r="10" spans="2:57" x14ac:dyDescent="0.25">
      <c r="B10" s="14" t="s">
        <v>447</v>
      </c>
      <c r="C10" s="13">
        <v>0.43788187372708798</v>
      </c>
      <c r="D10" s="13">
        <v>0.64935064935064901</v>
      </c>
      <c r="E10" s="13">
        <v>0.592592592592593</v>
      </c>
      <c r="F10" s="13">
        <v>0.44488188976378001</v>
      </c>
      <c r="G10" s="13">
        <v>0.362403100775194</v>
      </c>
      <c r="H10" s="13"/>
      <c r="I10" s="13">
        <v>0.52145922746781104</v>
      </c>
      <c r="J10" s="13">
        <v>0.362403100775194</v>
      </c>
      <c r="K10" s="13"/>
      <c r="L10" s="13">
        <v>0.359375</v>
      </c>
      <c r="M10" s="13">
        <v>0.37229437229437201</v>
      </c>
      <c r="N10" s="13">
        <v>0.45819397993311001</v>
      </c>
      <c r="O10" s="13">
        <v>0.49845201238390102</v>
      </c>
      <c r="P10" s="13"/>
      <c r="Q10" s="13">
        <v>0.56756756756756799</v>
      </c>
      <c r="R10" s="13">
        <v>0.52702702702702697</v>
      </c>
      <c r="S10" s="13">
        <v>0.41304347826087001</v>
      </c>
      <c r="T10" s="13">
        <v>0.48598130841121501</v>
      </c>
      <c r="U10" s="13">
        <v>0.39516129032258102</v>
      </c>
      <c r="V10" s="13">
        <v>0.43511450381679401</v>
      </c>
      <c r="W10" s="13">
        <v>0.38775510204081598</v>
      </c>
      <c r="X10" s="13">
        <v>0.36403508771929799</v>
      </c>
      <c r="Y10" s="13"/>
      <c r="Z10" s="13">
        <v>0.50359712230215803</v>
      </c>
      <c r="AA10" s="13">
        <v>0.46012269938650302</v>
      </c>
      <c r="AB10" s="13">
        <v>0.35064935064935099</v>
      </c>
      <c r="AC10" s="13">
        <v>0.29608938547486002</v>
      </c>
      <c r="AD10" s="13">
        <v>0.476190476190476</v>
      </c>
      <c r="AE10" s="13">
        <v>0.495412844036697</v>
      </c>
      <c r="AF10" s="13">
        <v>0.57142857142857095</v>
      </c>
      <c r="AG10" s="13">
        <v>0.54945054945054905</v>
      </c>
      <c r="AH10" s="13"/>
      <c r="AI10" s="13">
        <v>0.44444444444444398</v>
      </c>
      <c r="AJ10" s="13">
        <v>0.47422680412371099</v>
      </c>
      <c r="AK10" s="13">
        <v>0.52941176470588203</v>
      </c>
      <c r="AL10" s="13">
        <v>0.44223107569721098</v>
      </c>
      <c r="AM10" s="13">
        <v>0.29885057471264398</v>
      </c>
      <c r="AN10" s="13"/>
      <c r="AO10" s="13">
        <v>0.45317725752508398</v>
      </c>
      <c r="AP10" s="13">
        <v>0.4140625</v>
      </c>
      <c r="AQ10" s="13"/>
      <c r="AR10" s="13">
        <v>0.421875</v>
      </c>
      <c r="AS10" s="13">
        <v>0.35314685314685301</v>
      </c>
      <c r="AT10" s="13">
        <v>0.47058823529411797</v>
      </c>
      <c r="AU10" s="13">
        <v>0.45161290322580599</v>
      </c>
      <c r="AV10" s="13">
        <v>0.51260504201680701</v>
      </c>
      <c r="AW10" s="13">
        <v>0.51948051948051899</v>
      </c>
      <c r="AX10" s="13">
        <v>0.39285714285714302</v>
      </c>
      <c r="AY10" s="13">
        <v>0.47058823529411797</v>
      </c>
      <c r="AZ10" s="13">
        <v>0.43137254901960798</v>
      </c>
      <c r="BA10" s="13">
        <v>0.58620689655172398</v>
      </c>
      <c r="BB10" s="13">
        <v>0.45614035087719301</v>
      </c>
      <c r="BC10" s="13">
        <v>0.490566037735849</v>
      </c>
      <c r="BD10" s="13"/>
      <c r="BE10" s="13">
        <v>0.32294617563739397</v>
      </c>
    </row>
    <row r="11" spans="2:57" x14ac:dyDescent="0.25">
      <c r="B11" s="14" t="s">
        <v>82</v>
      </c>
      <c r="C11" s="19">
        <v>2.3421588594704699E-2</v>
      </c>
      <c r="D11" s="19">
        <v>3.8961038961039002E-2</v>
      </c>
      <c r="E11" s="19">
        <v>2.2222222222222199E-2</v>
      </c>
      <c r="F11" s="19">
        <v>1.9685039370078702E-2</v>
      </c>
      <c r="G11" s="19">
        <v>2.32558139534884E-2</v>
      </c>
      <c r="H11" s="19"/>
      <c r="I11" s="19">
        <v>2.3605150214592301E-2</v>
      </c>
      <c r="J11" s="19">
        <v>2.32558139534884E-2</v>
      </c>
      <c r="K11" s="19"/>
      <c r="L11" s="19">
        <v>3.90625E-2</v>
      </c>
      <c r="M11" s="19">
        <v>3.03030303030303E-2</v>
      </c>
      <c r="N11" s="19">
        <v>1.3377926421404699E-2</v>
      </c>
      <c r="O11" s="19">
        <v>2.1671826625387001E-2</v>
      </c>
      <c r="P11" s="19"/>
      <c r="Q11" s="19">
        <v>4.5045045045045001E-2</v>
      </c>
      <c r="R11" s="19">
        <v>1.35135135135135E-2</v>
      </c>
      <c r="S11" s="19">
        <v>2.1739130434782601E-2</v>
      </c>
      <c r="T11" s="19">
        <v>2.80373831775701E-2</v>
      </c>
      <c r="U11" s="19">
        <v>8.0645161290322596E-3</v>
      </c>
      <c r="V11" s="19">
        <v>7.63358778625954E-3</v>
      </c>
      <c r="W11" s="19">
        <v>2.04081632653061E-2</v>
      </c>
      <c r="X11" s="19">
        <v>2.6315789473684199E-2</v>
      </c>
      <c r="Y11" s="19"/>
      <c r="Z11" s="19">
        <v>7.1942446043165497E-3</v>
      </c>
      <c r="AA11" s="19">
        <v>2.4539877300613501E-2</v>
      </c>
      <c r="AB11" s="19">
        <v>3.8961038961039002E-2</v>
      </c>
      <c r="AC11" s="19">
        <v>3.3519553072625698E-2</v>
      </c>
      <c r="AD11" s="19">
        <v>0</v>
      </c>
      <c r="AE11" s="19">
        <v>4.5871559633027498E-2</v>
      </c>
      <c r="AF11" s="19">
        <v>2.3809523809523801E-2</v>
      </c>
      <c r="AG11" s="19">
        <v>0</v>
      </c>
      <c r="AH11" s="19"/>
      <c r="AI11" s="19">
        <v>4.4444444444444398E-2</v>
      </c>
      <c r="AJ11" s="19">
        <v>3.09278350515464E-2</v>
      </c>
      <c r="AK11" s="19">
        <v>3.9215686274509803E-2</v>
      </c>
      <c r="AL11" s="19">
        <v>1.7928286852589601E-2</v>
      </c>
      <c r="AM11" s="19">
        <v>1.1494252873563199E-2</v>
      </c>
      <c r="AN11" s="19"/>
      <c r="AO11" s="19">
        <v>2.0066889632107E-2</v>
      </c>
      <c r="AP11" s="19">
        <v>2.8645833333333301E-2</v>
      </c>
      <c r="AQ11" s="19"/>
      <c r="AR11" s="19">
        <v>0</v>
      </c>
      <c r="AS11" s="19">
        <v>1.3986013986014E-2</v>
      </c>
      <c r="AT11" s="19">
        <v>0</v>
      </c>
      <c r="AU11" s="19">
        <v>6.4516129032258104E-2</v>
      </c>
      <c r="AV11" s="19">
        <v>2.5210084033613401E-2</v>
      </c>
      <c r="AW11" s="19">
        <v>3.8961038961039002E-2</v>
      </c>
      <c r="AX11" s="19">
        <v>1.1904761904761901E-2</v>
      </c>
      <c r="AY11" s="19">
        <v>0</v>
      </c>
      <c r="AZ11" s="19">
        <v>4.9019607843137303E-2</v>
      </c>
      <c r="BA11" s="19">
        <v>3.4482758620689703E-2</v>
      </c>
      <c r="BB11" s="19">
        <v>1.7543859649122799E-2</v>
      </c>
      <c r="BC11" s="19">
        <v>3.77358490566038E-2</v>
      </c>
      <c r="BD11" s="19"/>
      <c r="BE11" s="19">
        <v>1.9830028328611901E-2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453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445</v>
      </c>
      <c r="C8" s="13">
        <v>0.13340122199592699</v>
      </c>
      <c r="D8" s="13">
        <v>6.4935064935064901E-2</v>
      </c>
      <c r="E8" s="13">
        <v>8.8888888888888906E-2</v>
      </c>
      <c r="F8" s="13">
        <v>0.118110236220472</v>
      </c>
      <c r="G8" s="13">
        <v>0.162790697674419</v>
      </c>
      <c r="H8" s="13"/>
      <c r="I8" s="13">
        <v>0.100858369098712</v>
      </c>
      <c r="J8" s="13">
        <v>0.162790697674419</v>
      </c>
      <c r="K8" s="13"/>
      <c r="L8" s="13">
        <v>0.109375</v>
      </c>
      <c r="M8" s="13">
        <v>0.14285714285714299</v>
      </c>
      <c r="N8" s="13">
        <v>0.15050167224080299</v>
      </c>
      <c r="O8" s="13">
        <v>0.120743034055728</v>
      </c>
      <c r="P8" s="13"/>
      <c r="Q8" s="13">
        <v>6.3063063063063099E-2</v>
      </c>
      <c r="R8" s="13">
        <v>8.1081081081081099E-2</v>
      </c>
      <c r="S8" s="13">
        <v>0.141304347826087</v>
      </c>
      <c r="T8" s="13">
        <v>0.11214953271028</v>
      </c>
      <c r="U8" s="13">
        <v>0.120967741935484</v>
      </c>
      <c r="V8" s="13">
        <v>0.16030534351145001</v>
      </c>
      <c r="W8" s="13">
        <v>0.183673469387755</v>
      </c>
      <c r="X8" s="13">
        <v>0.17105263157894701</v>
      </c>
      <c r="Y8" s="13"/>
      <c r="Z8" s="13">
        <v>7.1942446043165506E-2</v>
      </c>
      <c r="AA8" s="13">
        <v>0.17791411042944799</v>
      </c>
      <c r="AB8" s="13">
        <v>0.123376623376623</v>
      </c>
      <c r="AC8" s="13">
        <v>0.19553072625698301</v>
      </c>
      <c r="AD8" s="13">
        <v>0.104761904761905</v>
      </c>
      <c r="AE8" s="13">
        <v>0.12844036697247699</v>
      </c>
      <c r="AF8" s="13">
        <v>7.1428571428571397E-2</v>
      </c>
      <c r="AG8" s="13">
        <v>0.10989010989011</v>
      </c>
      <c r="AH8" s="13"/>
      <c r="AI8" s="13">
        <v>0.133333333333333</v>
      </c>
      <c r="AJ8" s="13">
        <v>0.134020618556701</v>
      </c>
      <c r="AK8" s="13">
        <v>6.5359477124182996E-2</v>
      </c>
      <c r="AL8" s="13">
        <v>0.13346613545816699</v>
      </c>
      <c r="AM8" s="13">
        <v>0.195402298850575</v>
      </c>
      <c r="AN8" s="13"/>
      <c r="AO8" s="13">
        <v>0.14882943143812699</v>
      </c>
      <c r="AP8" s="13">
        <v>0.109375</v>
      </c>
      <c r="AQ8" s="13"/>
      <c r="AR8" s="13">
        <v>0.109375</v>
      </c>
      <c r="AS8" s="13">
        <v>0.171328671328671</v>
      </c>
      <c r="AT8" s="13">
        <v>0.23529411764705899</v>
      </c>
      <c r="AU8" s="13">
        <v>9.6774193548387094E-2</v>
      </c>
      <c r="AV8" s="13">
        <v>5.8823529411764698E-2</v>
      </c>
      <c r="AW8" s="13">
        <v>0.11688311688311701</v>
      </c>
      <c r="AX8" s="13">
        <v>9.5238095238095205E-2</v>
      </c>
      <c r="AY8" s="13">
        <v>0.14705882352941199</v>
      </c>
      <c r="AZ8" s="13">
        <v>0.16666666666666699</v>
      </c>
      <c r="BA8" s="13">
        <v>0.10344827586206901</v>
      </c>
      <c r="BB8" s="13">
        <v>0.175438596491228</v>
      </c>
      <c r="BC8" s="13">
        <v>0.113207547169811</v>
      </c>
      <c r="BD8" s="13"/>
      <c r="BE8" s="13">
        <v>0.16713881019829999</v>
      </c>
    </row>
    <row r="9" spans="2:57" ht="30" x14ac:dyDescent="0.25">
      <c r="B9" s="14" t="s">
        <v>446</v>
      </c>
      <c r="C9" s="13">
        <v>0.29633401221995898</v>
      </c>
      <c r="D9" s="13">
        <v>0.15584415584415601</v>
      </c>
      <c r="E9" s="13">
        <v>0.140740740740741</v>
      </c>
      <c r="F9" s="13">
        <v>0.29527559055118102</v>
      </c>
      <c r="G9" s="13">
        <v>0.35852713178294598</v>
      </c>
      <c r="H9" s="13"/>
      <c r="I9" s="13">
        <v>0.22746781115879799</v>
      </c>
      <c r="J9" s="13">
        <v>0.35852713178294598</v>
      </c>
      <c r="K9" s="13"/>
      <c r="L9" s="13">
        <v>0.3828125</v>
      </c>
      <c r="M9" s="13">
        <v>0.34199134199134201</v>
      </c>
      <c r="N9" s="13">
        <v>0.28093645484949797</v>
      </c>
      <c r="O9" s="13">
        <v>0.24458204334365299</v>
      </c>
      <c r="P9" s="13"/>
      <c r="Q9" s="13">
        <v>0.22522522522522501</v>
      </c>
      <c r="R9" s="13">
        <v>0.24324324324324301</v>
      </c>
      <c r="S9" s="13">
        <v>0.36956521739130399</v>
      </c>
      <c r="T9" s="13">
        <v>0.20560747663551401</v>
      </c>
      <c r="U9" s="13">
        <v>0.33870967741935498</v>
      </c>
      <c r="V9" s="13">
        <v>0.30534351145038202</v>
      </c>
      <c r="W9" s="13">
        <v>0.30612244897959201</v>
      </c>
      <c r="X9" s="13">
        <v>0.34649122807017502</v>
      </c>
      <c r="Y9" s="13"/>
      <c r="Z9" s="13">
        <v>0.26618705035971202</v>
      </c>
      <c r="AA9" s="13">
        <v>0.30674846625766899</v>
      </c>
      <c r="AB9" s="13">
        <v>0.23376623376623401</v>
      </c>
      <c r="AC9" s="13">
        <v>0.40223463687150801</v>
      </c>
      <c r="AD9" s="13">
        <v>0.266666666666667</v>
      </c>
      <c r="AE9" s="13">
        <v>0.247706422018349</v>
      </c>
      <c r="AF9" s="13">
        <v>0.38095238095238099</v>
      </c>
      <c r="AG9" s="13">
        <v>0.27472527472527503</v>
      </c>
      <c r="AH9" s="13"/>
      <c r="AI9" s="13">
        <v>0.24444444444444399</v>
      </c>
      <c r="AJ9" s="13">
        <v>0.32989690721649501</v>
      </c>
      <c r="AK9" s="13">
        <v>0.26143790849673199</v>
      </c>
      <c r="AL9" s="13">
        <v>0.28087649402390402</v>
      </c>
      <c r="AM9" s="13">
        <v>0.37931034482758602</v>
      </c>
      <c r="AN9" s="13"/>
      <c r="AO9" s="13">
        <v>0.27424749163879603</v>
      </c>
      <c r="AP9" s="13">
        <v>0.33072916666666702</v>
      </c>
      <c r="AQ9" s="13"/>
      <c r="AR9" s="13">
        <v>0.359375</v>
      </c>
      <c r="AS9" s="13">
        <v>0.33216783216783202</v>
      </c>
      <c r="AT9" s="13">
        <v>0.11764705882352899</v>
      </c>
      <c r="AU9" s="13">
        <v>0.32258064516128998</v>
      </c>
      <c r="AV9" s="13">
        <v>0.21008403361344499</v>
      </c>
      <c r="AW9" s="13">
        <v>0.25974025974025999</v>
      </c>
      <c r="AX9" s="13">
        <v>0.46428571428571402</v>
      </c>
      <c r="AY9" s="13">
        <v>0.29411764705882398</v>
      </c>
      <c r="AZ9" s="13">
        <v>0.29411764705882398</v>
      </c>
      <c r="BA9" s="13">
        <v>0.10344827586206901</v>
      </c>
      <c r="BB9" s="13">
        <v>0.33333333333333298</v>
      </c>
      <c r="BC9" s="13">
        <v>0.22641509433962301</v>
      </c>
      <c r="BD9" s="13"/>
      <c r="BE9" s="13">
        <v>0.36260623229461802</v>
      </c>
    </row>
    <row r="10" spans="2:57" x14ac:dyDescent="0.25">
      <c r="B10" s="14" t="s">
        <v>447</v>
      </c>
      <c r="C10" s="13">
        <v>0.54378818737270895</v>
      </c>
      <c r="D10" s="13">
        <v>0.74025974025973995</v>
      </c>
      <c r="E10" s="13">
        <v>0.72592592592592597</v>
      </c>
      <c r="F10" s="13">
        <v>0.56692913385826804</v>
      </c>
      <c r="G10" s="13">
        <v>0.45542635658914699</v>
      </c>
      <c r="H10" s="13"/>
      <c r="I10" s="13">
        <v>0.64163090128755396</v>
      </c>
      <c r="J10" s="13">
        <v>0.45542635658914699</v>
      </c>
      <c r="K10" s="13"/>
      <c r="L10" s="13">
        <v>0.4921875</v>
      </c>
      <c r="M10" s="13">
        <v>0.48051948051948101</v>
      </c>
      <c r="N10" s="13">
        <v>0.55518394648829394</v>
      </c>
      <c r="O10" s="13">
        <v>0.60061919504644001</v>
      </c>
      <c r="P10" s="13"/>
      <c r="Q10" s="13">
        <v>0.66666666666666696</v>
      </c>
      <c r="R10" s="13">
        <v>0.66216216216216195</v>
      </c>
      <c r="S10" s="13">
        <v>0.48913043478260898</v>
      </c>
      <c r="T10" s="13">
        <v>0.644859813084112</v>
      </c>
      <c r="U10" s="13">
        <v>0.51612903225806495</v>
      </c>
      <c r="V10" s="13">
        <v>0.53435114503816805</v>
      </c>
      <c r="W10" s="13">
        <v>0.48979591836734698</v>
      </c>
      <c r="X10" s="13">
        <v>0.44736842105263203</v>
      </c>
      <c r="Y10" s="13"/>
      <c r="Z10" s="13">
        <v>0.63309352517985595</v>
      </c>
      <c r="AA10" s="13">
        <v>0.49079754601226999</v>
      </c>
      <c r="AB10" s="13">
        <v>0.60389610389610404</v>
      </c>
      <c r="AC10" s="13">
        <v>0.37988826815642501</v>
      </c>
      <c r="AD10" s="13">
        <v>0.61904761904761896</v>
      </c>
      <c r="AE10" s="13">
        <v>0.58715596330275199</v>
      </c>
      <c r="AF10" s="13">
        <v>0.547619047619048</v>
      </c>
      <c r="AG10" s="13">
        <v>0.58241758241758201</v>
      </c>
      <c r="AH10" s="13"/>
      <c r="AI10" s="13">
        <v>0.51111111111111096</v>
      </c>
      <c r="AJ10" s="13">
        <v>0.51546391752577303</v>
      </c>
      <c r="AK10" s="13">
        <v>0.64705882352941202</v>
      </c>
      <c r="AL10" s="13">
        <v>0.563745019920319</v>
      </c>
      <c r="AM10" s="13">
        <v>0.40804597701149398</v>
      </c>
      <c r="AN10" s="13"/>
      <c r="AO10" s="13">
        <v>0.558528428093645</v>
      </c>
      <c r="AP10" s="13">
        <v>0.52083333333333304</v>
      </c>
      <c r="AQ10" s="13"/>
      <c r="AR10" s="13">
        <v>0.515625</v>
      </c>
      <c r="AS10" s="13">
        <v>0.47552447552447602</v>
      </c>
      <c r="AT10" s="13">
        <v>0.58823529411764697</v>
      </c>
      <c r="AU10" s="13">
        <v>0.51612903225806495</v>
      </c>
      <c r="AV10" s="13">
        <v>0.71428571428571397</v>
      </c>
      <c r="AW10" s="13">
        <v>0.59740259740259705</v>
      </c>
      <c r="AX10" s="13">
        <v>0.42857142857142899</v>
      </c>
      <c r="AY10" s="13">
        <v>0.55882352941176505</v>
      </c>
      <c r="AZ10" s="13">
        <v>0.5</v>
      </c>
      <c r="BA10" s="13">
        <v>0.74137931034482796</v>
      </c>
      <c r="BB10" s="13">
        <v>0.45614035087719301</v>
      </c>
      <c r="BC10" s="13">
        <v>0.62264150943396201</v>
      </c>
      <c r="BD10" s="13"/>
      <c r="BE10" s="13">
        <v>0.44475920679886699</v>
      </c>
    </row>
    <row r="11" spans="2:57" x14ac:dyDescent="0.25">
      <c r="B11" s="14" t="s">
        <v>82</v>
      </c>
      <c r="C11" s="19">
        <v>2.6476578411405299E-2</v>
      </c>
      <c r="D11" s="19">
        <v>3.8961038961039002E-2</v>
      </c>
      <c r="E11" s="19">
        <v>4.4444444444444398E-2</v>
      </c>
      <c r="F11" s="19">
        <v>1.9685039370078702E-2</v>
      </c>
      <c r="G11" s="19">
        <v>2.32558139534884E-2</v>
      </c>
      <c r="H11" s="19"/>
      <c r="I11" s="19">
        <v>3.0042918454935601E-2</v>
      </c>
      <c r="J11" s="19">
        <v>2.32558139534884E-2</v>
      </c>
      <c r="K11" s="19"/>
      <c r="L11" s="19">
        <v>1.5625E-2</v>
      </c>
      <c r="M11" s="19">
        <v>3.4632034632034597E-2</v>
      </c>
      <c r="N11" s="19">
        <v>1.3377926421404699E-2</v>
      </c>
      <c r="O11" s="19">
        <v>3.4055727554179599E-2</v>
      </c>
      <c r="P11" s="19"/>
      <c r="Q11" s="19">
        <v>4.5045045045045001E-2</v>
      </c>
      <c r="R11" s="19">
        <v>1.35135135135135E-2</v>
      </c>
      <c r="S11" s="19">
        <v>0</v>
      </c>
      <c r="T11" s="19">
        <v>3.7383177570093497E-2</v>
      </c>
      <c r="U11" s="19">
        <v>2.4193548387096801E-2</v>
      </c>
      <c r="V11" s="19">
        <v>0</v>
      </c>
      <c r="W11" s="19">
        <v>2.04081632653061E-2</v>
      </c>
      <c r="X11" s="19">
        <v>3.5087719298245598E-2</v>
      </c>
      <c r="Y11" s="19"/>
      <c r="Z11" s="19">
        <v>2.8776978417266199E-2</v>
      </c>
      <c r="AA11" s="19">
        <v>2.4539877300613501E-2</v>
      </c>
      <c r="AB11" s="19">
        <v>3.8961038961039002E-2</v>
      </c>
      <c r="AC11" s="19">
        <v>2.23463687150838E-2</v>
      </c>
      <c r="AD11" s="19">
        <v>9.5238095238095195E-3</v>
      </c>
      <c r="AE11" s="19">
        <v>3.6697247706422E-2</v>
      </c>
      <c r="AF11" s="19">
        <v>0</v>
      </c>
      <c r="AG11" s="19">
        <v>3.2967032967033003E-2</v>
      </c>
      <c r="AH11" s="19"/>
      <c r="AI11" s="19">
        <v>0.11111111111111099</v>
      </c>
      <c r="AJ11" s="19">
        <v>2.06185567010309E-2</v>
      </c>
      <c r="AK11" s="19">
        <v>2.61437908496732E-2</v>
      </c>
      <c r="AL11" s="19">
        <v>2.1912350597609601E-2</v>
      </c>
      <c r="AM11" s="19">
        <v>1.72413793103448E-2</v>
      </c>
      <c r="AN11" s="19"/>
      <c r="AO11" s="19">
        <v>1.8394648829431402E-2</v>
      </c>
      <c r="AP11" s="19">
        <v>3.90625E-2</v>
      </c>
      <c r="AQ11" s="19"/>
      <c r="AR11" s="19">
        <v>1.5625E-2</v>
      </c>
      <c r="AS11" s="19">
        <v>2.0979020979021001E-2</v>
      </c>
      <c r="AT11" s="19">
        <v>5.8823529411764698E-2</v>
      </c>
      <c r="AU11" s="19">
        <v>6.4516129032258104E-2</v>
      </c>
      <c r="AV11" s="19">
        <v>1.6806722689075598E-2</v>
      </c>
      <c r="AW11" s="19">
        <v>2.5974025974026E-2</v>
      </c>
      <c r="AX11" s="19">
        <v>1.1904761904761901E-2</v>
      </c>
      <c r="AY11" s="19">
        <v>0</v>
      </c>
      <c r="AZ11" s="19">
        <v>3.9215686274509803E-2</v>
      </c>
      <c r="BA11" s="19">
        <v>5.1724137931034503E-2</v>
      </c>
      <c r="BB11" s="19">
        <v>3.5087719298245598E-2</v>
      </c>
      <c r="BC11" s="19">
        <v>3.77358490566038E-2</v>
      </c>
      <c r="BD11" s="19"/>
      <c r="BE11" s="19">
        <v>2.54957507082153E-2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J17"/>
  <sheetViews>
    <sheetView showGridLines="0" topLeftCell="A8" workbookViewId="0">
      <pane xSplit="2" topLeftCell="C1" activePane="topRight" state="frozen"/>
      <selection pane="topRight" activeCell="B17" sqref="B17"/>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8" t="s">
        <v>464</v>
      </c>
      <c r="E2" s="25"/>
      <c r="F2" s="25"/>
      <c r="G2" s="25"/>
      <c r="H2" s="25"/>
      <c r="I2" s="25"/>
      <c r="J2" s="25"/>
    </row>
    <row r="6" spans="2:10" ht="50.1" customHeight="1" x14ac:dyDescent="0.25">
      <c r="B6" s="16" t="s">
        <v>15</v>
      </c>
      <c r="C6" s="16" t="s">
        <v>454</v>
      </c>
      <c r="D6" s="16" t="s">
        <v>455</v>
      </c>
      <c r="E6" s="16" t="s">
        <v>456</v>
      </c>
      <c r="F6" s="16" t="s">
        <v>457</v>
      </c>
      <c r="G6" s="16" t="s">
        <v>458</v>
      </c>
      <c r="H6" s="16" t="s">
        <v>459</v>
      </c>
      <c r="I6" s="16" t="s">
        <v>460</v>
      </c>
    </row>
    <row r="7" spans="2:10" ht="30" x14ac:dyDescent="0.25">
      <c r="B7" s="14" t="s">
        <v>461</v>
      </c>
      <c r="C7" s="13">
        <v>0.47199999999999998</v>
      </c>
      <c r="D7" s="13">
        <v>0.4</v>
      </c>
      <c r="E7" s="13">
        <v>0.33</v>
      </c>
      <c r="F7" s="13">
        <v>0.42599999999999999</v>
      </c>
      <c r="G7" s="13">
        <v>0.38600000000000001</v>
      </c>
      <c r="H7" s="13">
        <v>0.36799999999999999</v>
      </c>
      <c r="I7" s="13">
        <v>0.372</v>
      </c>
    </row>
    <row r="8" spans="2:10" ht="45" x14ac:dyDescent="0.25">
      <c r="B8" s="14" t="s">
        <v>462</v>
      </c>
      <c r="C8" s="13">
        <v>0.32400000000000001</v>
      </c>
      <c r="D8" s="13">
        <v>0.39600000000000002</v>
      </c>
      <c r="E8" s="13">
        <v>0.45</v>
      </c>
      <c r="F8" s="13">
        <v>0.42199999999999999</v>
      </c>
      <c r="G8" s="13">
        <v>0.44</v>
      </c>
      <c r="H8" s="13">
        <v>0.41</v>
      </c>
      <c r="I8" s="13">
        <v>0.41599999999999998</v>
      </c>
    </row>
    <row r="9" spans="2:10" ht="45" x14ac:dyDescent="0.25">
      <c r="B9" s="14" t="s">
        <v>463</v>
      </c>
      <c r="C9" s="13">
        <v>0.19</v>
      </c>
      <c r="D9" s="13">
        <v>0.188</v>
      </c>
      <c r="E9" s="13">
        <v>0.19400000000000001</v>
      </c>
      <c r="F9" s="13">
        <v>0.124</v>
      </c>
      <c r="G9" s="13">
        <v>0.154</v>
      </c>
      <c r="H9" s="13">
        <v>0.20200000000000001</v>
      </c>
      <c r="I9" s="13">
        <v>0.19400000000000001</v>
      </c>
    </row>
    <row r="10" spans="2:10" x14ac:dyDescent="0.25">
      <c r="B10" s="14" t="s">
        <v>149</v>
      </c>
      <c r="C10" s="13">
        <v>1.4E-2</v>
      </c>
      <c r="D10" s="13">
        <v>1.6E-2</v>
      </c>
      <c r="E10" s="13">
        <v>2.5999999999999999E-2</v>
      </c>
      <c r="F10" s="13">
        <v>2.8000000000000001E-2</v>
      </c>
      <c r="G10" s="13">
        <v>0.02</v>
      </c>
      <c r="H10" s="13">
        <v>0.02</v>
      </c>
      <c r="I10" s="13">
        <v>1.7999999999999999E-2</v>
      </c>
    </row>
    <row r="11" spans="2:10" x14ac:dyDescent="0.25">
      <c r="B11" s="15" t="s">
        <v>151</v>
      </c>
      <c r="C11" s="15"/>
      <c r="D11" s="15"/>
      <c r="E11" s="15"/>
      <c r="F11" s="15"/>
      <c r="G11" s="15"/>
      <c r="H11" s="15"/>
      <c r="I11" s="15"/>
    </row>
    <row r="12" spans="2:10" x14ac:dyDescent="0.25">
      <c r="B12" t="s">
        <v>84</v>
      </c>
    </row>
    <row r="13" spans="2:10" x14ac:dyDescent="0.25">
      <c r="B13" t="s">
        <v>85</v>
      </c>
    </row>
    <row r="17" spans="2:2" x14ac:dyDescent="0.25">
      <c r="B17"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465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0.47199999999999998</v>
      </c>
      <c r="D8" s="13">
        <v>0.34285714285714303</v>
      </c>
      <c r="E8" s="13">
        <v>0.365079365079365</v>
      </c>
      <c r="F8" s="13">
        <v>0.434108527131783</v>
      </c>
      <c r="G8" s="13">
        <v>0.53113553113553102</v>
      </c>
      <c r="H8" s="13"/>
      <c r="I8" s="13">
        <v>0.40088105726872197</v>
      </c>
      <c r="J8" s="13">
        <v>0.53113553113553102</v>
      </c>
      <c r="K8" s="13"/>
      <c r="L8" s="13">
        <v>0.5</v>
      </c>
      <c r="M8" s="13">
        <v>0.51239669421487599</v>
      </c>
      <c r="N8" s="13">
        <v>0.493670886075949</v>
      </c>
      <c r="O8" s="13">
        <v>0.40993788819875798</v>
      </c>
      <c r="P8" s="13"/>
      <c r="Q8" s="13">
        <v>0.434782608695652</v>
      </c>
      <c r="R8" s="13">
        <v>0.28947368421052599</v>
      </c>
      <c r="S8" s="13">
        <v>0.30434782608695699</v>
      </c>
      <c r="T8" s="13">
        <v>0.51851851851851805</v>
      </c>
      <c r="U8" s="13">
        <v>0.565217391304348</v>
      </c>
      <c r="V8" s="13">
        <v>0.50684931506849296</v>
      </c>
      <c r="W8" s="13">
        <v>0.49019607843137297</v>
      </c>
      <c r="X8" s="13">
        <v>0.50434782608695605</v>
      </c>
      <c r="Y8" s="13"/>
      <c r="Z8" s="13">
        <v>0.43283582089552203</v>
      </c>
      <c r="AA8" s="13">
        <v>0.44871794871794901</v>
      </c>
      <c r="AB8" s="13">
        <v>0.50588235294117601</v>
      </c>
      <c r="AC8" s="13">
        <v>0.57471264367816099</v>
      </c>
      <c r="AD8" s="13">
        <v>0.47058823529411797</v>
      </c>
      <c r="AE8" s="13">
        <v>0.375</v>
      </c>
      <c r="AF8" s="13">
        <v>0.36363636363636398</v>
      </c>
      <c r="AG8" s="13">
        <v>0.48148148148148101</v>
      </c>
      <c r="AH8" s="13"/>
      <c r="AI8" s="13">
        <v>0.31818181818181801</v>
      </c>
      <c r="AJ8" s="13">
        <v>0.45283018867924502</v>
      </c>
      <c r="AK8" s="13">
        <v>0.44444444444444398</v>
      </c>
      <c r="AL8" s="13">
        <v>0.48031496062992102</v>
      </c>
      <c r="AM8" s="13">
        <v>0.52873563218390796</v>
      </c>
      <c r="AN8" s="13"/>
      <c r="AO8" s="13">
        <v>0.45117845117845101</v>
      </c>
      <c r="AP8" s="13">
        <v>0.50246305418719195</v>
      </c>
      <c r="AQ8" s="13"/>
      <c r="AR8" s="13">
        <v>0.40625</v>
      </c>
      <c r="AS8" s="13">
        <v>0.50344827586206897</v>
      </c>
      <c r="AT8" s="13">
        <v>0.375</v>
      </c>
      <c r="AU8" s="13">
        <v>0.33333333333333298</v>
      </c>
      <c r="AV8" s="13">
        <v>0.45</v>
      </c>
      <c r="AW8" s="13">
        <v>0.47727272727272702</v>
      </c>
      <c r="AX8" s="13">
        <v>0.45454545454545497</v>
      </c>
      <c r="AY8" s="13">
        <v>0.39130434782608697</v>
      </c>
      <c r="AZ8" s="13">
        <v>0.52173913043478304</v>
      </c>
      <c r="BA8" s="13">
        <v>0.58823529411764697</v>
      </c>
      <c r="BB8" s="13">
        <v>0.46153846153846201</v>
      </c>
      <c r="BC8" s="13">
        <v>0.4</v>
      </c>
      <c r="BD8" s="13"/>
      <c r="BE8" s="13">
        <v>0.54040404040404</v>
      </c>
    </row>
    <row r="9" spans="2:57" ht="45" x14ac:dyDescent="0.25">
      <c r="B9" s="14" t="s">
        <v>462</v>
      </c>
      <c r="C9" s="13">
        <v>0.32400000000000001</v>
      </c>
      <c r="D9" s="13">
        <v>0.371428571428571</v>
      </c>
      <c r="E9" s="13">
        <v>0.33333333333333298</v>
      </c>
      <c r="F9" s="13">
        <v>0.32558139534883701</v>
      </c>
      <c r="G9" s="13">
        <v>0.31501831501831501</v>
      </c>
      <c r="H9" s="13"/>
      <c r="I9" s="13">
        <v>0.33480176211453699</v>
      </c>
      <c r="J9" s="13">
        <v>0.31501831501831501</v>
      </c>
      <c r="K9" s="13"/>
      <c r="L9" s="13">
        <v>0.25</v>
      </c>
      <c r="M9" s="13">
        <v>0.330578512396694</v>
      </c>
      <c r="N9" s="13">
        <v>0.291139240506329</v>
      </c>
      <c r="O9" s="13">
        <v>0.37888198757764002</v>
      </c>
      <c r="P9" s="13"/>
      <c r="Q9" s="13">
        <v>0.30434782608695699</v>
      </c>
      <c r="R9" s="13">
        <v>0.36842105263157898</v>
      </c>
      <c r="S9" s="13">
        <v>0.434782608695652</v>
      </c>
      <c r="T9" s="13">
        <v>0.296296296296296</v>
      </c>
      <c r="U9" s="13">
        <v>0.231884057971014</v>
      </c>
      <c r="V9" s="13">
        <v>0.32876712328767099</v>
      </c>
      <c r="W9" s="13">
        <v>0.33333333333333298</v>
      </c>
      <c r="X9" s="13">
        <v>0.34782608695652201</v>
      </c>
      <c r="Y9" s="13"/>
      <c r="Z9" s="13">
        <v>0.34328358208955201</v>
      </c>
      <c r="AA9" s="13">
        <v>0.33333333333333298</v>
      </c>
      <c r="AB9" s="13">
        <v>0.34117647058823503</v>
      </c>
      <c r="AC9" s="13">
        <v>0.28735632183908</v>
      </c>
      <c r="AD9" s="13">
        <v>0.37254901960784298</v>
      </c>
      <c r="AE9" s="13">
        <v>0.23214285714285701</v>
      </c>
      <c r="AF9" s="13">
        <v>0.45454545454545497</v>
      </c>
      <c r="AG9" s="13">
        <v>0.31481481481481499</v>
      </c>
      <c r="AH9" s="13"/>
      <c r="AI9" s="13">
        <v>0.5</v>
      </c>
      <c r="AJ9" s="13">
        <v>0.339622641509434</v>
      </c>
      <c r="AK9" s="13">
        <v>0.358024691358025</v>
      </c>
      <c r="AL9" s="13">
        <v>0.29921259842519699</v>
      </c>
      <c r="AM9" s="13">
        <v>0.29885057471264398</v>
      </c>
      <c r="AN9" s="13"/>
      <c r="AO9" s="13">
        <v>0.346801346801347</v>
      </c>
      <c r="AP9" s="13">
        <v>0.29064039408866998</v>
      </c>
      <c r="AQ9" s="13"/>
      <c r="AR9" s="13">
        <v>0.40625</v>
      </c>
      <c r="AS9" s="13">
        <v>0.32413793103448302</v>
      </c>
      <c r="AT9" s="13">
        <v>0.25</v>
      </c>
      <c r="AU9" s="13">
        <v>0.44444444444444398</v>
      </c>
      <c r="AV9" s="13">
        <v>0.33333333333333298</v>
      </c>
      <c r="AW9" s="13">
        <v>0.29545454545454503</v>
      </c>
      <c r="AX9" s="13">
        <v>0.31818181818181801</v>
      </c>
      <c r="AY9" s="13">
        <v>0.434782608695652</v>
      </c>
      <c r="AZ9" s="13">
        <v>0.26086956521739102</v>
      </c>
      <c r="BA9" s="13">
        <v>0.26470588235294101</v>
      </c>
      <c r="BB9" s="13">
        <v>0.230769230769231</v>
      </c>
      <c r="BC9" s="13">
        <v>0.4</v>
      </c>
      <c r="BD9" s="13"/>
      <c r="BE9" s="13">
        <v>0.30303030303030298</v>
      </c>
    </row>
    <row r="10" spans="2:57" ht="45" x14ac:dyDescent="0.25">
      <c r="B10" s="14" t="s">
        <v>463</v>
      </c>
      <c r="C10" s="13">
        <v>0.19</v>
      </c>
      <c r="D10" s="13">
        <v>0.25714285714285701</v>
      </c>
      <c r="E10" s="13">
        <v>0.26984126984126999</v>
      </c>
      <c r="F10" s="13">
        <v>0.232558139534884</v>
      </c>
      <c r="G10" s="13">
        <v>0.14285714285714299</v>
      </c>
      <c r="H10" s="13"/>
      <c r="I10" s="13">
        <v>0.246696035242291</v>
      </c>
      <c r="J10" s="13">
        <v>0.14285714285714299</v>
      </c>
      <c r="K10" s="13"/>
      <c r="L10" s="13">
        <v>0.25</v>
      </c>
      <c r="M10" s="13">
        <v>0.13223140495867799</v>
      </c>
      <c r="N10" s="13">
        <v>0.20253164556962</v>
      </c>
      <c r="O10" s="13">
        <v>0.19875776397515499</v>
      </c>
      <c r="P10" s="13"/>
      <c r="Q10" s="13">
        <v>0.23913043478260901</v>
      </c>
      <c r="R10" s="13">
        <v>0.31578947368421101</v>
      </c>
      <c r="S10" s="13">
        <v>0.23913043478260901</v>
      </c>
      <c r="T10" s="13">
        <v>0.18518518518518501</v>
      </c>
      <c r="U10" s="13">
        <v>0.202898550724638</v>
      </c>
      <c r="V10" s="13">
        <v>0.164383561643836</v>
      </c>
      <c r="W10" s="13">
        <v>0.17647058823529399</v>
      </c>
      <c r="X10" s="13">
        <v>0.11304347826087</v>
      </c>
      <c r="Y10" s="13"/>
      <c r="Z10" s="13">
        <v>0.20895522388059701</v>
      </c>
      <c r="AA10" s="13">
        <v>0.20512820512820501</v>
      </c>
      <c r="AB10" s="13">
        <v>0.14117647058823499</v>
      </c>
      <c r="AC10" s="13">
        <v>0.13793103448275901</v>
      </c>
      <c r="AD10" s="13">
        <v>0.13725490196078399</v>
      </c>
      <c r="AE10" s="13">
        <v>0.375</v>
      </c>
      <c r="AF10" s="13">
        <v>0.18181818181818199</v>
      </c>
      <c r="AG10" s="13">
        <v>0.16666666666666699</v>
      </c>
      <c r="AH10" s="13"/>
      <c r="AI10" s="13">
        <v>0.13636363636363599</v>
      </c>
      <c r="AJ10" s="13">
        <v>0.18867924528301899</v>
      </c>
      <c r="AK10" s="13">
        <v>0.19753086419753099</v>
      </c>
      <c r="AL10" s="13">
        <v>0.20078740157480299</v>
      </c>
      <c r="AM10" s="13">
        <v>0.17241379310344801</v>
      </c>
      <c r="AN10" s="13"/>
      <c r="AO10" s="13">
        <v>0.19528619528619501</v>
      </c>
      <c r="AP10" s="13">
        <v>0.182266009852217</v>
      </c>
      <c r="AQ10" s="13"/>
      <c r="AR10" s="13">
        <v>0.125</v>
      </c>
      <c r="AS10" s="13">
        <v>0.16551724137931001</v>
      </c>
      <c r="AT10" s="13">
        <v>0.375</v>
      </c>
      <c r="AU10" s="13">
        <v>0.22222222222222199</v>
      </c>
      <c r="AV10" s="13">
        <v>0.21666666666666701</v>
      </c>
      <c r="AW10" s="13">
        <v>0.18181818181818199</v>
      </c>
      <c r="AX10" s="13">
        <v>0.22727272727272699</v>
      </c>
      <c r="AY10" s="13">
        <v>0.173913043478261</v>
      </c>
      <c r="AZ10" s="13">
        <v>0.217391304347826</v>
      </c>
      <c r="BA10" s="13">
        <v>0.11764705882352899</v>
      </c>
      <c r="BB10" s="13">
        <v>0.30769230769230799</v>
      </c>
      <c r="BC10" s="13">
        <v>0.15</v>
      </c>
      <c r="BD10" s="13"/>
      <c r="BE10" s="13">
        <v>0.15151515151515199</v>
      </c>
    </row>
    <row r="11" spans="2:57" x14ac:dyDescent="0.25">
      <c r="B11" s="14" t="s">
        <v>149</v>
      </c>
      <c r="C11" s="19">
        <v>1.4E-2</v>
      </c>
      <c r="D11" s="19">
        <v>2.8571428571428598E-2</v>
      </c>
      <c r="E11" s="19">
        <v>3.1746031746031703E-2</v>
      </c>
      <c r="F11" s="19">
        <v>7.7519379844961196E-3</v>
      </c>
      <c r="G11" s="19">
        <v>1.0989010989011E-2</v>
      </c>
      <c r="H11" s="19"/>
      <c r="I11" s="19">
        <v>1.7621145374449299E-2</v>
      </c>
      <c r="J11" s="19">
        <v>1.0989010989011E-2</v>
      </c>
      <c r="K11" s="19"/>
      <c r="L11" s="19">
        <v>0</v>
      </c>
      <c r="M11" s="19">
        <v>2.4793388429752101E-2</v>
      </c>
      <c r="N11" s="19">
        <v>1.26582278481013E-2</v>
      </c>
      <c r="O11" s="19">
        <v>1.2422360248447201E-2</v>
      </c>
      <c r="P11" s="19"/>
      <c r="Q11" s="19">
        <v>2.1739130434782601E-2</v>
      </c>
      <c r="R11" s="19">
        <v>2.6315789473684199E-2</v>
      </c>
      <c r="S11" s="19">
        <v>2.1739130434782601E-2</v>
      </c>
      <c r="T11" s="19">
        <v>0</v>
      </c>
      <c r="U11" s="19">
        <v>0</v>
      </c>
      <c r="V11" s="19">
        <v>0</v>
      </c>
      <c r="W11" s="19">
        <v>0</v>
      </c>
      <c r="X11" s="19">
        <v>3.4782608695652202E-2</v>
      </c>
      <c r="Y11" s="19"/>
      <c r="Z11" s="19">
        <v>1.49253731343284E-2</v>
      </c>
      <c r="AA11" s="19">
        <v>1.2820512820512799E-2</v>
      </c>
      <c r="AB11" s="19">
        <v>1.1764705882352899E-2</v>
      </c>
      <c r="AC11" s="19">
        <v>0</v>
      </c>
      <c r="AD11" s="19">
        <v>1.9607843137254902E-2</v>
      </c>
      <c r="AE11" s="19">
        <v>1.7857142857142901E-2</v>
      </c>
      <c r="AF11" s="19">
        <v>0</v>
      </c>
      <c r="AG11" s="19">
        <v>3.7037037037037E-2</v>
      </c>
      <c r="AH11" s="19"/>
      <c r="AI11" s="19">
        <v>4.5454545454545497E-2</v>
      </c>
      <c r="AJ11" s="19">
        <v>1.88679245283019E-2</v>
      </c>
      <c r="AK11" s="19">
        <v>0</v>
      </c>
      <c r="AL11" s="19">
        <v>1.9685039370078702E-2</v>
      </c>
      <c r="AM11" s="19">
        <v>0</v>
      </c>
      <c r="AN11" s="19"/>
      <c r="AO11" s="19">
        <v>6.7340067340067302E-3</v>
      </c>
      <c r="AP11" s="19">
        <v>2.4630541871921201E-2</v>
      </c>
      <c r="AQ11" s="19"/>
      <c r="AR11" s="19">
        <v>6.25E-2</v>
      </c>
      <c r="AS11" s="19">
        <v>6.8965517241379301E-3</v>
      </c>
      <c r="AT11" s="19">
        <v>0</v>
      </c>
      <c r="AU11" s="19">
        <v>0</v>
      </c>
      <c r="AV11" s="19">
        <v>0</v>
      </c>
      <c r="AW11" s="19">
        <v>4.5454545454545497E-2</v>
      </c>
      <c r="AX11" s="19">
        <v>0</v>
      </c>
      <c r="AY11" s="19">
        <v>0</v>
      </c>
      <c r="AZ11" s="19">
        <v>0</v>
      </c>
      <c r="BA11" s="19">
        <v>2.9411764705882401E-2</v>
      </c>
      <c r="BB11" s="19">
        <v>0</v>
      </c>
      <c r="BC11" s="19">
        <v>0.05</v>
      </c>
      <c r="BD11" s="19"/>
      <c r="BE11" s="19">
        <v>5.0505050505050501E-3</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466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0.4</v>
      </c>
      <c r="D8" s="13">
        <v>0.314285714285714</v>
      </c>
      <c r="E8" s="13">
        <v>0.28571428571428598</v>
      </c>
      <c r="F8" s="13">
        <v>0.403100775193798</v>
      </c>
      <c r="G8" s="13">
        <v>0.43589743589743601</v>
      </c>
      <c r="H8" s="13"/>
      <c r="I8" s="13">
        <v>0.35682819383259901</v>
      </c>
      <c r="J8" s="13">
        <v>0.43589743589743601</v>
      </c>
      <c r="K8" s="13"/>
      <c r="L8" s="13">
        <v>0.46666666666666701</v>
      </c>
      <c r="M8" s="13">
        <v>0.44628099173553698</v>
      </c>
      <c r="N8" s="13">
        <v>0.436708860759494</v>
      </c>
      <c r="O8" s="13">
        <v>0.30434782608695699</v>
      </c>
      <c r="P8" s="13"/>
      <c r="Q8" s="13">
        <v>0.41304347826087001</v>
      </c>
      <c r="R8" s="13">
        <v>0.34210526315789502</v>
      </c>
      <c r="S8" s="13">
        <v>0.41304347826087001</v>
      </c>
      <c r="T8" s="13">
        <v>0.46296296296296302</v>
      </c>
      <c r="U8" s="13">
        <v>0.434782608695652</v>
      </c>
      <c r="V8" s="13">
        <v>0.43835616438356201</v>
      </c>
      <c r="W8" s="13">
        <v>0.25490196078431399</v>
      </c>
      <c r="X8" s="13">
        <v>0.4</v>
      </c>
      <c r="Y8" s="13"/>
      <c r="Z8" s="13">
        <v>0.37313432835820898</v>
      </c>
      <c r="AA8" s="13">
        <v>0.41025641025641002</v>
      </c>
      <c r="AB8" s="13">
        <v>0.42352941176470599</v>
      </c>
      <c r="AC8" s="13">
        <v>0.49425287356321801</v>
      </c>
      <c r="AD8" s="13">
        <v>0.35294117647058798</v>
      </c>
      <c r="AE8" s="13">
        <v>0.35714285714285698</v>
      </c>
      <c r="AF8" s="13">
        <v>0.22727272727272699</v>
      </c>
      <c r="AG8" s="13">
        <v>0.38888888888888901</v>
      </c>
      <c r="AH8" s="13"/>
      <c r="AI8" s="13">
        <v>0.31818181818181801</v>
      </c>
      <c r="AJ8" s="13">
        <v>0.39622641509433998</v>
      </c>
      <c r="AK8" s="13">
        <v>0.38271604938271597</v>
      </c>
      <c r="AL8" s="13">
        <v>0.39370078740157499</v>
      </c>
      <c r="AM8" s="13">
        <v>0.47126436781609199</v>
      </c>
      <c r="AN8" s="13"/>
      <c r="AO8" s="13">
        <v>0.38047138047138002</v>
      </c>
      <c r="AP8" s="13">
        <v>0.42857142857142899</v>
      </c>
      <c r="AQ8" s="13"/>
      <c r="AR8" s="13">
        <v>0.28125</v>
      </c>
      <c r="AS8" s="13">
        <v>0.40689655172413802</v>
      </c>
      <c r="AT8" s="13">
        <v>0.25</v>
      </c>
      <c r="AU8" s="13">
        <v>0.38888888888888901</v>
      </c>
      <c r="AV8" s="13">
        <v>0.35</v>
      </c>
      <c r="AW8" s="13">
        <v>0.29545454545454503</v>
      </c>
      <c r="AX8" s="13">
        <v>0.38636363636363602</v>
      </c>
      <c r="AY8" s="13">
        <v>0.69565217391304301</v>
      </c>
      <c r="AZ8" s="13">
        <v>0.52173913043478304</v>
      </c>
      <c r="BA8" s="13">
        <v>0.41176470588235298</v>
      </c>
      <c r="BB8" s="13">
        <v>0.42307692307692302</v>
      </c>
      <c r="BC8" s="13">
        <v>0.35</v>
      </c>
      <c r="BD8" s="13"/>
      <c r="BE8" s="13">
        <v>0.49494949494949497</v>
      </c>
    </row>
    <row r="9" spans="2:57" ht="45" x14ac:dyDescent="0.25">
      <c r="B9" s="14" t="s">
        <v>462</v>
      </c>
      <c r="C9" s="13">
        <v>0.39600000000000002</v>
      </c>
      <c r="D9" s="13">
        <v>0.42857142857142899</v>
      </c>
      <c r="E9" s="13">
        <v>0.49206349206349198</v>
      </c>
      <c r="F9" s="13">
        <v>0.387596899224806</v>
      </c>
      <c r="G9" s="13">
        <v>0.37362637362637402</v>
      </c>
      <c r="H9" s="13"/>
      <c r="I9" s="13">
        <v>0.42290748898678399</v>
      </c>
      <c r="J9" s="13">
        <v>0.37362637362637402</v>
      </c>
      <c r="K9" s="13"/>
      <c r="L9" s="13">
        <v>0.36666666666666697</v>
      </c>
      <c r="M9" s="13">
        <v>0.40495867768595001</v>
      </c>
      <c r="N9" s="13">
        <v>0.39873417721519</v>
      </c>
      <c r="O9" s="13">
        <v>0.39751552795031098</v>
      </c>
      <c r="P9" s="13"/>
      <c r="Q9" s="13">
        <v>0.39130434782608697</v>
      </c>
      <c r="R9" s="13">
        <v>0.42105263157894701</v>
      </c>
      <c r="S9" s="13">
        <v>0.434782608695652</v>
      </c>
      <c r="T9" s="13">
        <v>0.33333333333333298</v>
      </c>
      <c r="U9" s="13">
        <v>0.376811594202899</v>
      </c>
      <c r="V9" s="13">
        <v>0.35616438356164398</v>
      </c>
      <c r="W9" s="13">
        <v>0.52941176470588203</v>
      </c>
      <c r="X9" s="13">
        <v>0.39130434782608697</v>
      </c>
      <c r="Y9" s="13"/>
      <c r="Z9" s="13">
        <v>0.402985074626866</v>
      </c>
      <c r="AA9" s="13">
        <v>0.39743589743589702</v>
      </c>
      <c r="AB9" s="13">
        <v>0.376470588235294</v>
      </c>
      <c r="AC9" s="13">
        <v>0.390804597701149</v>
      </c>
      <c r="AD9" s="13">
        <v>0.37254901960784298</v>
      </c>
      <c r="AE9" s="13">
        <v>0.39285714285714302</v>
      </c>
      <c r="AF9" s="13">
        <v>0.5</v>
      </c>
      <c r="AG9" s="13">
        <v>0.407407407407407</v>
      </c>
      <c r="AH9" s="13"/>
      <c r="AI9" s="13">
        <v>0.54545454545454497</v>
      </c>
      <c r="AJ9" s="13">
        <v>0.47169811320754701</v>
      </c>
      <c r="AK9" s="13">
        <v>0.407407407407407</v>
      </c>
      <c r="AL9" s="13">
        <v>0.37795275590551197</v>
      </c>
      <c r="AM9" s="13">
        <v>0.34482758620689702</v>
      </c>
      <c r="AN9" s="13"/>
      <c r="AO9" s="13">
        <v>0.387205387205387</v>
      </c>
      <c r="AP9" s="13">
        <v>0.40886699507389201</v>
      </c>
      <c r="AQ9" s="13"/>
      <c r="AR9" s="13">
        <v>0.40625</v>
      </c>
      <c r="AS9" s="13">
        <v>0.41379310344827602</v>
      </c>
      <c r="AT9" s="13">
        <v>0.375</v>
      </c>
      <c r="AU9" s="13">
        <v>0.33333333333333298</v>
      </c>
      <c r="AV9" s="13">
        <v>0.41666666666666702</v>
      </c>
      <c r="AW9" s="13">
        <v>0.38636363636363602</v>
      </c>
      <c r="AX9" s="13">
        <v>0.45454545454545497</v>
      </c>
      <c r="AY9" s="13">
        <v>0.217391304347826</v>
      </c>
      <c r="AZ9" s="13">
        <v>0.36956521739130399</v>
      </c>
      <c r="BA9" s="13">
        <v>0.35294117647058798</v>
      </c>
      <c r="BB9" s="13">
        <v>0.42307692307692302</v>
      </c>
      <c r="BC9" s="13">
        <v>0.45</v>
      </c>
      <c r="BD9" s="13"/>
      <c r="BE9" s="13">
        <v>0.36363636363636398</v>
      </c>
    </row>
    <row r="10" spans="2:57" ht="45" x14ac:dyDescent="0.25">
      <c r="B10" s="14" t="s">
        <v>463</v>
      </c>
      <c r="C10" s="13">
        <v>0.188</v>
      </c>
      <c r="D10" s="13">
        <v>0.25714285714285701</v>
      </c>
      <c r="E10" s="13">
        <v>0.206349206349206</v>
      </c>
      <c r="F10" s="13">
        <v>0.201550387596899</v>
      </c>
      <c r="G10" s="13">
        <v>0.16849816849816901</v>
      </c>
      <c r="H10" s="13"/>
      <c r="I10" s="13">
        <v>0.21145374449339199</v>
      </c>
      <c r="J10" s="13">
        <v>0.16849816849816901</v>
      </c>
      <c r="K10" s="13"/>
      <c r="L10" s="13">
        <v>0.16666666666666699</v>
      </c>
      <c r="M10" s="13">
        <v>0.14049586776859499</v>
      </c>
      <c r="N10" s="13">
        <v>0.158227848101266</v>
      </c>
      <c r="O10" s="13">
        <v>0.26086956521739102</v>
      </c>
      <c r="P10" s="13"/>
      <c r="Q10" s="13">
        <v>0.19565217391304299</v>
      </c>
      <c r="R10" s="13">
        <v>0.23684210526315799</v>
      </c>
      <c r="S10" s="13">
        <v>0.15217391304347799</v>
      </c>
      <c r="T10" s="13">
        <v>0.18518518518518501</v>
      </c>
      <c r="U10" s="13">
        <v>0.188405797101449</v>
      </c>
      <c r="V10" s="13">
        <v>0.19178082191780799</v>
      </c>
      <c r="W10" s="13">
        <v>0.21568627450980399</v>
      </c>
      <c r="X10" s="13">
        <v>0.15652173913043499</v>
      </c>
      <c r="Y10" s="13"/>
      <c r="Z10" s="13">
        <v>0.20895522388059701</v>
      </c>
      <c r="AA10" s="13">
        <v>0.17948717948717899</v>
      </c>
      <c r="AB10" s="13">
        <v>0.16470588235294101</v>
      </c>
      <c r="AC10" s="13">
        <v>0.114942528735632</v>
      </c>
      <c r="AD10" s="13">
        <v>0.25490196078431399</v>
      </c>
      <c r="AE10" s="13">
        <v>0.23214285714285701</v>
      </c>
      <c r="AF10" s="13">
        <v>0.27272727272727298</v>
      </c>
      <c r="AG10" s="13">
        <v>0.18518518518518501</v>
      </c>
      <c r="AH10" s="13"/>
      <c r="AI10" s="13">
        <v>0.13636363636363599</v>
      </c>
      <c r="AJ10" s="13">
        <v>0.13207547169811301</v>
      </c>
      <c r="AK10" s="13">
        <v>0.19753086419753099</v>
      </c>
      <c r="AL10" s="13">
        <v>0.20472440944881901</v>
      </c>
      <c r="AM10" s="13">
        <v>0.17241379310344801</v>
      </c>
      <c r="AN10" s="13"/>
      <c r="AO10" s="13">
        <v>0.22222222222222199</v>
      </c>
      <c r="AP10" s="13">
        <v>0.13793103448275901</v>
      </c>
      <c r="AQ10" s="13"/>
      <c r="AR10" s="13">
        <v>0.25</v>
      </c>
      <c r="AS10" s="13">
        <v>0.17241379310344801</v>
      </c>
      <c r="AT10" s="13">
        <v>0.375</v>
      </c>
      <c r="AU10" s="13">
        <v>0.16666666666666699</v>
      </c>
      <c r="AV10" s="13">
        <v>0.233333333333333</v>
      </c>
      <c r="AW10" s="13">
        <v>0.27272727272727298</v>
      </c>
      <c r="AX10" s="13">
        <v>0.15909090909090901</v>
      </c>
      <c r="AY10" s="13">
        <v>8.6956521739130405E-2</v>
      </c>
      <c r="AZ10" s="13">
        <v>8.6956521739130405E-2</v>
      </c>
      <c r="BA10" s="13">
        <v>0.23529411764705899</v>
      </c>
      <c r="BB10" s="13">
        <v>0.15384615384615399</v>
      </c>
      <c r="BC10" s="13">
        <v>0.2</v>
      </c>
      <c r="BD10" s="13"/>
      <c r="BE10" s="13">
        <v>0.13636363636363599</v>
      </c>
    </row>
    <row r="11" spans="2:57" x14ac:dyDescent="0.25">
      <c r="B11" s="14" t="s">
        <v>149</v>
      </c>
      <c r="C11" s="19">
        <v>1.6E-2</v>
      </c>
      <c r="D11" s="19">
        <v>0</v>
      </c>
      <c r="E11" s="19">
        <v>1.58730158730159E-2</v>
      </c>
      <c r="F11" s="19">
        <v>7.7519379844961196E-3</v>
      </c>
      <c r="G11" s="19">
        <v>2.1978021978022001E-2</v>
      </c>
      <c r="H11" s="19"/>
      <c r="I11" s="19">
        <v>8.8105726872246704E-3</v>
      </c>
      <c r="J11" s="19">
        <v>2.1978021978022001E-2</v>
      </c>
      <c r="K11" s="19"/>
      <c r="L11" s="19">
        <v>0</v>
      </c>
      <c r="M11" s="19">
        <v>8.2644628099173608E-3</v>
      </c>
      <c r="N11" s="19">
        <v>6.3291139240506302E-3</v>
      </c>
      <c r="O11" s="19">
        <v>3.7267080745341602E-2</v>
      </c>
      <c r="P11" s="19"/>
      <c r="Q11" s="19">
        <v>0</v>
      </c>
      <c r="R11" s="19">
        <v>0</v>
      </c>
      <c r="S11" s="19">
        <v>0</v>
      </c>
      <c r="T11" s="19">
        <v>1.85185185185185E-2</v>
      </c>
      <c r="U11" s="19">
        <v>0</v>
      </c>
      <c r="V11" s="19">
        <v>1.3698630136986301E-2</v>
      </c>
      <c r="W11" s="19">
        <v>0</v>
      </c>
      <c r="X11" s="19">
        <v>5.21739130434783E-2</v>
      </c>
      <c r="Y11" s="19"/>
      <c r="Z11" s="19">
        <v>1.49253731343284E-2</v>
      </c>
      <c r="AA11" s="19">
        <v>1.2820512820512799E-2</v>
      </c>
      <c r="AB11" s="19">
        <v>3.5294117647058802E-2</v>
      </c>
      <c r="AC11" s="19">
        <v>0</v>
      </c>
      <c r="AD11" s="19">
        <v>1.9607843137254902E-2</v>
      </c>
      <c r="AE11" s="19">
        <v>1.7857142857142901E-2</v>
      </c>
      <c r="AF11" s="19">
        <v>0</v>
      </c>
      <c r="AG11" s="19">
        <v>1.85185185185185E-2</v>
      </c>
      <c r="AH11" s="19"/>
      <c r="AI11" s="19">
        <v>0</v>
      </c>
      <c r="AJ11" s="19">
        <v>0</v>
      </c>
      <c r="AK11" s="19">
        <v>1.2345679012345699E-2</v>
      </c>
      <c r="AL11" s="19">
        <v>2.3622047244094498E-2</v>
      </c>
      <c r="AM11" s="19">
        <v>1.1494252873563199E-2</v>
      </c>
      <c r="AN11" s="19"/>
      <c r="AO11" s="19">
        <v>1.01010101010101E-2</v>
      </c>
      <c r="AP11" s="19">
        <v>2.4630541871921201E-2</v>
      </c>
      <c r="AQ11" s="19"/>
      <c r="AR11" s="19">
        <v>6.25E-2</v>
      </c>
      <c r="AS11" s="19">
        <v>6.8965517241379301E-3</v>
      </c>
      <c r="AT11" s="19">
        <v>0</v>
      </c>
      <c r="AU11" s="19">
        <v>0.11111111111111099</v>
      </c>
      <c r="AV11" s="19">
        <v>0</v>
      </c>
      <c r="AW11" s="19">
        <v>4.5454545454545497E-2</v>
      </c>
      <c r="AX11" s="19">
        <v>0</v>
      </c>
      <c r="AY11" s="19">
        <v>0</v>
      </c>
      <c r="AZ11" s="19">
        <v>2.1739130434782601E-2</v>
      </c>
      <c r="BA11" s="19">
        <v>0</v>
      </c>
      <c r="BB11" s="19">
        <v>0</v>
      </c>
      <c r="BC11" s="19">
        <v>0</v>
      </c>
      <c r="BD11" s="19"/>
      <c r="BE11" s="19">
        <v>5.0505050505050501E-3</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467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0.33</v>
      </c>
      <c r="D8" s="13">
        <v>0.28571428571428598</v>
      </c>
      <c r="E8" s="13">
        <v>0.238095238095238</v>
      </c>
      <c r="F8" s="13">
        <v>0.35658914728682201</v>
      </c>
      <c r="G8" s="13">
        <v>0.34432234432234399</v>
      </c>
      <c r="H8" s="13"/>
      <c r="I8" s="13">
        <v>0.31277533039647598</v>
      </c>
      <c r="J8" s="13">
        <v>0.34432234432234399</v>
      </c>
      <c r="K8" s="13"/>
      <c r="L8" s="13">
        <v>0.36666666666666697</v>
      </c>
      <c r="M8" s="13">
        <v>0.421487603305785</v>
      </c>
      <c r="N8" s="13">
        <v>0.29746835443038</v>
      </c>
      <c r="O8" s="13">
        <v>0.27950310559006197</v>
      </c>
      <c r="P8" s="13"/>
      <c r="Q8" s="13">
        <v>0.32608695652173902</v>
      </c>
      <c r="R8" s="13">
        <v>0.23684210526315799</v>
      </c>
      <c r="S8" s="13">
        <v>0.41304347826087001</v>
      </c>
      <c r="T8" s="13">
        <v>0.296296296296296</v>
      </c>
      <c r="U8" s="13">
        <v>0.28985507246376802</v>
      </c>
      <c r="V8" s="13">
        <v>0.34246575342465801</v>
      </c>
      <c r="W8" s="13">
        <v>0.27450980392156898</v>
      </c>
      <c r="X8" s="13">
        <v>0.37391304347826099</v>
      </c>
      <c r="Y8" s="13"/>
      <c r="Z8" s="13">
        <v>0.25373134328358199</v>
      </c>
      <c r="AA8" s="13">
        <v>0.269230769230769</v>
      </c>
      <c r="AB8" s="13">
        <v>0.35294117647058798</v>
      </c>
      <c r="AC8" s="13">
        <v>0.43678160919540199</v>
      </c>
      <c r="AD8" s="13">
        <v>0.41176470588235298</v>
      </c>
      <c r="AE8" s="13">
        <v>0.30357142857142899</v>
      </c>
      <c r="AF8" s="13">
        <v>0.27272727272727298</v>
      </c>
      <c r="AG8" s="13">
        <v>0.27777777777777801</v>
      </c>
      <c r="AH8" s="13"/>
      <c r="AI8" s="13">
        <v>0.31818181818181801</v>
      </c>
      <c r="AJ8" s="13">
        <v>0.18867924528301899</v>
      </c>
      <c r="AK8" s="13">
        <v>0.32098765432098803</v>
      </c>
      <c r="AL8" s="13">
        <v>0.33070866141732302</v>
      </c>
      <c r="AM8" s="13">
        <v>0.43678160919540199</v>
      </c>
      <c r="AN8" s="13"/>
      <c r="AO8" s="13">
        <v>0.316498316498317</v>
      </c>
      <c r="AP8" s="13">
        <v>0.34975369458128103</v>
      </c>
      <c r="AQ8" s="13"/>
      <c r="AR8" s="13">
        <v>0.1875</v>
      </c>
      <c r="AS8" s="13">
        <v>0.43448275862069002</v>
      </c>
      <c r="AT8" s="13">
        <v>0.25</v>
      </c>
      <c r="AU8" s="13">
        <v>0.27777777777777801</v>
      </c>
      <c r="AV8" s="13">
        <v>0.233333333333333</v>
      </c>
      <c r="AW8" s="13">
        <v>0.29545454545454503</v>
      </c>
      <c r="AX8" s="13">
        <v>0.38636363636363602</v>
      </c>
      <c r="AY8" s="13">
        <v>0.434782608695652</v>
      </c>
      <c r="AZ8" s="13">
        <v>0.434782608695652</v>
      </c>
      <c r="BA8" s="13">
        <v>0.17647058823529399</v>
      </c>
      <c r="BB8" s="13">
        <v>0.19230769230769201</v>
      </c>
      <c r="BC8" s="13">
        <v>0.2</v>
      </c>
      <c r="BD8" s="13"/>
      <c r="BE8" s="13">
        <v>0.37878787878787901</v>
      </c>
    </row>
    <row r="9" spans="2:57" ht="45" x14ac:dyDescent="0.25">
      <c r="B9" s="14" t="s">
        <v>462</v>
      </c>
      <c r="C9" s="13">
        <v>0.45</v>
      </c>
      <c r="D9" s="13">
        <v>0.371428571428571</v>
      </c>
      <c r="E9" s="13">
        <v>0.38095238095238099</v>
      </c>
      <c r="F9" s="13">
        <v>0.434108527131783</v>
      </c>
      <c r="G9" s="13">
        <v>0.48351648351648402</v>
      </c>
      <c r="H9" s="13"/>
      <c r="I9" s="13">
        <v>0.40969162995594699</v>
      </c>
      <c r="J9" s="13">
        <v>0.48351648351648402</v>
      </c>
      <c r="K9" s="13"/>
      <c r="L9" s="13">
        <v>0.41666666666666702</v>
      </c>
      <c r="M9" s="13">
        <v>0.39669421487603301</v>
      </c>
      <c r="N9" s="13">
        <v>0.474683544303797</v>
      </c>
      <c r="O9" s="13">
        <v>0.47826086956521702</v>
      </c>
      <c r="P9" s="13"/>
      <c r="Q9" s="13">
        <v>0.39130434782608697</v>
      </c>
      <c r="R9" s="13">
        <v>0.5</v>
      </c>
      <c r="S9" s="13">
        <v>0.282608695652174</v>
      </c>
      <c r="T9" s="13">
        <v>0.48148148148148101</v>
      </c>
      <c r="U9" s="13">
        <v>0.49275362318840599</v>
      </c>
      <c r="V9" s="13">
        <v>0.45205479452054798</v>
      </c>
      <c r="W9" s="13">
        <v>0.52941176470588203</v>
      </c>
      <c r="X9" s="13">
        <v>0.47826086956521702</v>
      </c>
      <c r="Y9" s="13"/>
      <c r="Z9" s="13">
        <v>0.47761194029850701</v>
      </c>
      <c r="AA9" s="13">
        <v>0.46153846153846201</v>
      </c>
      <c r="AB9" s="13">
        <v>0.42352941176470599</v>
      </c>
      <c r="AC9" s="13">
        <v>0.42528735632183901</v>
      </c>
      <c r="AD9" s="13">
        <v>0.45098039215686297</v>
      </c>
      <c r="AE9" s="13">
        <v>0.5</v>
      </c>
      <c r="AF9" s="13">
        <v>0.45454545454545497</v>
      </c>
      <c r="AG9" s="13">
        <v>0.42592592592592599</v>
      </c>
      <c r="AH9" s="13"/>
      <c r="AI9" s="13">
        <v>0.45454545454545497</v>
      </c>
      <c r="AJ9" s="13">
        <v>0.47169811320754701</v>
      </c>
      <c r="AK9" s="13">
        <v>0.43209876543209902</v>
      </c>
      <c r="AL9" s="13">
        <v>0.464566929133858</v>
      </c>
      <c r="AM9" s="13">
        <v>0.40229885057471299</v>
      </c>
      <c r="AN9" s="13"/>
      <c r="AO9" s="13">
        <v>0.44781144781144799</v>
      </c>
      <c r="AP9" s="13">
        <v>0.45320197044334998</v>
      </c>
      <c r="AQ9" s="13"/>
      <c r="AR9" s="13">
        <v>0.65625</v>
      </c>
      <c r="AS9" s="13">
        <v>0.39310344827586202</v>
      </c>
      <c r="AT9" s="13">
        <v>0.5</v>
      </c>
      <c r="AU9" s="13">
        <v>0.38888888888888901</v>
      </c>
      <c r="AV9" s="13">
        <v>0.5</v>
      </c>
      <c r="AW9" s="13">
        <v>0.54545454545454497</v>
      </c>
      <c r="AX9" s="13">
        <v>0.38636363636363602</v>
      </c>
      <c r="AY9" s="13">
        <v>0.30434782608695699</v>
      </c>
      <c r="AZ9" s="13">
        <v>0.30434782608695699</v>
      </c>
      <c r="BA9" s="13">
        <v>0.61764705882352899</v>
      </c>
      <c r="BB9" s="13">
        <v>0.5</v>
      </c>
      <c r="BC9" s="13">
        <v>0.5</v>
      </c>
      <c r="BD9" s="13"/>
      <c r="BE9" s="13">
        <v>0.429292929292929</v>
      </c>
    </row>
    <row r="10" spans="2:57" ht="45" x14ac:dyDescent="0.25">
      <c r="B10" s="14" t="s">
        <v>463</v>
      </c>
      <c r="C10" s="13">
        <v>0.19400000000000001</v>
      </c>
      <c r="D10" s="13">
        <v>0.28571428571428598</v>
      </c>
      <c r="E10" s="13">
        <v>0.34920634920634902</v>
      </c>
      <c r="F10" s="13">
        <v>0.201550387596899</v>
      </c>
      <c r="G10" s="13">
        <v>0.14285714285714299</v>
      </c>
      <c r="H10" s="13"/>
      <c r="I10" s="13">
        <v>0.25550660792951502</v>
      </c>
      <c r="J10" s="13">
        <v>0.14285714285714299</v>
      </c>
      <c r="K10" s="13"/>
      <c r="L10" s="13">
        <v>0.2</v>
      </c>
      <c r="M10" s="13">
        <v>0.165289256198347</v>
      </c>
      <c r="N10" s="13">
        <v>0.19620253164557</v>
      </c>
      <c r="O10" s="13">
        <v>0.21118012422360199</v>
      </c>
      <c r="P10" s="13"/>
      <c r="Q10" s="13">
        <v>0.26086956521739102</v>
      </c>
      <c r="R10" s="13">
        <v>0.21052631578947401</v>
      </c>
      <c r="S10" s="13">
        <v>0.30434782608695699</v>
      </c>
      <c r="T10" s="13">
        <v>0.203703703703704</v>
      </c>
      <c r="U10" s="13">
        <v>0.188405797101449</v>
      </c>
      <c r="V10" s="13">
        <v>0.19178082191780799</v>
      </c>
      <c r="W10" s="13">
        <v>0.17647058823529399</v>
      </c>
      <c r="X10" s="13">
        <v>0.11304347826087</v>
      </c>
      <c r="Y10" s="13"/>
      <c r="Z10" s="13">
        <v>0.25373134328358199</v>
      </c>
      <c r="AA10" s="13">
        <v>0.230769230769231</v>
      </c>
      <c r="AB10" s="13">
        <v>0.17647058823529399</v>
      </c>
      <c r="AC10" s="13">
        <v>0.114942528735632</v>
      </c>
      <c r="AD10" s="13">
        <v>0.13725490196078399</v>
      </c>
      <c r="AE10" s="13">
        <v>0.17857142857142899</v>
      </c>
      <c r="AF10" s="13">
        <v>0.27272727272727298</v>
      </c>
      <c r="AG10" s="13">
        <v>0.25925925925925902</v>
      </c>
      <c r="AH10" s="13"/>
      <c r="AI10" s="13">
        <v>0.22727272727272699</v>
      </c>
      <c r="AJ10" s="13">
        <v>0.30188679245283001</v>
      </c>
      <c r="AK10" s="13">
        <v>0.209876543209877</v>
      </c>
      <c r="AL10" s="13">
        <v>0.17716535433070901</v>
      </c>
      <c r="AM10" s="13">
        <v>0.160919540229885</v>
      </c>
      <c r="AN10" s="13"/>
      <c r="AO10" s="13">
        <v>0.22222222222222199</v>
      </c>
      <c r="AP10" s="13">
        <v>0.152709359605911</v>
      </c>
      <c r="AQ10" s="13"/>
      <c r="AR10" s="13">
        <v>0.15625</v>
      </c>
      <c r="AS10" s="13">
        <v>0.16551724137931001</v>
      </c>
      <c r="AT10" s="13">
        <v>0.25</v>
      </c>
      <c r="AU10" s="13">
        <v>0.22222222222222199</v>
      </c>
      <c r="AV10" s="13">
        <v>0.25</v>
      </c>
      <c r="AW10" s="13">
        <v>9.0909090909090898E-2</v>
      </c>
      <c r="AX10" s="13">
        <v>0.204545454545455</v>
      </c>
      <c r="AY10" s="13">
        <v>0.217391304347826</v>
      </c>
      <c r="AZ10" s="13">
        <v>0.217391304347826</v>
      </c>
      <c r="BA10" s="13">
        <v>0.14705882352941199</v>
      </c>
      <c r="BB10" s="13">
        <v>0.30769230769230799</v>
      </c>
      <c r="BC10" s="13">
        <v>0.3</v>
      </c>
      <c r="BD10" s="13"/>
      <c r="BE10" s="13">
        <v>0.16666666666666699</v>
      </c>
    </row>
    <row r="11" spans="2:57" x14ac:dyDescent="0.25">
      <c r="B11" s="14" t="s">
        <v>149</v>
      </c>
      <c r="C11" s="19">
        <v>2.5999999999999999E-2</v>
      </c>
      <c r="D11" s="19">
        <v>5.7142857142857099E-2</v>
      </c>
      <c r="E11" s="19">
        <v>3.1746031746031703E-2</v>
      </c>
      <c r="F11" s="19">
        <v>7.7519379844961196E-3</v>
      </c>
      <c r="G11" s="19">
        <v>2.9304029304029301E-2</v>
      </c>
      <c r="H11" s="19"/>
      <c r="I11" s="19">
        <v>2.2026431718061699E-2</v>
      </c>
      <c r="J11" s="19">
        <v>2.9304029304029301E-2</v>
      </c>
      <c r="K11" s="19"/>
      <c r="L11" s="19">
        <v>1.6666666666666701E-2</v>
      </c>
      <c r="M11" s="19">
        <v>1.6528925619834701E-2</v>
      </c>
      <c r="N11" s="19">
        <v>3.1645569620253201E-2</v>
      </c>
      <c r="O11" s="19">
        <v>3.1055900621118002E-2</v>
      </c>
      <c r="P11" s="19"/>
      <c r="Q11" s="19">
        <v>2.1739130434782601E-2</v>
      </c>
      <c r="R11" s="19">
        <v>5.2631578947368397E-2</v>
      </c>
      <c r="S11" s="19">
        <v>0</v>
      </c>
      <c r="T11" s="19">
        <v>1.85185185185185E-2</v>
      </c>
      <c r="U11" s="19">
        <v>2.8985507246376802E-2</v>
      </c>
      <c r="V11" s="19">
        <v>1.3698630136986301E-2</v>
      </c>
      <c r="W11" s="19">
        <v>1.9607843137254902E-2</v>
      </c>
      <c r="X11" s="19">
        <v>3.4782608695652202E-2</v>
      </c>
      <c r="Y11" s="19"/>
      <c r="Z11" s="19">
        <v>1.49253731343284E-2</v>
      </c>
      <c r="AA11" s="19">
        <v>3.8461538461538498E-2</v>
      </c>
      <c r="AB11" s="19">
        <v>4.7058823529411799E-2</v>
      </c>
      <c r="AC11" s="19">
        <v>2.2988505747126398E-2</v>
      </c>
      <c r="AD11" s="19">
        <v>0</v>
      </c>
      <c r="AE11" s="19">
        <v>1.7857142857142901E-2</v>
      </c>
      <c r="AF11" s="19">
        <v>0</v>
      </c>
      <c r="AG11" s="19">
        <v>3.7037037037037E-2</v>
      </c>
      <c r="AH11" s="19"/>
      <c r="AI11" s="19">
        <v>0</v>
      </c>
      <c r="AJ11" s="19">
        <v>3.77358490566038E-2</v>
      </c>
      <c r="AK11" s="19">
        <v>3.7037037037037E-2</v>
      </c>
      <c r="AL11" s="19">
        <v>2.7559055118110201E-2</v>
      </c>
      <c r="AM11" s="19">
        <v>0</v>
      </c>
      <c r="AN11" s="19"/>
      <c r="AO11" s="19">
        <v>1.34680134680135E-2</v>
      </c>
      <c r="AP11" s="19">
        <v>4.4334975369458102E-2</v>
      </c>
      <c r="AQ11" s="19"/>
      <c r="AR11" s="19">
        <v>0</v>
      </c>
      <c r="AS11" s="19">
        <v>6.8965517241379301E-3</v>
      </c>
      <c r="AT11" s="19">
        <v>0</v>
      </c>
      <c r="AU11" s="19">
        <v>0.11111111111111099</v>
      </c>
      <c r="AV11" s="19">
        <v>1.6666666666666701E-2</v>
      </c>
      <c r="AW11" s="19">
        <v>6.8181818181818205E-2</v>
      </c>
      <c r="AX11" s="19">
        <v>2.27272727272727E-2</v>
      </c>
      <c r="AY11" s="19">
        <v>4.3478260869565202E-2</v>
      </c>
      <c r="AZ11" s="19">
        <v>4.3478260869565202E-2</v>
      </c>
      <c r="BA11" s="19">
        <v>5.8823529411764698E-2</v>
      </c>
      <c r="BB11" s="19">
        <v>0</v>
      </c>
      <c r="BC11" s="19">
        <v>0</v>
      </c>
      <c r="BD11" s="19"/>
      <c r="BE11" s="19">
        <v>2.5252525252525301E-2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468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0.42599999999999999</v>
      </c>
      <c r="D8" s="13">
        <v>0.28571428571428598</v>
      </c>
      <c r="E8" s="13">
        <v>0.28571428571428598</v>
      </c>
      <c r="F8" s="13">
        <v>0.387596899224806</v>
      </c>
      <c r="G8" s="13">
        <v>0.49450549450549502</v>
      </c>
      <c r="H8" s="13"/>
      <c r="I8" s="13">
        <v>0.34361233480176201</v>
      </c>
      <c r="J8" s="13">
        <v>0.49450549450549502</v>
      </c>
      <c r="K8" s="13"/>
      <c r="L8" s="13">
        <v>0.38333333333333303</v>
      </c>
      <c r="M8" s="13">
        <v>0.495867768595041</v>
      </c>
      <c r="N8" s="13">
        <v>0.417721518987342</v>
      </c>
      <c r="O8" s="13">
        <v>0.39751552795031098</v>
      </c>
      <c r="P8" s="13"/>
      <c r="Q8" s="13">
        <v>0.30434782608695699</v>
      </c>
      <c r="R8" s="13">
        <v>0.36842105263157898</v>
      </c>
      <c r="S8" s="13">
        <v>0.39130434782608697</v>
      </c>
      <c r="T8" s="13">
        <v>0.38888888888888901</v>
      </c>
      <c r="U8" s="13">
        <v>0.42028985507246402</v>
      </c>
      <c r="V8" s="13">
        <v>0.465753424657534</v>
      </c>
      <c r="W8" s="13">
        <v>0.49019607843137297</v>
      </c>
      <c r="X8" s="13">
        <v>0.48695652173913001</v>
      </c>
      <c r="Y8" s="13"/>
      <c r="Z8" s="13">
        <v>0.28358208955223901</v>
      </c>
      <c r="AA8" s="13">
        <v>0.44871794871794901</v>
      </c>
      <c r="AB8" s="13">
        <v>0.435294117647059</v>
      </c>
      <c r="AC8" s="13">
        <v>0.59770114942528696</v>
      </c>
      <c r="AD8" s="13">
        <v>0.45098039215686297</v>
      </c>
      <c r="AE8" s="13">
        <v>0.32142857142857101</v>
      </c>
      <c r="AF8" s="13">
        <v>0.31818181818181801</v>
      </c>
      <c r="AG8" s="13">
        <v>0.407407407407407</v>
      </c>
      <c r="AH8" s="13"/>
      <c r="AI8" s="13">
        <v>0.27272727272727298</v>
      </c>
      <c r="AJ8" s="13">
        <v>0.41509433962264197</v>
      </c>
      <c r="AK8" s="13">
        <v>0.358024691358025</v>
      </c>
      <c r="AL8" s="13">
        <v>0.42125984251968501</v>
      </c>
      <c r="AM8" s="13">
        <v>0.56321839080459801</v>
      </c>
      <c r="AN8" s="13"/>
      <c r="AO8" s="13">
        <v>0.39393939393939398</v>
      </c>
      <c r="AP8" s="13">
        <v>0.47290640394088701</v>
      </c>
      <c r="AQ8" s="13"/>
      <c r="AR8" s="13">
        <v>0.3125</v>
      </c>
      <c r="AS8" s="13">
        <v>0.44137931034482802</v>
      </c>
      <c r="AT8" s="13">
        <v>0.25</v>
      </c>
      <c r="AU8" s="13">
        <v>0.5</v>
      </c>
      <c r="AV8" s="13">
        <v>0.38333333333333303</v>
      </c>
      <c r="AW8" s="13">
        <v>0.40909090909090901</v>
      </c>
      <c r="AX8" s="13">
        <v>0.43181818181818199</v>
      </c>
      <c r="AY8" s="13">
        <v>0.47826086956521702</v>
      </c>
      <c r="AZ8" s="13">
        <v>0.58695652173913004</v>
      </c>
      <c r="BA8" s="13">
        <v>0.47058823529411797</v>
      </c>
      <c r="BB8" s="13">
        <v>0.30769230769230799</v>
      </c>
      <c r="BC8" s="13">
        <v>0.3</v>
      </c>
      <c r="BD8" s="13"/>
      <c r="BE8" s="13">
        <v>0.52525252525252497</v>
      </c>
    </row>
    <row r="9" spans="2:57" ht="45" x14ac:dyDescent="0.25">
      <c r="B9" s="14" t="s">
        <v>462</v>
      </c>
      <c r="C9" s="13">
        <v>0.42199999999999999</v>
      </c>
      <c r="D9" s="13">
        <v>0.34285714285714303</v>
      </c>
      <c r="E9" s="13">
        <v>0.476190476190476</v>
      </c>
      <c r="F9" s="13">
        <v>0.42635658914728702</v>
      </c>
      <c r="G9" s="13">
        <v>0.41758241758241799</v>
      </c>
      <c r="H9" s="13"/>
      <c r="I9" s="13">
        <v>0.42731277533039602</v>
      </c>
      <c r="J9" s="13">
        <v>0.41758241758241799</v>
      </c>
      <c r="K9" s="13"/>
      <c r="L9" s="13">
        <v>0.38333333333333303</v>
      </c>
      <c r="M9" s="13">
        <v>0.35537190082644599</v>
      </c>
      <c r="N9" s="13">
        <v>0.474683544303797</v>
      </c>
      <c r="O9" s="13">
        <v>0.434782608695652</v>
      </c>
      <c r="P9" s="13"/>
      <c r="Q9" s="13">
        <v>0.41304347826087001</v>
      </c>
      <c r="R9" s="13">
        <v>0.44736842105263203</v>
      </c>
      <c r="S9" s="13">
        <v>0.36956521739130399</v>
      </c>
      <c r="T9" s="13">
        <v>0.48148148148148101</v>
      </c>
      <c r="U9" s="13">
        <v>0.405797101449275</v>
      </c>
      <c r="V9" s="13">
        <v>0.41095890410958902</v>
      </c>
      <c r="W9" s="13">
        <v>0.43137254901960798</v>
      </c>
      <c r="X9" s="13">
        <v>0.426086956521739</v>
      </c>
      <c r="Y9" s="13"/>
      <c r="Z9" s="13">
        <v>0.47761194029850701</v>
      </c>
      <c r="AA9" s="13">
        <v>0.39743589743589702</v>
      </c>
      <c r="AB9" s="13">
        <v>0.45882352941176502</v>
      </c>
      <c r="AC9" s="13">
        <v>0.33333333333333298</v>
      </c>
      <c r="AD9" s="13">
        <v>0.39215686274509798</v>
      </c>
      <c r="AE9" s="13">
        <v>0.44642857142857101</v>
      </c>
      <c r="AF9" s="13">
        <v>0.45454545454545497</v>
      </c>
      <c r="AG9" s="13">
        <v>0.46296296296296302</v>
      </c>
      <c r="AH9" s="13"/>
      <c r="AI9" s="13">
        <v>0.5</v>
      </c>
      <c r="AJ9" s="13">
        <v>0.41509433962264197</v>
      </c>
      <c r="AK9" s="13">
        <v>0.43209876543209902</v>
      </c>
      <c r="AL9" s="13">
        <v>0.440944881889764</v>
      </c>
      <c r="AM9" s="13">
        <v>0.32183908045977</v>
      </c>
      <c r="AN9" s="13"/>
      <c r="AO9" s="13">
        <v>0.42760942760942799</v>
      </c>
      <c r="AP9" s="13">
        <v>0.41379310344827602</v>
      </c>
      <c r="AQ9" s="13"/>
      <c r="AR9" s="13">
        <v>0.4375</v>
      </c>
      <c r="AS9" s="13">
        <v>0.42758620689655202</v>
      </c>
      <c r="AT9" s="13">
        <v>0.375</v>
      </c>
      <c r="AU9" s="13">
        <v>0.33333333333333298</v>
      </c>
      <c r="AV9" s="13">
        <v>0.43333333333333302</v>
      </c>
      <c r="AW9" s="13">
        <v>0.45454545454545497</v>
      </c>
      <c r="AX9" s="13">
        <v>0.5</v>
      </c>
      <c r="AY9" s="13">
        <v>0.39130434782608697</v>
      </c>
      <c r="AZ9" s="13">
        <v>0.23913043478260901</v>
      </c>
      <c r="BA9" s="13">
        <v>0.441176470588235</v>
      </c>
      <c r="BB9" s="13">
        <v>0.46153846153846201</v>
      </c>
      <c r="BC9" s="13">
        <v>0.55000000000000004</v>
      </c>
      <c r="BD9" s="13"/>
      <c r="BE9" s="13">
        <v>0.37373737373737398</v>
      </c>
    </row>
    <row r="10" spans="2:57" ht="45" x14ac:dyDescent="0.25">
      <c r="B10" s="14" t="s">
        <v>463</v>
      </c>
      <c r="C10" s="13">
        <v>0.124</v>
      </c>
      <c r="D10" s="13">
        <v>0.371428571428571</v>
      </c>
      <c r="E10" s="13">
        <v>0.158730158730159</v>
      </c>
      <c r="F10" s="13">
        <v>0.170542635658915</v>
      </c>
      <c r="G10" s="13">
        <v>6.22710622710623E-2</v>
      </c>
      <c r="H10" s="13"/>
      <c r="I10" s="13">
        <v>0.198237885462555</v>
      </c>
      <c r="J10" s="13">
        <v>6.22710622710623E-2</v>
      </c>
      <c r="K10" s="13"/>
      <c r="L10" s="13">
        <v>0.2</v>
      </c>
      <c r="M10" s="13">
        <v>0.12396694214876</v>
      </c>
      <c r="N10" s="13">
        <v>8.8607594936708903E-2</v>
      </c>
      <c r="O10" s="13">
        <v>0.13043478260869601</v>
      </c>
      <c r="P10" s="13"/>
      <c r="Q10" s="13">
        <v>0.282608695652174</v>
      </c>
      <c r="R10" s="13">
        <v>0.18421052631578899</v>
      </c>
      <c r="S10" s="13">
        <v>0.19565217391304299</v>
      </c>
      <c r="T10" s="13">
        <v>0.11111111111111099</v>
      </c>
      <c r="U10" s="13">
        <v>0.15942028985507201</v>
      </c>
      <c r="V10" s="13">
        <v>6.8493150684931503E-2</v>
      </c>
      <c r="W10" s="13">
        <v>3.9215686274509803E-2</v>
      </c>
      <c r="X10" s="13">
        <v>6.08695652173913E-2</v>
      </c>
      <c r="Y10" s="13"/>
      <c r="Z10" s="13">
        <v>0.20895522388059701</v>
      </c>
      <c r="AA10" s="13">
        <v>0.128205128205128</v>
      </c>
      <c r="AB10" s="13">
        <v>5.8823529411764698E-2</v>
      </c>
      <c r="AC10" s="13">
        <v>5.7471264367816098E-2</v>
      </c>
      <c r="AD10" s="13">
        <v>0.13725490196078399</v>
      </c>
      <c r="AE10" s="13">
        <v>0.19642857142857101</v>
      </c>
      <c r="AF10" s="13">
        <v>0.22727272727272699</v>
      </c>
      <c r="AG10" s="13">
        <v>9.2592592592592601E-2</v>
      </c>
      <c r="AH10" s="13"/>
      <c r="AI10" s="13">
        <v>0.22727272727272699</v>
      </c>
      <c r="AJ10" s="13">
        <v>0.169811320754717</v>
      </c>
      <c r="AK10" s="13">
        <v>0.148148148148148</v>
      </c>
      <c r="AL10" s="13">
        <v>0.110236220472441</v>
      </c>
      <c r="AM10" s="13">
        <v>9.1954022988505704E-2</v>
      </c>
      <c r="AN10" s="13"/>
      <c r="AO10" s="13">
        <v>0.14478114478114501</v>
      </c>
      <c r="AP10" s="13">
        <v>9.3596059113300503E-2</v>
      </c>
      <c r="AQ10" s="13"/>
      <c r="AR10" s="13">
        <v>0.1875</v>
      </c>
      <c r="AS10" s="13">
        <v>0.11724137931034501</v>
      </c>
      <c r="AT10" s="13">
        <v>0.375</v>
      </c>
      <c r="AU10" s="13">
        <v>0.11111111111111099</v>
      </c>
      <c r="AV10" s="13">
        <v>0.16666666666666699</v>
      </c>
      <c r="AW10" s="13">
        <v>4.5454545454545497E-2</v>
      </c>
      <c r="AX10" s="13">
        <v>4.5454545454545497E-2</v>
      </c>
      <c r="AY10" s="13">
        <v>8.6956521739130405E-2</v>
      </c>
      <c r="AZ10" s="13">
        <v>0.15217391304347799</v>
      </c>
      <c r="BA10" s="13">
        <v>8.8235294117647106E-2</v>
      </c>
      <c r="BB10" s="13">
        <v>0.19230769230769201</v>
      </c>
      <c r="BC10" s="13">
        <v>0.15</v>
      </c>
      <c r="BD10" s="13"/>
      <c r="BE10" s="13">
        <v>7.5757575757575801E-2</v>
      </c>
    </row>
    <row r="11" spans="2:57" x14ac:dyDescent="0.25">
      <c r="B11" s="14" t="s">
        <v>149</v>
      </c>
      <c r="C11" s="19">
        <v>2.8000000000000001E-2</v>
      </c>
      <c r="D11" s="19">
        <v>0</v>
      </c>
      <c r="E11" s="19">
        <v>7.9365079365079402E-2</v>
      </c>
      <c r="F11" s="19">
        <v>1.5503875968992199E-2</v>
      </c>
      <c r="G11" s="19">
        <v>2.5641025641025599E-2</v>
      </c>
      <c r="H11" s="19"/>
      <c r="I11" s="19">
        <v>3.0837004405286299E-2</v>
      </c>
      <c r="J11" s="19">
        <v>2.5641025641025599E-2</v>
      </c>
      <c r="K11" s="19"/>
      <c r="L11" s="19">
        <v>3.3333333333333298E-2</v>
      </c>
      <c r="M11" s="19">
        <v>2.4793388429752101E-2</v>
      </c>
      <c r="N11" s="19">
        <v>1.8987341772151899E-2</v>
      </c>
      <c r="O11" s="19">
        <v>3.7267080745341602E-2</v>
      </c>
      <c r="P11" s="19"/>
      <c r="Q11" s="19">
        <v>0</v>
      </c>
      <c r="R11" s="19">
        <v>0</v>
      </c>
      <c r="S11" s="19">
        <v>4.3478260869565202E-2</v>
      </c>
      <c r="T11" s="19">
        <v>1.85185185185185E-2</v>
      </c>
      <c r="U11" s="19">
        <v>1.4492753623188401E-2</v>
      </c>
      <c r="V11" s="19">
        <v>5.4794520547945202E-2</v>
      </c>
      <c r="W11" s="19">
        <v>3.9215686274509803E-2</v>
      </c>
      <c r="X11" s="19">
        <v>2.6086956521739101E-2</v>
      </c>
      <c r="Y11" s="19"/>
      <c r="Z11" s="19">
        <v>2.9850746268656699E-2</v>
      </c>
      <c r="AA11" s="19">
        <v>2.5641025641025599E-2</v>
      </c>
      <c r="AB11" s="19">
        <v>4.7058823529411799E-2</v>
      </c>
      <c r="AC11" s="19">
        <v>1.1494252873563199E-2</v>
      </c>
      <c r="AD11" s="19">
        <v>1.9607843137254902E-2</v>
      </c>
      <c r="AE11" s="19">
        <v>3.5714285714285698E-2</v>
      </c>
      <c r="AF11" s="19">
        <v>0</v>
      </c>
      <c r="AG11" s="19">
        <v>3.7037037037037E-2</v>
      </c>
      <c r="AH11" s="19"/>
      <c r="AI11" s="19">
        <v>0</v>
      </c>
      <c r="AJ11" s="19">
        <v>0</v>
      </c>
      <c r="AK11" s="19">
        <v>6.1728395061728399E-2</v>
      </c>
      <c r="AL11" s="19">
        <v>2.7559055118110201E-2</v>
      </c>
      <c r="AM11" s="19">
        <v>2.2988505747126398E-2</v>
      </c>
      <c r="AN11" s="19"/>
      <c r="AO11" s="19">
        <v>3.3670033670033697E-2</v>
      </c>
      <c r="AP11" s="19">
        <v>1.9704433497536901E-2</v>
      </c>
      <c r="AQ11" s="19"/>
      <c r="AR11" s="19">
        <v>6.25E-2</v>
      </c>
      <c r="AS11" s="19">
        <v>1.37931034482759E-2</v>
      </c>
      <c r="AT11" s="19">
        <v>0</v>
      </c>
      <c r="AU11" s="19">
        <v>5.5555555555555601E-2</v>
      </c>
      <c r="AV11" s="19">
        <v>1.6666666666666701E-2</v>
      </c>
      <c r="AW11" s="19">
        <v>9.0909090909090898E-2</v>
      </c>
      <c r="AX11" s="19">
        <v>2.27272727272727E-2</v>
      </c>
      <c r="AY11" s="19">
        <v>4.3478260869565202E-2</v>
      </c>
      <c r="AZ11" s="19">
        <v>2.1739130434782601E-2</v>
      </c>
      <c r="BA11" s="19">
        <v>0</v>
      </c>
      <c r="BB11" s="19">
        <v>3.8461538461538498E-2</v>
      </c>
      <c r="BC11" s="19">
        <v>0</v>
      </c>
      <c r="BD11" s="19"/>
      <c r="BE11" s="19">
        <v>2.5252525252525301E-2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469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0.38600000000000001</v>
      </c>
      <c r="D8" s="13">
        <v>0.22857142857142901</v>
      </c>
      <c r="E8" s="13">
        <v>0.22222222222222199</v>
      </c>
      <c r="F8" s="13">
        <v>0.37984496124030998</v>
      </c>
      <c r="G8" s="13">
        <v>0.44688644688644702</v>
      </c>
      <c r="H8" s="13"/>
      <c r="I8" s="13">
        <v>0.31277533039647598</v>
      </c>
      <c r="J8" s="13">
        <v>0.44688644688644702</v>
      </c>
      <c r="K8" s="13"/>
      <c r="L8" s="13">
        <v>0.38333333333333303</v>
      </c>
      <c r="M8" s="13">
        <v>0.48760330578512401</v>
      </c>
      <c r="N8" s="13">
        <v>0.379746835443038</v>
      </c>
      <c r="O8" s="13">
        <v>0.31677018633540399</v>
      </c>
      <c r="P8" s="13"/>
      <c r="Q8" s="13">
        <v>0.26086956521739102</v>
      </c>
      <c r="R8" s="13">
        <v>0.36842105263157898</v>
      </c>
      <c r="S8" s="13">
        <v>0.434782608695652</v>
      </c>
      <c r="T8" s="13">
        <v>0.35185185185185203</v>
      </c>
      <c r="U8" s="13">
        <v>0.33333333333333298</v>
      </c>
      <c r="V8" s="13">
        <v>0.52054794520547898</v>
      </c>
      <c r="W8" s="13">
        <v>0.47058823529411797</v>
      </c>
      <c r="X8" s="13">
        <v>0.33913043478260901</v>
      </c>
      <c r="Y8" s="13"/>
      <c r="Z8" s="13">
        <v>0.26865671641791</v>
      </c>
      <c r="AA8" s="13">
        <v>0.43589743589743601</v>
      </c>
      <c r="AB8" s="13">
        <v>0.435294117647059</v>
      </c>
      <c r="AC8" s="13">
        <v>0.45977011494252901</v>
      </c>
      <c r="AD8" s="13">
        <v>0.45098039215686297</v>
      </c>
      <c r="AE8" s="13">
        <v>0.35714285714285698</v>
      </c>
      <c r="AF8" s="13">
        <v>0.27272727272727298</v>
      </c>
      <c r="AG8" s="13">
        <v>0.27777777777777801</v>
      </c>
      <c r="AH8" s="13"/>
      <c r="AI8" s="13">
        <v>0.31818181818181801</v>
      </c>
      <c r="AJ8" s="13">
        <v>0.245283018867925</v>
      </c>
      <c r="AK8" s="13">
        <v>0.32098765432098803</v>
      </c>
      <c r="AL8" s="13">
        <v>0.43700787401574798</v>
      </c>
      <c r="AM8" s="13">
        <v>0.41379310344827602</v>
      </c>
      <c r="AN8" s="13"/>
      <c r="AO8" s="13">
        <v>0.39057239057239101</v>
      </c>
      <c r="AP8" s="13">
        <v>0.37931034482758602</v>
      </c>
      <c r="AQ8" s="13"/>
      <c r="AR8" s="13">
        <v>0.25</v>
      </c>
      <c r="AS8" s="13">
        <v>0.41379310344827602</v>
      </c>
      <c r="AT8" s="13">
        <v>0.5</v>
      </c>
      <c r="AU8" s="13">
        <v>0.44444444444444398</v>
      </c>
      <c r="AV8" s="13">
        <v>0.28333333333333299</v>
      </c>
      <c r="AW8" s="13">
        <v>0.29545454545454503</v>
      </c>
      <c r="AX8" s="13">
        <v>0.5</v>
      </c>
      <c r="AY8" s="13">
        <v>0.565217391304348</v>
      </c>
      <c r="AZ8" s="13">
        <v>0.45652173913043498</v>
      </c>
      <c r="BA8" s="13">
        <v>0.441176470588235</v>
      </c>
      <c r="BB8" s="13">
        <v>0.269230769230769</v>
      </c>
      <c r="BC8" s="13">
        <v>0.25</v>
      </c>
      <c r="BD8" s="13"/>
      <c r="BE8" s="13">
        <v>0.45454545454545497</v>
      </c>
    </row>
    <row r="9" spans="2:57" ht="45" x14ac:dyDescent="0.25">
      <c r="B9" s="14" t="s">
        <v>462</v>
      </c>
      <c r="C9" s="13">
        <v>0.44</v>
      </c>
      <c r="D9" s="13">
        <v>0.45714285714285702</v>
      </c>
      <c r="E9" s="13">
        <v>0.50793650793650802</v>
      </c>
      <c r="F9" s="13">
        <v>0.403100775193798</v>
      </c>
      <c r="G9" s="13">
        <v>0.43956043956044</v>
      </c>
      <c r="H9" s="13"/>
      <c r="I9" s="13">
        <v>0.44052863436123302</v>
      </c>
      <c r="J9" s="13">
        <v>0.43956043956044</v>
      </c>
      <c r="K9" s="13"/>
      <c r="L9" s="13">
        <v>0.41666666666666702</v>
      </c>
      <c r="M9" s="13">
        <v>0.30578512396694202</v>
      </c>
      <c r="N9" s="13">
        <v>0.468354430379747</v>
      </c>
      <c r="O9" s="13">
        <v>0.52173913043478304</v>
      </c>
      <c r="P9" s="13"/>
      <c r="Q9" s="13">
        <v>0.52173913043478304</v>
      </c>
      <c r="R9" s="13">
        <v>0.42105263157894701</v>
      </c>
      <c r="S9" s="13">
        <v>0.282608695652174</v>
      </c>
      <c r="T9" s="13">
        <v>0.44444444444444398</v>
      </c>
      <c r="U9" s="13">
        <v>0.434782608695652</v>
      </c>
      <c r="V9" s="13">
        <v>0.35616438356164398</v>
      </c>
      <c r="W9" s="13">
        <v>0.43137254901960798</v>
      </c>
      <c r="X9" s="13">
        <v>0.55652173913043501</v>
      </c>
      <c r="Y9" s="13"/>
      <c r="Z9" s="13">
        <v>0.47761194029850701</v>
      </c>
      <c r="AA9" s="13">
        <v>0.38461538461538503</v>
      </c>
      <c r="AB9" s="13">
        <v>0.435294117647059</v>
      </c>
      <c r="AC9" s="13">
        <v>0.390804597701149</v>
      </c>
      <c r="AD9" s="13">
        <v>0.41176470588235298</v>
      </c>
      <c r="AE9" s="13">
        <v>0.46428571428571402</v>
      </c>
      <c r="AF9" s="13">
        <v>0.59090909090909105</v>
      </c>
      <c r="AG9" s="13">
        <v>0.5</v>
      </c>
      <c r="AH9" s="13"/>
      <c r="AI9" s="13">
        <v>0.5</v>
      </c>
      <c r="AJ9" s="13">
        <v>0.43396226415094302</v>
      </c>
      <c r="AK9" s="13">
        <v>0.49382716049382702</v>
      </c>
      <c r="AL9" s="13">
        <v>0.41732283464566899</v>
      </c>
      <c r="AM9" s="13">
        <v>0.42528735632183901</v>
      </c>
      <c r="AN9" s="13"/>
      <c r="AO9" s="13">
        <v>0.42760942760942799</v>
      </c>
      <c r="AP9" s="13">
        <v>0.45812807881773399</v>
      </c>
      <c r="AQ9" s="13"/>
      <c r="AR9" s="13">
        <v>0.5625</v>
      </c>
      <c r="AS9" s="13">
        <v>0.44137931034482802</v>
      </c>
      <c r="AT9" s="13">
        <v>0.25</v>
      </c>
      <c r="AU9" s="13">
        <v>0.22222222222222199</v>
      </c>
      <c r="AV9" s="13">
        <v>0.55000000000000004</v>
      </c>
      <c r="AW9" s="13">
        <v>0.5</v>
      </c>
      <c r="AX9" s="13">
        <v>0.36363636363636398</v>
      </c>
      <c r="AY9" s="13">
        <v>0.30434782608695699</v>
      </c>
      <c r="AZ9" s="13">
        <v>0.30434782608695699</v>
      </c>
      <c r="BA9" s="13">
        <v>0.47058823529411797</v>
      </c>
      <c r="BB9" s="13">
        <v>0.5</v>
      </c>
      <c r="BC9" s="13">
        <v>0.55000000000000004</v>
      </c>
      <c r="BD9" s="13"/>
      <c r="BE9" s="13">
        <v>0.40404040404040398</v>
      </c>
    </row>
    <row r="10" spans="2:57" ht="45" x14ac:dyDescent="0.25">
      <c r="B10" s="14" t="s">
        <v>463</v>
      </c>
      <c r="C10" s="13">
        <v>0.154</v>
      </c>
      <c r="D10" s="13">
        <v>0.28571428571428598</v>
      </c>
      <c r="E10" s="13">
        <v>0.238095238095238</v>
      </c>
      <c r="F10" s="13">
        <v>0.193798449612403</v>
      </c>
      <c r="G10" s="13">
        <v>9.8901098901098897E-2</v>
      </c>
      <c r="H10" s="13"/>
      <c r="I10" s="13">
        <v>0.22026431718061701</v>
      </c>
      <c r="J10" s="13">
        <v>9.8901098901098897E-2</v>
      </c>
      <c r="K10" s="13"/>
      <c r="L10" s="13">
        <v>0.2</v>
      </c>
      <c r="M10" s="13">
        <v>0.165289256198347</v>
      </c>
      <c r="N10" s="13">
        <v>0.132911392405063</v>
      </c>
      <c r="O10" s="13">
        <v>0.14906832298136599</v>
      </c>
      <c r="P10" s="13"/>
      <c r="Q10" s="13">
        <v>0.217391304347826</v>
      </c>
      <c r="R10" s="13">
        <v>0.157894736842105</v>
      </c>
      <c r="S10" s="13">
        <v>0.23913043478260901</v>
      </c>
      <c r="T10" s="13">
        <v>0.18518518518518501</v>
      </c>
      <c r="U10" s="13">
        <v>0.188405797101449</v>
      </c>
      <c r="V10" s="13">
        <v>0.123287671232877</v>
      </c>
      <c r="W10" s="13">
        <v>9.8039215686274495E-2</v>
      </c>
      <c r="X10" s="13">
        <v>8.6956521739130405E-2</v>
      </c>
      <c r="Y10" s="13"/>
      <c r="Z10" s="13">
        <v>0.238805970149254</v>
      </c>
      <c r="AA10" s="13">
        <v>0.16666666666666699</v>
      </c>
      <c r="AB10" s="13">
        <v>9.41176470588235E-2</v>
      </c>
      <c r="AC10" s="13">
        <v>0.126436781609195</v>
      </c>
      <c r="AD10" s="13">
        <v>0.13725490196078399</v>
      </c>
      <c r="AE10" s="13">
        <v>0.17857142857142899</v>
      </c>
      <c r="AF10" s="13">
        <v>0.13636363636363599</v>
      </c>
      <c r="AG10" s="13">
        <v>0.16666666666666699</v>
      </c>
      <c r="AH10" s="13"/>
      <c r="AI10" s="13">
        <v>0.18181818181818199</v>
      </c>
      <c r="AJ10" s="13">
        <v>0.28301886792452802</v>
      </c>
      <c r="AK10" s="13">
        <v>0.16049382716049401</v>
      </c>
      <c r="AL10" s="13">
        <v>0.122047244094488</v>
      </c>
      <c r="AM10" s="13">
        <v>0.160919540229885</v>
      </c>
      <c r="AN10" s="13"/>
      <c r="AO10" s="13">
        <v>0.168350168350168</v>
      </c>
      <c r="AP10" s="13">
        <v>0.133004926108374</v>
      </c>
      <c r="AQ10" s="13"/>
      <c r="AR10" s="13">
        <v>0.1875</v>
      </c>
      <c r="AS10" s="13">
        <v>0.13103448275862101</v>
      </c>
      <c r="AT10" s="13">
        <v>0.25</v>
      </c>
      <c r="AU10" s="13">
        <v>0.27777777777777801</v>
      </c>
      <c r="AV10" s="13">
        <v>0.15</v>
      </c>
      <c r="AW10" s="13">
        <v>0.18181818181818199</v>
      </c>
      <c r="AX10" s="13">
        <v>0.13636363636363599</v>
      </c>
      <c r="AY10" s="13">
        <v>0.13043478260869601</v>
      </c>
      <c r="AZ10" s="13">
        <v>0.19565217391304299</v>
      </c>
      <c r="BA10" s="13">
        <v>2.9411764705882401E-2</v>
      </c>
      <c r="BB10" s="13">
        <v>0.19230769230769201</v>
      </c>
      <c r="BC10" s="13">
        <v>0.2</v>
      </c>
      <c r="BD10" s="13"/>
      <c r="BE10" s="13">
        <v>0.12626262626262599</v>
      </c>
    </row>
    <row r="11" spans="2:57" x14ac:dyDescent="0.25">
      <c r="B11" s="14" t="s">
        <v>149</v>
      </c>
      <c r="C11" s="19">
        <v>0.02</v>
      </c>
      <c r="D11" s="19">
        <v>2.8571428571428598E-2</v>
      </c>
      <c r="E11" s="19">
        <v>3.1746031746031703E-2</v>
      </c>
      <c r="F11" s="19">
        <v>2.32558139534884E-2</v>
      </c>
      <c r="G11" s="19">
        <v>1.4652014652014701E-2</v>
      </c>
      <c r="H11" s="19"/>
      <c r="I11" s="19">
        <v>2.6431718061673999E-2</v>
      </c>
      <c r="J11" s="19">
        <v>1.4652014652014701E-2</v>
      </c>
      <c r="K11" s="19"/>
      <c r="L11" s="19">
        <v>0</v>
      </c>
      <c r="M11" s="19">
        <v>4.1322314049586799E-2</v>
      </c>
      <c r="N11" s="19">
        <v>1.8987341772151899E-2</v>
      </c>
      <c r="O11" s="19">
        <v>1.2422360248447201E-2</v>
      </c>
      <c r="P11" s="19"/>
      <c r="Q11" s="19">
        <v>0</v>
      </c>
      <c r="R11" s="19">
        <v>5.2631578947368397E-2</v>
      </c>
      <c r="S11" s="19">
        <v>4.3478260869565202E-2</v>
      </c>
      <c r="T11" s="19">
        <v>1.85185185185185E-2</v>
      </c>
      <c r="U11" s="19">
        <v>4.3478260869565202E-2</v>
      </c>
      <c r="V11" s="19">
        <v>0</v>
      </c>
      <c r="W11" s="19">
        <v>0</v>
      </c>
      <c r="X11" s="19">
        <v>1.7391304347826101E-2</v>
      </c>
      <c r="Y11" s="19"/>
      <c r="Z11" s="19">
        <v>1.49253731343284E-2</v>
      </c>
      <c r="AA11" s="19">
        <v>1.2820512820512799E-2</v>
      </c>
      <c r="AB11" s="19">
        <v>3.5294117647058802E-2</v>
      </c>
      <c r="AC11" s="19">
        <v>2.2988505747126398E-2</v>
      </c>
      <c r="AD11" s="19">
        <v>0</v>
      </c>
      <c r="AE11" s="19">
        <v>0</v>
      </c>
      <c r="AF11" s="19">
        <v>0</v>
      </c>
      <c r="AG11" s="19">
        <v>5.5555555555555601E-2</v>
      </c>
      <c r="AH11" s="19"/>
      <c r="AI11" s="19">
        <v>0</v>
      </c>
      <c r="AJ11" s="19">
        <v>3.77358490566038E-2</v>
      </c>
      <c r="AK11" s="19">
        <v>2.4691358024691398E-2</v>
      </c>
      <c r="AL11" s="19">
        <v>2.3622047244094498E-2</v>
      </c>
      <c r="AM11" s="19">
        <v>0</v>
      </c>
      <c r="AN11" s="19"/>
      <c r="AO11" s="19">
        <v>1.34680134680135E-2</v>
      </c>
      <c r="AP11" s="19">
        <v>2.95566502463054E-2</v>
      </c>
      <c r="AQ11" s="19"/>
      <c r="AR11" s="19">
        <v>0</v>
      </c>
      <c r="AS11" s="19">
        <v>1.37931034482759E-2</v>
      </c>
      <c r="AT11" s="19">
        <v>0</v>
      </c>
      <c r="AU11" s="19">
        <v>5.5555555555555601E-2</v>
      </c>
      <c r="AV11" s="19">
        <v>1.6666666666666701E-2</v>
      </c>
      <c r="AW11" s="19">
        <v>2.27272727272727E-2</v>
      </c>
      <c r="AX11" s="19">
        <v>0</v>
      </c>
      <c r="AY11" s="19">
        <v>0</v>
      </c>
      <c r="AZ11" s="19">
        <v>4.3478260869565202E-2</v>
      </c>
      <c r="BA11" s="19">
        <v>5.8823529411764698E-2</v>
      </c>
      <c r="BB11" s="19">
        <v>3.8461538461538498E-2</v>
      </c>
      <c r="BC11" s="19">
        <v>0</v>
      </c>
      <c r="BD11" s="19"/>
      <c r="BE11" s="19">
        <v>1.5151515151515201E-2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110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1.0183299389002001E-2</v>
      </c>
      <c r="D8" s="13">
        <v>1.2987012987013E-2</v>
      </c>
      <c r="E8" s="13">
        <v>0</v>
      </c>
      <c r="F8" s="13">
        <v>1.9685039370078702E-2</v>
      </c>
      <c r="G8" s="13">
        <v>7.7519379844961196E-3</v>
      </c>
      <c r="H8" s="13"/>
      <c r="I8" s="13">
        <v>1.28755364806867E-2</v>
      </c>
      <c r="J8" s="13">
        <v>7.7519379844961196E-3</v>
      </c>
      <c r="K8" s="13"/>
      <c r="L8" s="13">
        <v>7.8125E-3</v>
      </c>
      <c r="M8" s="13">
        <v>2.1645021645021599E-2</v>
      </c>
      <c r="N8" s="13">
        <v>6.6889632107023402E-3</v>
      </c>
      <c r="O8" s="13">
        <v>6.1919504643962904E-3</v>
      </c>
      <c r="P8" s="13"/>
      <c r="Q8" s="13">
        <v>9.0090090090090107E-3</v>
      </c>
      <c r="R8" s="13">
        <v>2.7027027027027001E-2</v>
      </c>
      <c r="S8" s="13">
        <v>1.0869565217391301E-2</v>
      </c>
      <c r="T8" s="13">
        <v>1.86915887850467E-2</v>
      </c>
      <c r="U8" s="13">
        <v>0</v>
      </c>
      <c r="V8" s="13">
        <v>7.63358778625954E-3</v>
      </c>
      <c r="W8" s="13">
        <v>0</v>
      </c>
      <c r="X8" s="13">
        <v>1.3157894736842099E-2</v>
      </c>
      <c r="Y8" s="13"/>
      <c r="Z8" s="13">
        <v>7.1942446043165497E-3</v>
      </c>
      <c r="AA8" s="13">
        <v>6.13496932515337E-3</v>
      </c>
      <c r="AB8" s="13">
        <v>1.2987012987013E-2</v>
      </c>
      <c r="AC8" s="13">
        <v>1.11731843575419E-2</v>
      </c>
      <c r="AD8" s="13">
        <v>9.5238095238095195E-3</v>
      </c>
      <c r="AE8" s="13">
        <v>1.8348623853211E-2</v>
      </c>
      <c r="AF8" s="13">
        <v>0</v>
      </c>
      <c r="AG8" s="13">
        <v>1.0989010989011E-2</v>
      </c>
      <c r="AH8" s="13"/>
      <c r="AI8" s="13">
        <v>6.6666666666666693E-2</v>
      </c>
      <c r="AJ8" s="13">
        <v>4.1237113402061903E-2</v>
      </c>
      <c r="AK8" s="13">
        <v>6.5359477124183E-3</v>
      </c>
      <c r="AL8" s="13">
        <v>3.9840637450199202E-3</v>
      </c>
      <c r="AM8" s="13">
        <v>0</v>
      </c>
      <c r="AN8" s="13"/>
      <c r="AO8" s="13">
        <v>6.6889632107023402E-3</v>
      </c>
      <c r="AP8" s="13">
        <v>1.5625E-2</v>
      </c>
      <c r="AQ8" s="13"/>
      <c r="AR8" s="13">
        <v>1.5625E-2</v>
      </c>
      <c r="AS8" s="13">
        <v>1.3986013986014E-2</v>
      </c>
      <c r="AT8" s="13">
        <v>0</v>
      </c>
      <c r="AU8" s="13">
        <v>0</v>
      </c>
      <c r="AV8" s="13">
        <v>8.4033613445378096E-3</v>
      </c>
      <c r="AW8" s="13">
        <v>0</v>
      </c>
      <c r="AX8" s="13">
        <v>2.3809523809523801E-2</v>
      </c>
      <c r="AY8" s="13">
        <v>0</v>
      </c>
      <c r="AZ8" s="13">
        <v>9.8039215686274508E-3</v>
      </c>
      <c r="BA8" s="13">
        <v>0</v>
      </c>
      <c r="BB8" s="13">
        <v>1.7543859649122799E-2</v>
      </c>
      <c r="BC8" s="13">
        <v>0</v>
      </c>
      <c r="BD8" s="13"/>
      <c r="BE8" s="13">
        <v>1.1331444759206799E-2</v>
      </c>
    </row>
    <row r="9" spans="2:57" x14ac:dyDescent="0.25">
      <c r="B9" s="14" t="s">
        <v>102</v>
      </c>
      <c r="C9" s="13">
        <v>4.8879837067209803E-2</v>
      </c>
      <c r="D9" s="13">
        <v>7.7922077922077906E-2</v>
      </c>
      <c r="E9" s="13">
        <v>7.4074074074074098E-2</v>
      </c>
      <c r="F9" s="13">
        <v>4.33070866141732E-2</v>
      </c>
      <c r="G9" s="13">
        <v>4.0697674418604703E-2</v>
      </c>
      <c r="H9" s="13"/>
      <c r="I9" s="13">
        <v>5.7939914163090099E-2</v>
      </c>
      <c r="J9" s="13">
        <v>4.0697674418604703E-2</v>
      </c>
      <c r="K9" s="13"/>
      <c r="L9" s="13">
        <v>7.8125E-3</v>
      </c>
      <c r="M9" s="13">
        <v>3.8961038961039002E-2</v>
      </c>
      <c r="N9" s="13">
        <v>2.3411371237458199E-2</v>
      </c>
      <c r="O9" s="13">
        <v>9.5975232198142399E-2</v>
      </c>
      <c r="P9" s="13"/>
      <c r="Q9" s="13">
        <v>6.3063063063063099E-2</v>
      </c>
      <c r="R9" s="13">
        <v>9.45945945945946E-2</v>
      </c>
      <c r="S9" s="13">
        <v>6.5217391304347797E-2</v>
      </c>
      <c r="T9" s="13">
        <v>3.7383177570093497E-2</v>
      </c>
      <c r="U9" s="13">
        <v>8.0645161290322596E-3</v>
      </c>
      <c r="V9" s="13">
        <v>1.5267175572519101E-2</v>
      </c>
      <c r="W9" s="13">
        <v>5.10204081632653E-2</v>
      </c>
      <c r="X9" s="13">
        <v>6.5789473684210495E-2</v>
      </c>
      <c r="Y9" s="13"/>
      <c r="Z9" s="13">
        <v>7.1942446043165506E-2</v>
      </c>
      <c r="AA9" s="13">
        <v>3.6809815950920199E-2</v>
      </c>
      <c r="AB9" s="13">
        <v>3.8961038961039002E-2</v>
      </c>
      <c r="AC9" s="13">
        <v>4.4692737430167599E-2</v>
      </c>
      <c r="AD9" s="13">
        <v>4.7619047619047603E-2</v>
      </c>
      <c r="AE9" s="13">
        <v>8.2568807339449504E-2</v>
      </c>
      <c r="AF9" s="13">
        <v>0</v>
      </c>
      <c r="AG9" s="13">
        <v>4.3956043956044001E-2</v>
      </c>
      <c r="AH9" s="13"/>
      <c r="AI9" s="13">
        <v>8.8888888888888906E-2</v>
      </c>
      <c r="AJ9" s="13">
        <v>0.123711340206186</v>
      </c>
      <c r="AK9" s="13">
        <v>5.8823529411764698E-2</v>
      </c>
      <c r="AL9" s="13">
        <v>2.98804780876494E-2</v>
      </c>
      <c r="AM9" s="13">
        <v>3.4482758620689703E-2</v>
      </c>
      <c r="AN9" s="13"/>
      <c r="AO9" s="13">
        <v>4.8494983277592003E-2</v>
      </c>
      <c r="AP9" s="13">
        <v>4.9479166666666699E-2</v>
      </c>
      <c r="AQ9" s="13"/>
      <c r="AR9" s="13">
        <v>1.5625E-2</v>
      </c>
      <c r="AS9" s="13">
        <v>5.5944055944055902E-2</v>
      </c>
      <c r="AT9" s="13">
        <v>0</v>
      </c>
      <c r="AU9" s="13">
        <v>0</v>
      </c>
      <c r="AV9" s="13">
        <v>5.0420168067226899E-2</v>
      </c>
      <c r="AW9" s="13">
        <v>5.1948051948052E-2</v>
      </c>
      <c r="AX9" s="13">
        <v>3.5714285714285698E-2</v>
      </c>
      <c r="AY9" s="13">
        <v>2.9411764705882401E-2</v>
      </c>
      <c r="AZ9" s="13">
        <v>5.8823529411764698E-2</v>
      </c>
      <c r="BA9" s="13">
        <v>5.1724137931034503E-2</v>
      </c>
      <c r="BB9" s="13">
        <v>5.2631578947368397E-2</v>
      </c>
      <c r="BC9" s="13">
        <v>9.4339622641509399E-2</v>
      </c>
      <c r="BD9" s="13"/>
      <c r="BE9" s="13">
        <v>2.8328611898017001E-2</v>
      </c>
    </row>
    <row r="10" spans="2:57" x14ac:dyDescent="0.25">
      <c r="B10" s="14" t="s">
        <v>103</v>
      </c>
      <c r="C10" s="13">
        <v>0.20672097759674099</v>
      </c>
      <c r="D10" s="13">
        <v>0.19480519480519501</v>
      </c>
      <c r="E10" s="13">
        <v>0.281481481481481</v>
      </c>
      <c r="F10" s="13">
        <v>0.232283464566929</v>
      </c>
      <c r="G10" s="13">
        <v>0.176356589147287</v>
      </c>
      <c r="H10" s="13"/>
      <c r="I10" s="13">
        <v>0.24034334763948501</v>
      </c>
      <c r="J10" s="13">
        <v>0.176356589147287</v>
      </c>
      <c r="K10" s="13"/>
      <c r="L10" s="13">
        <v>0.2265625</v>
      </c>
      <c r="M10" s="13">
        <v>0.199134199134199</v>
      </c>
      <c r="N10" s="13">
        <v>0.17056856187291</v>
      </c>
      <c r="O10" s="13">
        <v>0.238390092879257</v>
      </c>
      <c r="P10" s="13"/>
      <c r="Q10" s="13">
        <v>0.23423423423423401</v>
      </c>
      <c r="R10" s="13">
        <v>0.17567567567567599</v>
      </c>
      <c r="S10" s="13">
        <v>0.25</v>
      </c>
      <c r="T10" s="13">
        <v>0.20560747663551401</v>
      </c>
      <c r="U10" s="13">
        <v>0.25</v>
      </c>
      <c r="V10" s="13">
        <v>0.16030534351145001</v>
      </c>
      <c r="W10" s="13">
        <v>0.17346938775510201</v>
      </c>
      <c r="X10" s="13">
        <v>0.19298245614035101</v>
      </c>
      <c r="Y10" s="13"/>
      <c r="Z10" s="13">
        <v>0.16546762589928099</v>
      </c>
      <c r="AA10" s="13">
        <v>0.25766871165644201</v>
      </c>
      <c r="AB10" s="13">
        <v>0.201298701298701</v>
      </c>
      <c r="AC10" s="13">
        <v>0.122905027932961</v>
      </c>
      <c r="AD10" s="13">
        <v>0.19047619047618999</v>
      </c>
      <c r="AE10" s="13">
        <v>0.23853211009174299</v>
      </c>
      <c r="AF10" s="13">
        <v>0.476190476190476</v>
      </c>
      <c r="AG10" s="13">
        <v>0.20879120879120899</v>
      </c>
      <c r="AH10" s="13"/>
      <c r="AI10" s="13">
        <v>0.2</v>
      </c>
      <c r="AJ10" s="13">
        <v>0.402061855670103</v>
      </c>
      <c r="AK10" s="13">
        <v>0.28758169934640498</v>
      </c>
      <c r="AL10" s="13">
        <v>0.16932270916334699</v>
      </c>
      <c r="AM10" s="13">
        <v>0.13218390804597699</v>
      </c>
      <c r="AN10" s="13"/>
      <c r="AO10" s="13">
        <v>0.18227424749163901</v>
      </c>
      <c r="AP10" s="13">
        <v>0.24479166666666699</v>
      </c>
      <c r="AQ10" s="13"/>
      <c r="AR10" s="13">
        <v>0.359375</v>
      </c>
      <c r="AS10" s="13">
        <v>0.17482517482517501</v>
      </c>
      <c r="AT10" s="13">
        <v>0.35294117647058798</v>
      </c>
      <c r="AU10" s="13">
        <v>0.25806451612903197</v>
      </c>
      <c r="AV10" s="13">
        <v>0.159663865546218</v>
      </c>
      <c r="AW10" s="13">
        <v>0.22077922077922099</v>
      </c>
      <c r="AX10" s="13">
        <v>0.17857142857142899</v>
      </c>
      <c r="AY10" s="13">
        <v>0.32352941176470601</v>
      </c>
      <c r="AZ10" s="13">
        <v>0.17647058823529399</v>
      </c>
      <c r="BA10" s="13">
        <v>0.20689655172413801</v>
      </c>
      <c r="BB10" s="13">
        <v>0.175438596491228</v>
      </c>
      <c r="BC10" s="13">
        <v>0.26415094339622602</v>
      </c>
      <c r="BD10" s="13"/>
      <c r="BE10" s="13">
        <v>0.18980169971671401</v>
      </c>
    </row>
    <row r="11" spans="2:57" x14ac:dyDescent="0.25">
      <c r="B11" s="14" t="s">
        <v>104</v>
      </c>
      <c r="C11" s="13">
        <v>0.378818737270876</v>
      </c>
      <c r="D11" s="13">
        <v>0.415584415584416</v>
      </c>
      <c r="E11" s="13">
        <v>0.37777777777777799</v>
      </c>
      <c r="F11" s="13">
        <v>0.35039370078740201</v>
      </c>
      <c r="G11" s="13">
        <v>0.387596899224806</v>
      </c>
      <c r="H11" s="13"/>
      <c r="I11" s="13">
        <v>0.36909871244635201</v>
      </c>
      <c r="J11" s="13">
        <v>0.387596899224806</v>
      </c>
      <c r="K11" s="13"/>
      <c r="L11" s="13">
        <v>0.34375</v>
      </c>
      <c r="M11" s="13">
        <v>0.354978354978355</v>
      </c>
      <c r="N11" s="13">
        <v>0.40802675585284298</v>
      </c>
      <c r="O11" s="13">
        <v>0.38390092879256998</v>
      </c>
      <c r="P11" s="13"/>
      <c r="Q11" s="13">
        <v>0.34234234234234201</v>
      </c>
      <c r="R11" s="13">
        <v>0.41891891891891903</v>
      </c>
      <c r="S11" s="13">
        <v>0.282608695652174</v>
      </c>
      <c r="T11" s="13">
        <v>0.39252336448598102</v>
      </c>
      <c r="U11" s="13">
        <v>0.39516129032258102</v>
      </c>
      <c r="V11" s="13">
        <v>0.41984732824427501</v>
      </c>
      <c r="W11" s="13">
        <v>0.37755102040816302</v>
      </c>
      <c r="X11" s="13">
        <v>0.38596491228070201</v>
      </c>
      <c r="Y11" s="13"/>
      <c r="Z11" s="13">
        <v>0.402877697841727</v>
      </c>
      <c r="AA11" s="13">
        <v>0.34355828220858903</v>
      </c>
      <c r="AB11" s="13">
        <v>0.39610389610389601</v>
      </c>
      <c r="AC11" s="13">
        <v>0.36871508379888301</v>
      </c>
      <c r="AD11" s="13">
        <v>0.42857142857142899</v>
      </c>
      <c r="AE11" s="13">
        <v>0.31192660550458701</v>
      </c>
      <c r="AF11" s="13">
        <v>0.35714285714285698</v>
      </c>
      <c r="AG11" s="13">
        <v>0.42857142857142899</v>
      </c>
      <c r="AH11" s="13"/>
      <c r="AI11" s="13">
        <v>0.31111111111111101</v>
      </c>
      <c r="AJ11" s="13">
        <v>0.268041237113402</v>
      </c>
      <c r="AK11" s="13">
        <v>0.39869281045751598</v>
      </c>
      <c r="AL11" s="13">
        <v>0.42430278884462203</v>
      </c>
      <c r="AM11" s="13">
        <v>0.31034482758620702</v>
      </c>
      <c r="AN11" s="13"/>
      <c r="AO11" s="13">
        <v>0.39966555183946501</v>
      </c>
      <c r="AP11" s="13">
        <v>0.34635416666666702</v>
      </c>
      <c r="AQ11" s="13"/>
      <c r="AR11" s="13">
        <v>0.296875</v>
      </c>
      <c r="AS11" s="13">
        <v>0.356643356643357</v>
      </c>
      <c r="AT11" s="13">
        <v>0.52941176470588203</v>
      </c>
      <c r="AU11" s="13">
        <v>0.32258064516128998</v>
      </c>
      <c r="AV11" s="13">
        <v>0.45378151260504201</v>
      </c>
      <c r="AW11" s="13">
        <v>0.46753246753246802</v>
      </c>
      <c r="AX11" s="13">
        <v>0.35714285714285698</v>
      </c>
      <c r="AY11" s="13">
        <v>0.35294117647058798</v>
      </c>
      <c r="AZ11" s="13">
        <v>0.33333333333333298</v>
      </c>
      <c r="BA11" s="13">
        <v>0.5</v>
      </c>
      <c r="BB11" s="13">
        <v>0.40350877192982498</v>
      </c>
      <c r="BC11" s="13">
        <v>0.26415094339622602</v>
      </c>
      <c r="BD11" s="13"/>
      <c r="BE11" s="13">
        <v>0.36260623229461802</v>
      </c>
    </row>
    <row r="12" spans="2:57" x14ac:dyDescent="0.25">
      <c r="B12" s="14" t="s">
        <v>105</v>
      </c>
      <c r="C12" s="19">
        <v>0.355397148676171</v>
      </c>
      <c r="D12" s="19">
        <v>0.29870129870129902</v>
      </c>
      <c r="E12" s="19">
        <v>0.266666666666667</v>
      </c>
      <c r="F12" s="19">
        <v>0.35433070866141703</v>
      </c>
      <c r="G12" s="19">
        <v>0.387596899224806</v>
      </c>
      <c r="H12" s="19"/>
      <c r="I12" s="19">
        <v>0.31974248927038601</v>
      </c>
      <c r="J12" s="19">
        <v>0.387596899224806</v>
      </c>
      <c r="K12" s="19"/>
      <c r="L12" s="19">
        <v>0.4140625</v>
      </c>
      <c r="M12" s="19">
        <v>0.385281385281385</v>
      </c>
      <c r="N12" s="19">
        <v>0.39130434782608697</v>
      </c>
      <c r="O12" s="19">
        <v>0.27554179566563503</v>
      </c>
      <c r="P12" s="19"/>
      <c r="Q12" s="19">
        <v>0.35135135135135098</v>
      </c>
      <c r="R12" s="19">
        <v>0.28378378378378399</v>
      </c>
      <c r="S12" s="19">
        <v>0.39130434782608697</v>
      </c>
      <c r="T12" s="19">
        <v>0.34579439252336402</v>
      </c>
      <c r="U12" s="19">
        <v>0.34677419354838701</v>
      </c>
      <c r="V12" s="19">
        <v>0.39694656488549601</v>
      </c>
      <c r="W12" s="19">
        <v>0.397959183673469</v>
      </c>
      <c r="X12" s="19">
        <v>0.34210526315789502</v>
      </c>
      <c r="Y12" s="19"/>
      <c r="Z12" s="19">
        <v>0.35251798561151099</v>
      </c>
      <c r="AA12" s="19">
        <v>0.35582822085889598</v>
      </c>
      <c r="AB12" s="19">
        <v>0.35064935064935099</v>
      </c>
      <c r="AC12" s="19">
        <v>0.45251396648044701</v>
      </c>
      <c r="AD12" s="19">
        <v>0.32380952380952399</v>
      </c>
      <c r="AE12" s="19">
        <v>0.34862385321100903</v>
      </c>
      <c r="AF12" s="19">
        <v>0.16666666666666699</v>
      </c>
      <c r="AG12" s="19">
        <v>0.30769230769230799</v>
      </c>
      <c r="AH12" s="19"/>
      <c r="AI12" s="19">
        <v>0.33333333333333298</v>
      </c>
      <c r="AJ12" s="19">
        <v>0.164948453608247</v>
      </c>
      <c r="AK12" s="19">
        <v>0.24836601307189499</v>
      </c>
      <c r="AL12" s="19">
        <v>0.372509960159363</v>
      </c>
      <c r="AM12" s="19">
        <v>0.52298850574712596</v>
      </c>
      <c r="AN12" s="19"/>
      <c r="AO12" s="19">
        <v>0.36287625418060199</v>
      </c>
      <c r="AP12" s="19">
        <v>0.34375</v>
      </c>
      <c r="AQ12" s="19"/>
      <c r="AR12" s="19">
        <v>0.3125</v>
      </c>
      <c r="AS12" s="19">
        <v>0.39860139860139898</v>
      </c>
      <c r="AT12" s="19">
        <v>0.11764705882352899</v>
      </c>
      <c r="AU12" s="19">
        <v>0.41935483870967699</v>
      </c>
      <c r="AV12" s="19">
        <v>0.32773109243697501</v>
      </c>
      <c r="AW12" s="19">
        <v>0.25974025974025999</v>
      </c>
      <c r="AX12" s="19">
        <v>0.40476190476190499</v>
      </c>
      <c r="AY12" s="19">
        <v>0.29411764705882398</v>
      </c>
      <c r="AZ12" s="19">
        <v>0.42156862745098</v>
      </c>
      <c r="BA12" s="19">
        <v>0.24137931034482801</v>
      </c>
      <c r="BB12" s="19">
        <v>0.35087719298245601</v>
      </c>
      <c r="BC12" s="19">
        <v>0.37735849056603799</v>
      </c>
      <c r="BD12" s="19"/>
      <c r="BE12" s="19">
        <v>0.40793201133144502</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470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0.36799999999999999</v>
      </c>
      <c r="D8" s="13">
        <v>0.2</v>
      </c>
      <c r="E8" s="13">
        <v>0.26984126984126999</v>
      </c>
      <c r="F8" s="13">
        <v>0.31782945736434098</v>
      </c>
      <c r="G8" s="13">
        <v>0.43589743589743601</v>
      </c>
      <c r="H8" s="13"/>
      <c r="I8" s="13">
        <v>0.28634361233480199</v>
      </c>
      <c r="J8" s="13">
        <v>0.43589743589743601</v>
      </c>
      <c r="K8" s="13"/>
      <c r="L8" s="13">
        <v>0.4</v>
      </c>
      <c r="M8" s="13">
        <v>0.38842975206611602</v>
      </c>
      <c r="N8" s="13">
        <v>0.392405063291139</v>
      </c>
      <c r="O8" s="13">
        <v>0.31677018633540399</v>
      </c>
      <c r="P8" s="13"/>
      <c r="Q8" s="13">
        <v>0.26086956521739102</v>
      </c>
      <c r="R8" s="13">
        <v>0.23684210526315799</v>
      </c>
      <c r="S8" s="13">
        <v>0.39130434782608697</v>
      </c>
      <c r="T8" s="13">
        <v>0.31481481481481499</v>
      </c>
      <c r="U8" s="13">
        <v>0.376811594202899</v>
      </c>
      <c r="V8" s="13">
        <v>0.45205479452054798</v>
      </c>
      <c r="W8" s="13">
        <v>0.43137254901960798</v>
      </c>
      <c r="X8" s="13">
        <v>0.37391304347826099</v>
      </c>
      <c r="Y8" s="13"/>
      <c r="Z8" s="13">
        <v>0.34328358208955201</v>
      </c>
      <c r="AA8" s="13">
        <v>0.38461538461538503</v>
      </c>
      <c r="AB8" s="13">
        <v>0.38823529411764701</v>
      </c>
      <c r="AC8" s="13">
        <v>0.42528735632183901</v>
      </c>
      <c r="AD8" s="13">
        <v>0.41176470588235298</v>
      </c>
      <c r="AE8" s="13">
        <v>0.214285714285714</v>
      </c>
      <c r="AF8" s="13">
        <v>0.18181818181818199</v>
      </c>
      <c r="AG8" s="13">
        <v>0.44444444444444398</v>
      </c>
      <c r="AH8" s="13"/>
      <c r="AI8" s="13">
        <v>0.27272727272727298</v>
      </c>
      <c r="AJ8" s="13">
        <v>0.26415094339622602</v>
      </c>
      <c r="AK8" s="13">
        <v>0.32098765432098803</v>
      </c>
      <c r="AL8" s="13">
        <v>0.38582677165354301</v>
      </c>
      <c r="AM8" s="13">
        <v>0.45977011494252901</v>
      </c>
      <c r="AN8" s="13"/>
      <c r="AO8" s="13">
        <v>0.37373737373737398</v>
      </c>
      <c r="AP8" s="13">
        <v>0.35960591133004899</v>
      </c>
      <c r="AQ8" s="13"/>
      <c r="AR8" s="13">
        <v>0.28125</v>
      </c>
      <c r="AS8" s="13">
        <v>0.43448275862069002</v>
      </c>
      <c r="AT8" s="13">
        <v>0.375</v>
      </c>
      <c r="AU8" s="13">
        <v>0.22222222222222199</v>
      </c>
      <c r="AV8" s="13">
        <v>0.31666666666666698</v>
      </c>
      <c r="AW8" s="13">
        <v>0.27272727272727298</v>
      </c>
      <c r="AX8" s="13">
        <v>0.40909090909090901</v>
      </c>
      <c r="AY8" s="13">
        <v>0.47826086956521702</v>
      </c>
      <c r="AZ8" s="13">
        <v>0.41304347826087001</v>
      </c>
      <c r="BA8" s="13">
        <v>0.38235294117647101</v>
      </c>
      <c r="BB8" s="13">
        <v>0.269230769230769</v>
      </c>
      <c r="BC8" s="13">
        <v>0.3</v>
      </c>
      <c r="BD8" s="13"/>
      <c r="BE8" s="13">
        <v>0.44444444444444398</v>
      </c>
    </row>
    <row r="9" spans="2:57" ht="45" x14ac:dyDescent="0.25">
      <c r="B9" s="14" t="s">
        <v>462</v>
      </c>
      <c r="C9" s="13">
        <v>0.41</v>
      </c>
      <c r="D9" s="13">
        <v>0.42857142857142899</v>
      </c>
      <c r="E9" s="13">
        <v>0.38095238095238099</v>
      </c>
      <c r="F9" s="13">
        <v>0.39534883720930197</v>
      </c>
      <c r="G9" s="13">
        <v>0.42124542124542103</v>
      </c>
      <c r="H9" s="13"/>
      <c r="I9" s="13">
        <v>0.39647577092510999</v>
      </c>
      <c r="J9" s="13">
        <v>0.42124542124542103</v>
      </c>
      <c r="K9" s="13"/>
      <c r="L9" s="13">
        <v>0.38333333333333303</v>
      </c>
      <c r="M9" s="13">
        <v>0.421487603305785</v>
      </c>
      <c r="N9" s="13">
        <v>0.411392405063291</v>
      </c>
      <c r="O9" s="13">
        <v>0.40993788819875798</v>
      </c>
      <c r="P9" s="13"/>
      <c r="Q9" s="13">
        <v>0.45652173913043498</v>
      </c>
      <c r="R9" s="13">
        <v>0.42105263157894701</v>
      </c>
      <c r="S9" s="13">
        <v>0.41304347826087001</v>
      </c>
      <c r="T9" s="13">
        <v>0.48148148148148101</v>
      </c>
      <c r="U9" s="13">
        <v>0.376811594202899</v>
      </c>
      <c r="V9" s="13">
        <v>0.34246575342465801</v>
      </c>
      <c r="W9" s="13">
        <v>0.41176470588235298</v>
      </c>
      <c r="X9" s="13">
        <v>0.434782608695652</v>
      </c>
      <c r="Y9" s="13"/>
      <c r="Z9" s="13">
        <v>0.38805970149253699</v>
      </c>
      <c r="AA9" s="13">
        <v>0.33333333333333298</v>
      </c>
      <c r="AB9" s="13">
        <v>0.435294117647059</v>
      </c>
      <c r="AC9" s="13">
        <v>0.44827586206896602</v>
      </c>
      <c r="AD9" s="13">
        <v>0.43137254901960798</v>
      </c>
      <c r="AE9" s="13">
        <v>0.46428571428571402</v>
      </c>
      <c r="AF9" s="13">
        <v>0.5</v>
      </c>
      <c r="AG9" s="13">
        <v>0.33333333333333298</v>
      </c>
      <c r="AH9" s="13"/>
      <c r="AI9" s="13">
        <v>0.36363636363636398</v>
      </c>
      <c r="AJ9" s="13">
        <v>0.47169811320754701</v>
      </c>
      <c r="AK9" s="13">
        <v>0.44444444444444398</v>
      </c>
      <c r="AL9" s="13">
        <v>0.38188976377952799</v>
      </c>
      <c r="AM9" s="13">
        <v>0.42528735632183901</v>
      </c>
      <c r="AN9" s="13"/>
      <c r="AO9" s="13">
        <v>0.397306397306397</v>
      </c>
      <c r="AP9" s="13">
        <v>0.42857142857142899</v>
      </c>
      <c r="AQ9" s="13"/>
      <c r="AR9" s="13">
        <v>0.5625</v>
      </c>
      <c r="AS9" s="13">
        <v>0.36551724137931002</v>
      </c>
      <c r="AT9" s="13">
        <v>0.125</v>
      </c>
      <c r="AU9" s="13">
        <v>0.44444444444444398</v>
      </c>
      <c r="AV9" s="13">
        <v>0.4</v>
      </c>
      <c r="AW9" s="13">
        <v>0.47727272727272702</v>
      </c>
      <c r="AX9" s="13">
        <v>0.45454545454545497</v>
      </c>
      <c r="AY9" s="13">
        <v>0.39130434782608697</v>
      </c>
      <c r="AZ9" s="13">
        <v>0.36956521739130399</v>
      </c>
      <c r="BA9" s="13">
        <v>0.441176470588235</v>
      </c>
      <c r="BB9" s="13">
        <v>0.46153846153846201</v>
      </c>
      <c r="BC9" s="13">
        <v>0.35</v>
      </c>
      <c r="BD9" s="13"/>
      <c r="BE9" s="13">
        <v>0.38383838383838398</v>
      </c>
    </row>
    <row r="10" spans="2:57" ht="45" x14ac:dyDescent="0.25">
      <c r="B10" s="14" t="s">
        <v>463</v>
      </c>
      <c r="C10" s="13">
        <v>0.20200000000000001</v>
      </c>
      <c r="D10" s="13">
        <v>0.371428571428571</v>
      </c>
      <c r="E10" s="13">
        <v>0.317460317460317</v>
      </c>
      <c r="F10" s="13">
        <v>0.27131782945736399</v>
      </c>
      <c r="G10" s="13">
        <v>0.120879120879121</v>
      </c>
      <c r="H10" s="13"/>
      <c r="I10" s="13">
        <v>0.29955947136563899</v>
      </c>
      <c r="J10" s="13">
        <v>0.120879120879121</v>
      </c>
      <c r="K10" s="13"/>
      <c r="L10" s="13">
        <v>0.21666666666666701</v>
      </c>
      <c r="M10" s="13">
        <v>0.18181818181818199</v>
      </c>
      <c r="N10" s="13">
        <v>0.189873417721519</v>
      </c>
      <c r="O10" s="13">
        <v>0.22360248447205</v>
      </c>
      <c r="P10" s="13"/>
      <c r="Q10" s="13">
        <v>0.26086956521739102</v>
      </c>
      <c r="R10" s="13">
        <v>0.34210526315789502</v>
      </c>
      <c r="S10" s="13">
        <v>0.19565217391304299</v>
      </c>
      <c r="T10" s="13">
        <v>0.18518518518518501</v>
      </c>
      <c r="U10" s="13">
        <v>0.24637681159420299</v>
      </c>
      <c r="V10" s="13">
        <v>0.19178082191780799</v>
      </c>
      <c r="W10" s="13">
        <v>0.15686274509803899</v>
      </c>
      <c r="X10" s="13">
        <v>0.13043478260869601</v>
      </c>
      <c r="Y10" s="13"/>
      <c r="Z10" s="13">
        <v>0.26865671641791</v>
      </c>
      <c r="AA10" s="13">
        <v>0.256410256410256</v>
      </c>
      <c r="AB10" s="13">
        <v>0.14117647058823499</v>
      </c>
      <c r="AC10" s="13">
        <v>0.126436781609195</v>
      </c>
      <c r="AD10" s="13">
        <v>0.15686274509803899</v>
      </c>
      <c r="AE10" s="13">
        <v>0.26785714285714302</v>
      </c>
      <c r="AF10" s="13">
        <v>0.31818181818181801</v>
      </c>
      <c r="AG10" s="13">
        <v>0.18518518518518501</v>
      </c>
      <c r="AH10" s="13"/>
      <c r="AI10" s="13">
        <v>0.31818181818181801</v>
      </c>
      <c r="AJ10" s="13">
        <v>0.26415094339622602</v>
      </c>
      <c r="AK10" s="13">
        <v>0.234567901234568</v>
      </c>
      <c r="AL10" s="13">
        <v>0.20078740157480299</v>
      </c>
      <c r="AM10" s="13">
        <v>0.114942528735632</v>
      </c>
      <c r="AN10" s="13"/>
      <c r="AO10" s="13">
        <v>0.218855218855219</v>
      </c>
      <c r="AP10" s="13">
        <v>0.17733990147783299</v>
      </c>
      <c r="AQ10" s="13"/>
      <c r="AR10" s="13">
        <v>0.125</v>
      </c>
      <c r="AS10" s="13">
        <v>0.19310344827586201</v>
      </c>
      <c r="AT10" s="13">
        <v>0.5</v>
      </c>
      <c r="AU10" s="13">
        <v>0.27777777777777801</v>
      </c>
      <c r="AV10" s="13">
        <v>0.25</v>
      </c>
      <c r="AW10" s="13">
        <v>0.204545454545455</v>
      </c>
      <c r="AX10" s="13">
        <v>0.13636363636363599</v>
      </c>
      <c r="AY10" s="13">
        <v>0.13043478260869601</v>
      </c>
      <c r="AZ10" s="13">
        <v>0.19565217391304299</v>
      </c>
      <c r="BA10" s="13">
        <v>0.14705882352941199</v>
      </c>
      <c r="BB10" s="13">
        <v>0.269230769230769</v>
      </c>
      <c r="BC10" s="13">
        <v>0.3</v>
      </c>
      <c r="BD10" s="13"/>
      <c r="BE10" s="13">
        <v>0.16161616161616199</v>
      </c>
    </row>
    <row r="11" spans="2:57" x14ac:dyDescent="0.25">
      <c r="B11" s="14" t="s">
        <v>149</v>
      </c>
      <c r="C11" s="19">
        <v>0.02</v>
      </c>
      <c r="D11" s="19">
        <v>0</v>
      </c>
      <c r="E11" s="19">
        <v>3.1746031746031703E-2</v>
      </c>
      <c r="F11" s="19">
        <v>1.5503875968992199E-2</v>
      </c>
      <c r="G11" s="19">
        <v>2.1978021978022001E-2</v>
      </c>
      <c r="H11" s="19"/>
      <c r="I11" s="19">
        <v>1.7621145374449299E-2</v>
      </c>
      <c r="J11" s="19">
        <v>2.1978021978022001E-2</v>
      </c>
      <c r="K11" s="19"/>
      <c r="L11" s="19">
        <v>0</v>
      </c>
      <c r="M11" s="19">
        <v>8.2644628099173608E-3</v>
      </c>
      <c r="N11" s="19">
        <v>6.3291139240506302E-3</v>
      </c>
      <c r="O11" s="19">
        <v>4.9689440993788803E-2</v>
      </c>
      <c r="P11" s="19"/>
      <c r="Q11" s="19">
        <v>2.1739130434782601E-2</v>
      </c>
      <c r="R11" s="19">
        <v>0</v>
      </c>
      <c r="S11" s="19">
        <v>0</v>
      </c>
      <c r="T11" s="19">
        <v>1.85185185185185E-2</v>
      </c>
      <c r="U11" s="19">
        <v>0</v>
      </c>
      <c r="V11" s="19">
        <v>1.3698630136986301E-2</v>
      </c>
      <c r="W11" s="19">
        <v>0</v>
      </c>
      <c r="X11" s="19">
        <v>6.08695652173913E-2</v>
      </c>
      <c r="Y11" s="19"/>
      <c r="Z11" s="19">
        <v>0</v>
      </c>
      <c r="AA11" s="19">
        <v>2.5641025641025599E-2</v>
      </c>
      <c r="AB11" s="19">
        <v>3.5294117647058802E-2</v>
      </c>
      <c r="AC11" s="19">
        <v>0</v>
      </c>
      <c r="AD11" s="19">
        <v>0</v>
      </c>
      <c r="AE11" s="19">
        <v>5.3571428571428603E-2</v>
      </c>
      <c r="AF11" s="19">
        <v>0</v>
      </c>
      <c r="AG11" s="19">
        <v>3.7037037037037E-2</v>
      </c>
      <c r="AH11" s="19"/>
      <c r="AI11" s="19">
        <v>4.5454545454545497E-2</v>
      </c>
      <c r="AJ11" s="19">
        <v>0</v>
      </c>
      <c r="AK11" s="19">
        <v>0</v>
      </c>
      <c r="AL11" s="19">
        <v>3.1496062992125998E-2</v>
      </c>
      <c r="AM11" s="19">
        <v>0</v>
      </c>
      <c r="AN11" s="19"/>
      <c r="AO11" s="19">
        <v>1.01010101010101E-2</v>
      </c>
      <c r="AP11" s="19">
        <v>3.4482758620689703E-2</v>
      </c>
      <c r="AQ11" s="19"/>
      <c r="AR11" s="19">
        <v>3.125E-2</v>
      </c>
      <c r="AS11" s="19">
        <v>6.8965517241379301E-3</v>
      </c>
      <c r="AT11" s="19">
        <v>0</v>
      </c>
      <c r="AU11" s="19">
        <v>5.5555555555555601E-2</v>
      </c>
      <c r="AV11" s="19">
        <v>3.3333333333333298E-2</v>
      </c>
      <c r="AW11" s="19">
        <v>4.5454545454545497E-2</v>
      </c>
      <c r="AX11" s="19">
        <v>0</v>
      </c>
      <c r="AY11" s="19">
        <v>0</v>
      </c>
      <c r="AZ11" s="19">
        <v>2.1739130434782601E-2</v>
      </c>
      <c r="BA11" s="19">
        <v>2.9411764705882401E-2</v>
      </c>
      <c r="BB11" s="19">
        <v>0</v>
      </c>
      <c r="BC11" s="19">
        <v>0.05</v>
      </c>
      <c r="BD11" s="19"/>
      <c r="BE11" s="19">
        <v>1.01010101010101E-2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471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500</v>
      </c>
      <c r="D7" s="10">
        <v>35</v>
      </c>
      <c r="E7" s="10">
        <v>63</v>
      </c>
      <c r="F7" s="10">
        <v>129</v>
      </c>
      <c r="G7" s="10">
        <v>273</v>
      </c>
      <c r="H7" s="10"/>
      <c r="I7" s="10">
        <v>227</v>
      </c>
      <c r="J7" s="10">
        <v>273</v>
      </c>
      <c r="K7" s="10"/>
      <c r="L7" s="10">
        <v>60</v>
      </c>
      <c r="M7" s="10">
        <v>121</v>
      </c>
      <c r="N7" s="10">
        <v>158</v>
      </c>
      <c r="O7" s="10">
        <v>161</v>
      </c>
      <c r="P7" s="10"/>
      <c r="Q7" s="10">
        <v>46</v>
      </c>
      <c r="R7" s="10">
        <v>38</v>
      </c>
      <c r="S7" s="10">
        <v>46</v>
      </c>
      <c r="T7" s="10">
        <v>54</v>
      </c>
      <c r="U7" s="10">
        <v>69</v>
      </c>
      <c r="V7" s="10">
        <v>73</v>
      </c>
      <c r="W7" s="10">
        <v>51</v>
      </c>
      <c r="X7" s="10">
        <v>115</v>
      </c>
      <c r="Y7" s="10"/>
      <c r="Z7" s="10">
        <v>67</v>
      </c>
      <c r="AA7" s="10">
        <v>78</v>
      </c>
      <c r="AB7" s="10">
        <v>85</v>
      </c>
      <c r="AC7" s="10">
        <v>87</v>
      </c>
      <c r="AD7" s="10">
        <v>51</v>
      </c>
      <c r="AE7" s="10">
        <v>56</v>
      </c>
      <c r="AF7" s="10">
        <v>22</v>
      </c>
      <c r="AG7" s="10">
        <v>54</v>
      </c>
      <c r="AH7" s="10"/>
      <c r="AI7" s="10">
        <v>22</v>
      </c>
      <c r="AJ7" s="10">
        <v>53</v>
      </c>
      <c r="AK7" s="10">
        <v>81</v>
      </c>
      <c r="AL7" s="10">
        <v>254</v>
      </c>
      <c r="AM7" s="10">
        <v>87</v>
      </c>
      <c r="AN7" s="10"/>
      <c r="AO7" s="10">
        <v>297</v>
      </c>
      <c r="AP7" s="10">
        <v>203</v>
      </c>
      <c r="AQ7" s="10"/>
      <c r="AR7" s="10">
        <v>32</v>
      </c>
      <c r="AS7" s="10">
        <v>145</v>
      </c>
      <c r="AT7" s="10">
        <v>8</v>
      </c>
      <c r="AU7" s="10">
        <v>18</v>
      </c>
      <c r="AV7" s="10">
        <v>60</v>
      </c>
      <c r="AW7" s="10">
        <v>44</v>
      </c>
      <c r="AX7" s="10">
        <v>44</v>
      </c>
      <c r="AY7" s="10">
        <v>23</v>
      </c>
      <c r="AZ7" s="10">
        <v>46</v>
      </c>
      <c r="BA7" s="10">
        <v>34</v>
      </c>
      <c r="BB7" s="10">
        <v>26</v>
      </c>
      <c r="BC7" s="10">
        <v>20</v>
      </c>
      <c r="BD7" s="10"/>
      <c r="BE7" s="10">
        <v>198</v>
      </c>
    </row>
    <row r="8" spans="2:57" ht="30" x14ac:dyDescent="0.25">
      <c r="B8" s="14" t="s">
        <v>461</v>
      </c>
      <c r="C8" s="13">
        <v>0.372</v>
      </c>
      <c r="D8" s="13">
        <v>0.34285714285714303</v>
      </c>
      <c r="E8" s="13">
        <v>0.238095238095238</v>
      </c>
      <c r="F8" s="13">
        <v>0.36434108527131798</v>
      </c>
      <c r="G8" s="13">
        <v>0.41025641025641002</v>
      </c>
      <c r="H8" s="13"/>
      <c r="I8" s="13">
        <v>0.32599118942731298</v>
      </c>
      <c r="J8" s="13">
        <v>0.41025641025641002</v>
      </c>
      <c r="K8" s="13"/>
      <c r="L8" s="13">
        <v>0.33333333333333298</v>
      </c>
      <c r="M8" s="13">
        <v>0.38842975206611602</v>
      </c>
      <c r="N8" s="13">
        <v>0.424050632911392</v>
      </c>
      <c r="O8" s="13">
        <v>0.322981366459627</v>
      </c>
      <c r="P8" s="13"/>
      <c r="Q8" s="13">
        <v>0.34782608695652201</v>
      </c>
      <c r="R8" s="13">
        <v>0.28947368421052599</v>
      </c>
      <c r="S8" s="13">
        <v>0.41304347826087001</v>
      </c>
      <c r="T8" s="13">
        <v>0.296296296296296</v>
      </c>
      <c r="U8" s="13">
        <v>0.31884057971014501</v>
      </c>
      <c r="V8" s="13">
        <v>0.42465753424657499</v>
      </c>
      <c r="W8" s="13">
        <v>0.45098039215686297</v>
      </c>
      <c r="X8" s="13">
        <v>0.4</v>
      </c>
      <c r="Y8" s="13"/>
      <c r="Z8" s="13">
        <v>0.28358208955223901</v>
      </c>
      <c r="AA8" s="13">
        <v>0.37179487179487197</v>
      </c>
      <c r="AB8" s="13">
        <v>0.36470588235294099</v>
      </c>
      <c r="AC8" s="13">
        <v>0.45977011494252901</v>
      </c>
      <c r="AD8" s="13">
        <v>0.39215686274509798</v>
      </c>
      <c r="AE8" s="13">
        <v>0.39285714285714302</v>
      </c>
      <c r="AF8" s="13">
        <v>0.31818181818181801</v>
      </c>
      <c r="AG8" s="13">
        <v>0.33333333333333298</v>
      </c>
      <c r="AH8" s="13"/>
      <c r="AI8" s="13">
        <v>0.40909090909090901</v>
      </c>
      <c r="AJ8" s="13">
        <v>0.30188679245283001</v>
      </c>
      <c r="AK8" s="13">
        <v>0.358024691358025</v>
      </c>
      <c r="AL8" s="13">
        <v>0.36614173228346503</v>
      </c>
      <c r="AM8" s="13">
        <v>0.44827586206896602</v>
      </c>
      <c r="AN8" s="13"/>
      <c r="AO8" s="13">
        <v>0.35016835016835002</v>
      </c>
      <c r="AP8" s="13">
        <v>0.40394088669950701</v>
      </c>
      <c r="AQ8" s="13"/>
      <c r="AR8" s="13">
        <v>0.34375</v>
      </c>
      <c r="AS8" s="13">
        <v>0.39310344827586202</v>
      </c>
      <c r="AT8" s="13">
        <v>0.375</v>
      </c>
      <c r="AU8" s="13">
        <v>0.27777777777777801</v>
      </c>
      <c r="AV8" s="13">
        <v>0.33333333333333298</v>
      </c>
      <c r="AW8" s="13">
        <v>0.36363636363636398</v>
      </c>
      <c r="AX8" s="13">
        <v>0.40909090909090901</v>
      </c>
      <c r="AY8" s="13">
        <v>0.39130434782608697</v>
      </c>
      <c r="AZ8" s="13">
        <v>0.5</v>
      </c>
      <c r="BA8" s="13">
        <v>0.32352941176470601</v>
      </c>
      <c r="BB8" s="13">
        <v>0.38461538461538503</v>
      </c>
      <c r="BC8" s="13">
        <v>0.15</v>
      </c>
      <c r="BD8" s="13"/>
      <c r="BE8" s="13">
        <v>0.38383838383838398</v>
      </c>
    </row>
    <row r="9" spans="2:57" ht="45" x14ac:dyDescent="0.25">
      <c r="B9" s="14" t="s">
        <v>462</v>
      </c>
      <c r="C9" s="13">
        <v>0.41599999999999998</v>
      </c>
      <c r="D9" s="13">
        <v>0.371428571428571</v>
      </c>
      <c r="E9" s="13">
        <v>0.50793650793650802</v>
      </c>
      <c r="F9" s="13">
        <v>0.403100775193798</v>
      </c>
      <c r="G9" s="13">
        <v>0.40659340659340698</v>
      </c>
      <c r="H9" s="13"/>
      <c r="I9" s="13">
        <v>0.42731277533039602</v>
      </c>
      <c r="J9" s="13">
        <v>0.40659340659340698</v>
      </c>
      <c r="K9" s="13"/>
      <c r="L9" s="13">
        <v>0.5</v>
      </c>
      <c r="M9" s="13">
        <v>0.40495867768595001</v>
      </c>
      <c r="N9" s="13">
        <v>0.373417721518987</v>
      </c>
      <c r="O9" s="13">
        <v>0.434782608695652</v>
      </c>
      <c r="P9" s="13"/>
      <c r="Q9" s="13">
        <v>0.45652173913043498</v>
      </c>
      <c r="R9" s="13">
        <v>0.55263157894736803</v>
      </c>
      <c r="S9" s="13">
        <v>0.34782608695652201</v>
      </c>
      <c r="T9" s="13">
        <v>0.5</v>
      </c>
      <c r="U9" s="13">
        <v>0.434782608695652</v>
      </c>
      <c r="V9" s="13">
        <v>0.36986301369863001</v>
      </c>
      <c r="W9" s="13">
        <v>0.35294117647058798</v>
      </c>
      <c r="X9" s="13">
        <v>0.40869565217391302</v>
      </c>
      <c r="Y9" s="13"/>
      <c r="Z9" s="13">
        <v>0.38805970149253699</v>
      </c>
      <c r="AA9" s="13">
        <v>0.34615384615384598</v>
      </c>
      <c r="AB9" s="13">
        <v>0.435294117647059</v>
      </c>
      <c r="AC9" s="13">
        <v>0.390804597701149</v>
      </c>
      <c r="AD9" s="13">
        <v>0.47058823529411797</v>
      </c>
      <c r="AE9" s="13">
        <v>0.41071428571428598</v>
      </c>
      <c r="AF9" s="13">
        <v>0.54545454545454497</v>
      </c>
      <c r="AG9" s="13">
        <v>0.46296296296296302</v>
      </c>
      <c r="AH9" s="13"/>
      <c r="AI9" s="13">
        <v>0.45454545454545497</v>
      </c>
      <c r="AJ9" s="13">
        <v>0.41509433962264197</v>
      </c>
      <c r="AK9" s="13">
        <v>0.407407407407407</v>
      </c>
      <c r="AL9" s="13">
        <v>0.43700787401574798</v>
      </c>
      <c r="AM9" s="13">
        <v>0.34482758620689702</v>
      </c>
      <c r="AN9" s="13"/>
      <c r="AO9" s="13">
        <v>0.42087542087542101</v>
      </c>
      <c r="AP9" s="13">
        <v>0.40886699507389201</v>
      </c>
      <c r="AQ9" s="13"/>
      <c r="AR9" s="13">
        <v>0.5</v>
      </c>
      <c r="AS9" s="13">
        <v>0.40689655172413802</v>
      </c>
      <c r="AT9" s="13">
        <v>0.375</v>
      </c>
      <c r="AU9" s="13">
        <v>0.38888888888888901</v>
      </c>
      <c r="AV9" s="13">
        <v>0.45</v>
      </c>
      <c r="AW9" s="13">
        <v>0.45454545454545497</v>
      </c>
      <c r="AX9" s="13">
        <v>0.36363636363636398</v>
      </c>
      <c r="AY9" s="13">
        <v>0.39130434782608697</v>
      </c>
      <c r="AZ9" s="13">
        <v>0.34782608695652201</v>
      </c>
      <c r="BA9" s="13">
        <v>0.41176470588235298</v>
      </c>
      <c r="BB9" s="13">
        <v>0.46153846153846201</v>
      </c>
      <c r="BC9" s="13">
        <v>0.45</v>
      </c>
      <c r="BD9" s="13"/>
      <c r="BE9" s="13">
        <v>0.439393939393939</v>
      </c>
    </row>
    <row r="10" spans="2:57" ht="45" x14ac:dyDescent="0.25">
      <c r="B10" s="14" t="s">
        <v>463</v>
      </c>
      <c r="C10" s="13">
        <v>0.19400000000000001</v>
      </c>
      <c r="D10" s="13">
        <v>0.25714285714285701</v>
      </c>
      <c r="E10" s="13">
        <v>0.238095238095238</v>
      </c>
      <c r="F10" s="13">
        <v>0.217054263565891</v>
      </c>
      <c r="G10" s="13">
        <v>0.164835164835165</v>
      </c>
      <c r="H10" s="13"/>
      <c r="I10" s="13">
        <v>0.229074889867841</v>
      </c>
      <c r="J10" s="13">
        <v>0.164835164835165</v>
      </c>
      <c r="K10" s="13"/>
      <c r="L10" s="13">
        <v>0.15</v>
      </c>
      <c r="M10" s="13">
        <v>0.18181818181818199</v>
      </c>
      <c r="N10" s="13">
        <v>0.19620253164557</v>
      </c>
      <c r="O10" s="13">
        <v>0.217391304347826</v>
      </c>
      <c r="P10" s="13"/>
      <c r="Q10" s="13">
        <v>0.19565217391304299</v>
      </c>
      <c r="R10" s="13">
        <v>0.13157894736842099</v>
      </c>
      <c r="S10" s="13">
        <v>0.217391304347826</v>
      </c>
      <c r="T10" s="13">
        <v>0.18518518518518501</v>
      </c>
      <c r="U10" s="13">
        <v>0.231884057971014</v>
      </c>
      <c r="V10" s="13">
        <v>0.20547945205479501</v>
      </c>
      <c r="W10" s="13">
        <v>0.17647058823529399</v>
      </c>
      <c r="X10" s="13">
        <v>0.16521739130434801</v>
      </c>
      <c r="Y10" s="13"/>
      <c r="Z10" s="13">
        <v>0.31343283582089598</v>
      </c>
      <c r="AA10" s="13">
        <v>0.269230769230769</v>
      </c>
      <c r="AB10" s="13">
        <v>0.16470588235294101</v>
      </c>
      <c r="AC10" s="13">
        <v>0.13793103448275901</v>
      </c>
      <c r="AD10" s="13">
        <v>0.13725490196078399</v>
      </c>
      <c r="AE10" s="13">
        <v>0.160714285714286</v>
      </c>
      <c r="AF10" s="13">
        <v>0.13636363636363599</v>
      </c>
      <c r="AG10" s="13">
        <v>0.18518518518518501</v>
      </c>
      <c r="AH10" s="13"/>
      <c r="AI10" s="13">
        <v>0.13636363636363599</v>
      </c>
      <c r="AJ10" s="13">
        <v>0.26415094339622602</v>
      </c>
      <c r="AK10" s="13">
        <v>0.22222222222222199</v>
      </c>
      <c r="AL10" s="13">
        <v>0.17322834645669299</v>
      </c>
      <c r="AM10" s="13">
        <v>0.20689655172413801</v>
      </c>
      <c r="AN10" s="13"/>
      <c r="AO10" s="13">
        <v>0.218855218855219</v>
      </c>
      <c r="AP10" s="13">
        <v>0.15763546798029601</v>
      </c>
      <c r="AQ10" s="13"/>
      <c r="AR10" s="13">
        <v>0.15625</v>
      </c>
      <c r="AS10" s="13">
        <v>0.2</v>
      </c>
      <c r="AT10" s="13">
        <v>0.25</v>
      </c>
      <c r="AU10" s="13">
        <v>0.22222222222222199</v>
      </c>
      <c r="AV10" s="13">
        <v>0.21666666666666701</v>
      </c>
      <c r="AW10" s="13">
        <v>0.11363636363636399</v>
      </c>
      <c r="AX10" s="13">
        <v>0.204545454545455</v>
      </c>
      <c r="AY10" s="13">
        <v>0.217391304347826</v>
      </c>
      <c r="AZ10" s="13">
        <v>0.13043478260869601</v>
      </c>
      <c r="BA10" s="13">
        <v>0.20588235294117599</v>
      </c>
      <c r="BB10" s="13">
        <v>0.15384615384615399</v>
      </c>
      <c r="BC10" s="13">
        <v>0.4</v>
      </c>
      <c r="BD10" s="13"/>
      <c r="BE10" s="13">
        <v>0.16161616161616199</v>
      </c>
    </row>
    <row r="11" spans="2:57" x14ac:dyDescent="0.25">
      <c r="B11" s="14" t="s">
        <v>149</v>
      </c>
      <c r="C11" s="19">
        <v>1.7999999999999999E-2</v>
      </c>
      <c r="D11" s="19">
        <v>2.8571428571428598E-2</v>
      </c>
      <c r="E11" s="19">
        <v>1.58730158730159E-2</v>
      </c>
      <c r="F11" s="19">
        <v>1.5503875968992199E-2</v>
      </c>
      <c r="G11" s="19">
        <v>1.8315018315018299E-2</v>
      </c>
      <c r="H11" s="19"/>
      <c r="I11" s="19">
        <v>1.7621145374449299E-2</v>
      </c>
      <c r="J11" s="19">
        <v>1.8315018315018299E-2</v>
      </c>
      <c r="K11" s="19"/>
      <c r="L11" s="19">
        <v>1.6666666666666701E-2</v>
      </c>
      <c r="M11" s="19">
        <v>2.4793388429752101E-2</v>
      </c>
      <c r="N11" s="19">
        <v>6.3291139240506302E-3</v>
      </c>
      <c r="O11" s="19">
        <v>2.4844720496894401E-2</v>
      </c>
      <c r="P11" s="19"/>
      <c r="Q11" s="19">
        <v>0</v>
      </c>
      <c r="R11" s="19">
        <v>2.6315789473684199E-2</v>
      </c>
      <c r="S11" s="19">
        <v>2.1739130434782601E-2</v>
      </c>
      <c r="T11" s="19">
        <v>1.85185185185185E-2</v>
      </c>
      <c r="U11" s="19">
        <v>1.4492753623188401E-2</v>
      </c>
      <c r="V11" s="19">
        <v>0</v>
      </c>
      <c r="W11" s="19">
        <v>1.9607843137254902E-2</v>
      </c>
      <c r="X11" s="19">
        <v>2.6086956521739101E-2</v>
      </c>
      <c r="Y11" s="19"/>
      <c r="Z11" s="19">
        <v>1.49253731343284E-2</v>
      </c>
      <c r="AA11" s="19">
        <v>1.2820512820512799E-2</v>
      </c>
      <c r="AB11" s="19">
        <v>3.5294117647058802E-2</v>
      </c>
      <c r="AC11" s="19">
        <v>1.1494252873563199E-2</v>
      </c>
      <c r="AD11" s="19">
        <v>0</v>
      </c>
      <c r="AE11" s="19">
        <v>3.5714285714285698E-2</v>
      </c>
      <c r="AF11" s="19">
        <v>0</v>
      </c>
      <c r="AG11" s="19">
        <v>1.85185185185185E-2</v>
      </c>
      <c r="AH11" s="19"/>
      <c r="AI11" s="19">
        <v>0</v>
      </c>
      <c r="AJ11" s="19">
        <v>1.88679245283019E-2</v>
      </c>
      <c r="AK11" s="19">
        <v>1.2345679012345699E-2</v>
      </c>
      <c r="AL11" s="19">
        <v>2.3622047244094498E-2</v>
      </c>
      <c r="AM11" s="19">
        <v>0</v>
      </c>
      <c r="AN11" s="19"/>
      <c r="AO11" s="19">
        <v>1.01010101010101E-2</v>
      </c>
      <c r="AP11" s="19">
        <v>2.95566502463054E-2</v>
      </c>
      <c r="AQ11" s="19"/>
      <c r="AR11" s="19">
        <v>0</v>
      </c>
      <c r="AS11" s="19">
        <v>0</v>
      </c>
      <c r="AT11" s="19">
        <v>0</v>
      </c>
      <c r="AU11" s="19">
        <v>0.11111111111111099</v>
      </c>
      <c r="AV11" s="19">
        <v>0</v>
      </c>
      <c r="AW11" s="19">
        <v>6.8181818181818205E-2</v>
      </c>
      <c r="AX11" s="19">
        <v>2.27272727272727E-2</v>
      </c>
      <c r="AY11" s="19">
        <v>0</v>
      </c>
      <c r="AZ11" s="19">
        <v>2.1739130434782601E-2</v>
      </c>
      <c r="BA11" s="19">
        <v>5.8823529411764698E-2</v>
      </c>
      <c r="BB11" s="19">
        <v>0</v>
      </c>
      <c r="BC11" s="19">
        <v>0</v>
      </c>
      <c r="BD11" s="19"/>
      <c r="BE11" s="19">
        <v>1.5151515151515201E-2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J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8" t="s">
        <v>464</v>
      </c>
      <c r="E2" s="25"/>
      <c r="F2" s="25"/>
      <c r="G2" s="25"/>
      <c r="H2" s="25"/>
      <c r="I2" s="25"/>
      <c r="J2" s="25"/>
    </row>
    <row r="6" spans="2:10" ht="50.1" customHeight="1" x14ac:dyDescent="0.25">
      <c r="B6" s="16" t="s">
        <v>15</v>
      </c>
      <c r="C6" s="16" t="s">
        <v>472</v>
      </c>
      <c r="D6" s="16" t="s">
        <v>473</v>
      </c>
      <c r="E6" s="16" t="s">
        <v>474</v>
      </c>
      <c r="F6" s="16" t="s">
        <v>475</v>
      </c>
      <c r="G6" s="16" t="s">
        <v>476</v>
      </c>
      <c r="H6" s="16" t="s">
        <v>477</v>
      </c>
      <c r="I6" s="16" t="s">
        <v>478</v>
      </c>
    </row>
    <row r="7" spans="2:10" ht="30" x14ac:dyDescent="0.25">
      <c r="B7" s="14" t="s">
        <v>461</v>
      </c>
      <c r="C7" s="13">
        <v>0.377593360995851</v>
      </c>
      <c r="D7" s="13">
        <v>0.27800829875518701</v>
      </c>
      <c r="E7" s="13">
        <v>0.35062240663900401</v>
      </c>
      <c r="F7" s="13">
        <v>0.33195020746887999</v>
      </c>
      <c r="G7" s="13">
        <v>0.28838174273858902</v>
      </c>
      <c r="H7" s="13">
        <v>0.30705394190871399</v>
      </c>
      <c r="I7" s="13">
        <v>0.27593360995850602</v>
      </c>
    </row>
    <row r="8" spans="2:10" ht="45" x14ac:dyDescent="0.25">
      <c r="B8" s="14" t="s">
        <v>462</v>
      </c>
      <c r="C8" s="13">
        <v>0.42323651452282202</v>
      </c>
      <c r="D8" s="13">
        <v>0.46473029045643199</v>
      </c>
      <c r="E8" s="13">
        <v>0.43568464730290501</v>
      </c>
      <c r="F8" s="13">
        <v>0.450207468879668</v>
      </c>
      <c r="G8" s="13">
        <v>0.439834024896266</v>
      </c>
      <c r="H8" s="13">
        <v>0.46058091286307101</v>
      </c>
      <c r="I8" s="13">
        <v>0.47925311203319498</v>
      </c>
    </row>
    <row r="9" spans="2:10" ht="45" x14ac:dyDescent="0.25">
      <c r="B9" s="14" t="s">
        <v>463</v>
      </c>
      <c r="C9" s="13">
        <v>0.17427385892116201</v>
      </c>
      <c r="D9" s="13">
        <v>0.23029045643153501</v>
      </c>
      <c r="E9" s="13">
        <v>0.17842323651452299</v>
      </c>
      <c r="F9" s="13">
        <v>0.195020746887967</v>
      </c>
      <c r="G9" s="13">
        <v>0.24066390041493799</v>
      </c>
      <c r="H9" s="13">
        <v>0.19917012448132801</v>
      </c>
      <c r="I9" s="13">
        <v>0.226141078838174</v>
      </c>
    </row>
    <row r="10" spans="2:10" x14ac:dyDescent="0.25">
      <c r="B10" s="14" t="s">
        <v>149</v>
      </c>
      <c r="C10" s="13">
        <v>2.4896265560166001E-2</v>
      </c>
      <c r="D10" s="13">
        <v>2.6970954356846499E-2</v>
      </c>
      <c r="E10" s="13">
        <v>3.5269709543568499E-2</v>
      </c>
      <c r="F10" s="13">
        <v>2.28215767634855E-2</v>
      </c>
      <c r="G10" s="13">
        <v>3.1120331950207501E-2</v>
      </c>
      <c r="H10" s="13">
        <v>3.3195020746888002E-2</v>
      </c>
      <c r="I10" s="13">
        <v>1.8672199170124502E-2</v>
      </c>
    </row>
    <row r="11" spans="2:10" x14ac:dyDescent="0.25">
      <c r="B11" s="15" t="s">
        <v>151</v>
      </c>
      <c r="C11" s="15"/>
      <c r="D11" s="15"/>
      <c r="E11" s="15"/>
      <c r="F11" s="15"/>
      <c r="G11" s="15"/>
      <c r="H11" s="15"/>
      <c r="I11" s="15"/>
    </row>
    <row r="12" spans="2:10" x14ac:dyDescent="0.25">
      <c r="B12" t="s">
        <v>84</v>
      </c>
    </row>
    <row r="13" spans="2:10" x14ac:dyDescent="0.25">
      <c r="B13" t="s">
        <v>85</v>
      </c>
    </row>
    <row r="17" spans="2:2" x14ac:dyDescent="0.25">
      <c r="B17"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479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0.377593360995851</v>
      </c>
      <c r="D8" s="13">
        <v>0.26190476190476197</v>
      </c>
      <c r="E8" s="13">
        <v>0.29166666666666702</v>
      </c>
      <c r="F8" s="13">
        <v>0.32800000000000001</v>
      </c>
      <c r="G8" s="13">
        <v>0.44855967078189302</v>
      </c>
      <c r="H8" s="13"/>
      <c r="I8" s="13">
        <v>0.30543933054393302</v>
      </c>
      <c r="J8" s="13">
        <v>0.44855967078189302</v>
      </c>
      <c r="K8" s="13"/>
      <c r="L8" s="13">
        <v>0.42647058823529399</v>
      </c>
      <c r="M8" s="13">
        <v>0.41818181818181799</v>
      </c>
      <c r="N8" s="13">
        <v>0.37588652482269502</v>
      </c>
      <c r="O8" s="13">
        <v>0.327160493827161</v>
      </c>
      <c r="P8" s="13"/>
      <c r="Q8" s="13">
        <v>0.35384615384615398</v>
      </c>
      <c r="R8" s="13">
        <v>0.30555555555555602</v>
      </c>
      <c r="S8" s="13">
        <v>0.34782608695652201</v>
      </c>
      <c r="T8" s="13">
        <v>0.20754716981132099</v>
      </c>
      <c r="U8" s="13">
        <v>0.36363636363636398</v>
      </c>
      <c r="V8" s="13">
        <v>0.44827586206896602</v>
      </c>
      <c r="W8" s="13">
        <v>0.51063829787234005</v>
      </c>
      <c r="X8" s="13">
        <v>0.44247787610619499</v>
      </c>
      <c r="Y8" s="13"/>
      <c r="Z8" s="13">
        <v>0.33333333333333298</v>
      </c>
      <c r="AA8" s="13">
        <v>0.376470588235294</v>
      </c>
      <c r="AB8" s="13">
        <v>0.31884057971014501</v>
      </c>
      <c r="AC8" s="13">
        <v>0.45652173913043498</v>
      </c>
      <c r="AD8" s="13">
        <v>0.44444444444444398</v>
      </c>
      <c r="AE8" s="13">
        <v>0.320754716981132</v>
      </c>
      <c r="AF8" s="13">
        <v>0.35</v>
      </c>
      <c r="AG8" s="13">
        <v>0.37837837837837801</v>
      </c>
      <c r="AH8" s="13"/>
      <c r="AI8" s="13">
        <v>0.26086956521739102</v>
      </c>
      <c r="AJ8" s="13">
        <v>0.27272727272727298</v>
      </c>
      <c r="AK8" s="13">
        <v>0.29166666666666702</v>
      </c>
      <c r="AL8" s="13">
        <v>0.40322580645161299</v>
      </c>
      <c r="AM8" s="13">
        <v>0.48275862068965503</v>
      </c>
      <c r="AN8" s="13"/>
      <c r="AO8" s="13">
        <v>0.39867109634551501</v>
      </c>
      <c r="AP8" s="13">
        <v>0.34254143646408802</v>
      </c>
      <c r="AQ8" s="13"/>
      <c r="AR8" s="13">
        <v>0.3125</v>
      </c>
      <c r="AS8" s="13">
        <v>0.44680851063829802</v>
      </c>
      <c r="AT8" s="13">
        <v>0.44444444444444398</v>
      </c>
      <c r="AU8" s="13">
        <v>0.61538461538461497</v>
      </c>
      <c r="AV8" s="13">
        <v>0.338983050847458</v>
      </c>
      <c r="AW8" s="13">
        <v>0.21212121212121199</v>
      </c>
      <c r="AX8" s="13">
        <v>0.32500000000000001</v>
      </c>
      <c r="AY8" s="13">
        <v>0.54545454545454497</v>
      </c>
      <c r="AZ8" s="13">
        <v>0.41071428571428598</v>
      </c>
      <c r="BA8" s="13">
        <v>0.20833333333333301</v>
      </c>
      <c r="BB8" s="13">
        <v>0.38709677419354799</v>
      </c>
      <c r="BC8" s="13">
        <v>0.33333333333333298</v>
      </c>
      <c r="BD8" s="13"/>
      <c r="BE8" s="13">
        <v>0.50967741935483901</v>
      </c>
    </row>
    <row r="9" spans="2:57" ht="45" x14ac:dyDescent="0.25">
      <c r="B9" s="14" t="s">
        <v>462</v>
      </c>
      <c r="C9" s="13">
        <v>0.42323651452282202</v>
      </c>
      <c r="D9" s="13">
        <v>0.35714285714285698</v>
      </c>
      <c r="E9" s="13">
        <v>0.45833333333333298</v>
      </c>
      <c r="F9" s="13">
        <v>0.52800000000000002</v>
      </c>
      <c r="G9" s="13">
        <v>0.37037037037037002</v>
      </c>
      <c r="H9" s="13"/>
      <c r="I9" s="13">
        <v>0.47698744769874502</v>
      </c>
      <c r="J9" s="13">
        <v>0.37037037037037002</v>
      </c>
      <c r="K9" s="13"/>
      <c r="L9" s="13">
        <v>0.33823529411764702</v>
      </c>
      <c r="M9" s="13">
        <v>0.43636363636363601</v>
      </c>
      <c r="N9" s="13">
        <v>0.44680851063829802</v>
      </c>
      <c r="O9" s="13">
        <v>0.43209876543209902</v>
      </c>
      <c r="P9" s="13"/>
      <c r="Q9" s="13">
        <v>0.33846153846153798</v>
      </c>
      <c r="R9" s="13">
        <v>0.47222222222222199</v>
      </c>
      <c r="S9" s="13">
        <v>0.434782608695652</v>
      </c>
      <c r="T9" s="13">
        <v>0.64150943396226401</v>
      </c>
      <c r="U9" s="13">
        <v>0.49090909090909102</v>
      </c>
      <c r="V9" s="13">
        <v>0.41379310344827602</v>
      </c>
      <c r="W9" s="13">
        <v>0.319148936170213</v>
      </c>
      <c r="X9" s="13">
        <v>0.37168141592920401</v>
      </c>
      <c r="Y9" s="13"/>
      <c r="Z9" s="13">
        <v>0.45833333333333298</v>
      </c>
      <c r="AA9" s="13">
        <v>0.36470588235294099</v>
      </c>
      <c r="AB9" s="13">
        <v>0.46376811594202899</v>
      </c>
      <c r="AC9" s="13">
        <v>0.36956521739130399</v>
      </c>
      <c r="AD9" s="13">
        <v>0.44444444444444398</v>
      </c>
      <c r="AE9" s="13">
        <v>0.45283018867924502</v>
      </c>
      <c r="AF9" s="13">
        <v>0.5</v>
      </c>
      <c r="AG9" s="13">
        <v>0.43243243243243201</v>
      </c>
      <c r="AH9" s="13"/>
      <c r="AI9" s="13">
        <v>0.434782608695652</v>
      </c>
      <c r="AJ9" s="13">
        <v>0.52272727272727304</v>
      </c>
      <c r="AK9" s="13">
        <v>0.44444444444444398</v>
      </c>
      <c r="AL9" s="13">
        <v>0.41532258064516098</v>
      </c>
      <c r="AM9" s="13">
        <v>0.37931034482758602</v>
      </c>
      <c r="AN9" s="13"/>
      <c r="AO9" s="13">
        <v>0.39534883720930197</v>
      </c>
      <c r="AP9" s="13">
        <v>0.46961325966850798</v>
      </c>
      <c r="AQ9" s="13"/>
      <c r="AR9" s="13">
        <v>0.5</v>
      </c>
      <c r="AS9" s="13">
        <v>0.41134751773049599</v>
      </c>
      <c r="AT9" s="13">
        <v>0.55555555555555602</v>
      </c>
      <c r="AU9" s="13">
        <v>0.15384615384615399</v>
      </c>
      <c r="AV9" s="13">
        <v>0.42372881355932202</v>
      </c>
      <c r="AW9" s="13">
        <v>0.45454545454545497</v>
      </c>
      <c r="AX9" s="13">
        <v>0.52500000000000002</v>
      </c>
      <c r="AY9" s="13">
        <v>0.27272727272727298</v>
      </c>
      <c r="AZ9" s="13">
        <v>0.41071428571428598</v>
      </c>
      <c r="BA9" s="13">
        <v>0.58333333333333304</v>
      </c>
      <c r="BB9" s="13">
        <v>0.38709677419354799</v>
      </c>
      <c r="BC9" s="13">
        <v>0.30303030303030298</v>
      </c>
      <c r="BD9" s="13"/>
      <c r="BE9" s="13">
        <v>0.37419354838709701</v>
      </c>
    </row>
    <row r="10" spans="2:57" ht="45" x14ac:dyDescent="0.25">
      <c r="B10" s="14" t="s">
        <v>463</v>
      </c>
      <c r="C10" s="13">
        <v>0.17427385892116201</v>
      </c>
      <c r="D10" s="13">
        <v>0.38095238095238099</v>
      </c>
      <c r="E10" s="13">
        <v>0.16666666666666699</v>
      </c>
      <c r="F10" s="13">
        <v>0.112</v>
      </c>
      <c r="G10" s="13">
        <v>0.172839506172839</v>
      </c>
      <c r="H10" s="13"/>
      <c r="I10" s="13">
        <v>0.17573221757322199</v>
      </c>
      <c r="J10" s="13">
        <v>0.172839506172839</v>
      </c>
      <c r="K10" s="13"/>
      <c r="L10" s="13">
        <v>0.220588235294118</v>
      </c>
      <c r="M10" s="13">
        <v>0.118181818181818</v>
      </c>
      <c r="N10" s="13">
        <v>0.14893617021276601</v>
      </c>
      <c r="O10" s="13">
        <v>0.21604938271604901</v>
      </c>
      <c r="P10" s="13"/>
      <c r="Q10" s="13">
        <v>0.27692307692307699</v>
      </c>
      <c r="R10" s="13">
        <v>0.194444444444444</v>
      </c>
      <c r="S10" s="13">
        <v>0.19565217391304299</v>
      </c>
      <c r="T10" s="13">
        <v>0.13207547169811301</v>
      </c>
      <c r="U10" s="13">
        <v>0.145454545454545</v>
      </c>
      <c r="V10" s="13">
        <v>0.10344827586206901</v>
      </c>
      <c r="W10" s="13">
        <v>0.12765957446808501</v>
      </c>
      <c r="X10" s="13">
        <v>0.16814159292035399</v>
      </c>
      <c r="Y10" s="13"/>
      <c r="Z10" s="13">
        <v>0.194444444444444</v>
      </c>
      <c r="AA10" s="13">
        <v>0.17647058823529399</v>
      </c>
      <c r="AB10" s="13">
        <v>0.188405797101449</v>
      </c>
      <c r="AC10" s="13">
        <v>0.15217391304347799</v>
      </c>
      <c r="AD10" s="13">
        <v>0.11111111111111099</v>
      </c>
      <c r="AE10" s="13">
        <v>0.22641509433962301</v>
      </c>
      <c r="AF10" s="13">
        <v>0.15</v>
      </c>
      <c r="AG10" s="13">
        <v>0.18918918918918901</v>
      </c>
      <c r="AH10" s="13"/>
      <c r="AI10" s="13">
        <v>0.26086956521739102</v>
      </c>
      <c r="AJ10" s="13">
        <v>0.204545454545455</v>
      </c>
      <c r="AK10" s="13">
        <v>0.22222222222222199</v>
      </c>
      <c r="AL10" s="13">
        <v>0.157258064516129</v>
      </c>
      <c r="AM10" s="13">
        <v>0.114942528735632</v>
      </c>
      <c r="AN10" s="13"/>
      <c r="AO10" s="13">
        <v>0.17940199335548199</v>
      </c>
      <c r="AP10" s="13">
        <v>0.16574585635359099</v>
      </c>
      <c r="AQ10" s="13"/>
      <c r="AR10" s="13">
        <v>0.15625</v>
      </c>
      <c r="AS10" s="13">
        <v>0.134751773049645</v>
      </c>
      <c r="AT10" s="13">
        <v>0</v>
      </c>
      <c r="AU10" s="13">
        <v>0.15384615384615399</v>
      </c>
      <c r="AV10" s="13">
        <v>0.22033898305084701</v>
      </c>
      <c r="AW10" s="13">
        <v>0.30303030303030298</v>
      </c>
      <c r="AX10" s="13">
        <v>0.15</v>
      </c>
      <c r="AY10" s="13">
        <v>9.0909090909090898E-2</v>
      </c>
      <c r="AZ10" s="13">
        <v>0.125</v>
      </c>
      <c r="BA10" s="13">
        <v>0.20833333333333301</v>
      </c>
      <c r="BB10" s="13">
        <v>0.19354838709677399</v>
      </c>
      <c r="BC10" s="13">
        <v>0.30303030303030298</v>
      </c>
      <c r="BD10" s="13"/>
      <c r="BE10" s="13">
        <v>0.11612903225806499</v>
      </c>
    </row>
    <row r="11" spans="2:57" x14ac:dyDescent="0.25">
      <c r="B11" s="14" t="s">
        <v>149</v>
      </c>
      <c r="C11" s="19">
        <v>2.4896265560166001E-2</v>
      </c>
      <c r="D11" s="19">
        <v>0</v>
      </c>
      <c r="E11" s="19">
        <v>8.3333333333333301E-2</v>
      </c>
      <c r="F11" s="19">
        <v>3.2000000000000001E-2</v>
      </c>
      <c r="G11" s="19">
        <v>8.23045267489712E-3</v>
      </c>
      <c r="H11" s="19"/>
      <c r="I11" s="19">
        <v>4.1841004184100403E-2</v>
      </c>
      <c r="J11" s="19">
        <v>8.23045267489712E-3</v>
      </c>
      <c r="K11" s="19"/>
      <c r="L11" s="19">
        <v>1.4705882352941201E-2</v>
      </c>
      <c r="M11" s="19">
        <v>2.7272727272727299E-2</v>
      </c>
      <c r="N11" s="19">
        <v>2.8368794326241099E-2</v>
      </c>
      <c r="O11" s="19">
        <v>2.4691358024691398E-2</v>
      </c>
      <c r="P11" s="19"/>
      <c r="Q11" s="19">
        <v>3.0769230769230799E-2</v>
      </c>
      <c r="R11" s="19">
        <v>2.7777777777777801E-2</v>
      </c>
      <c r="S11" s="19">
        <v>2.1739130434782601E-2</v>
      </c>
      <c r="T11" s="19">
        <v>1.88679245283019E-2</v>
      </c>
      <c r="U11" s="19">
        <v>0</v>
      </c>
      <c r="V11" s="19">
        <v>3.4482758620689703E-2</v>
      </c>
      <c r="W11" s="19">
        <v>4.2553191489361701E-2</v>
      </c>
      <c r="X11" s="19">
        <v>1.7699115044247801E-2</v>
      </c>
      <c r="Y11" s="19"/>
      <c r="Z11" s="19">
        <v>1.38888888888889E-2</v>
      </c>
      <c r="AA11" s="19">
        <v>8.2352941176470601E-2</v>
      </c>
      <c r="AB11" s="19">
        <v>2.8985507246376802E-2</v>
      </c>
      <c r="AC11" s="19">
        <v>2.1739130434782601E-2</v>
      </c>
      <c r="AD11" s="19">
        <v>0</v>
      </c>
      <c r="AE11" s="19">
        <v>0</v>
      </c>
      <c r="AF11" s="19">
        <v>0</v>
      </c>
      <c r="AG11" s="19">
        <v>0</v>
      </c>
      <c r="AH11" s="19"/>
      <c r="AI11" s="19">
        <v>4.3478260869565202E-2</v>
      </c>
      <c r="AJ11" s="19">
        <v>0</v>
      </c>
      <c r="AK11" s="19">
        <v>4.1666666666666699E-2</v>
      </c>
      <c r="AL11" s="19">
        <v>2.4193548387096801E-2</v>
      </c>
      <c r="AM11" s="19">
        <v>2.2988505747126398E-2</v>
      </c>
      <c r="AN11" s="19"/>
      <c r="AO11" s="19">
        <v>2.6578073089701001E-2</v>
      </c>
      <c r="AP11" s="19">
        <v>2.2099447513812199E-2</v>
      </c>
      <c r="AQ11" s="19"/>
      <c r="AR11" s="19">
        <v>3.125E-2</v>
      </c>
      <c r="AS11" s="19">
        <v>7.09219858156028E-3</v>
      </c>
      <c r="AT11" s="19">
        <v>0</v>
      </c>
      <c r="AU11" s="19">
        <v>7.69230769230769E-2</v>
      </c>
      <c r="AV11" s="19">
        <v>1.6949152542372899E-2</v>
      </c>
      <c r="AW11" s="19">
        <v>3.03030303030303E-2</v>
      </c>
      <c r="AX11" s="19">
        <v>0</v>
      </c>
      <c r="AY11" s="19">
        <v>9.0909090909090898E-2</v>
      </c>
      <c r="AZ11" s="19">
        <v>5.3571428571428603E-2</v>
      </c>
      <c r="BA11" s="19">
        <v>0</v>
      </c>
      <c r="BB11" s="19">
        <v>3.2258064516128997E-2</v>
      </c>
      <c r="BC11" s="19">
        <v>6.0606060606060601E-2</v>
      </c>
      <c r="BD11" s="19"/>
      <c r="BE11" s="19">
        <v>0</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480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0.27800829875518701</v>
      </c>
      <c r="D8" s="13">
        <v>0.19047619047618999</v>
      </c>
      <c r="E8" s="13">
        <v>0.23611111111111099</v>
      </c>
      <c r="F8" s="13">
        <v>0.248</v>
      </c>
      <c r="G8" s="13">
        <v>0.32098765432098803</v>
      </c>
      <c r="H8" s="13"/>
      <c r="I8" s="13">
        <v>0.23430962343096201</v>
      </c>
      <c r="J8" s="13">
        <v>0.32098765432098803</v>
      </c>
      <c r="K8" s="13"/>
      <c r="L8" s="13">
        <v>0.36764705882352899</v>
      </c>
      <c r="M8" s="13">
        <v>0.30909090909090903</v>
      </c>
      <c r="N8" s="13">
        <v>0.30496453900709197</v>
      </c>
      <c r="O8" s="13">
        <v>0.19135802469135799</v>
      </c>
      <c r="P8" s="13"/>
      <c r="Q8" s="13">
        <v>0.2</v>
      </c>
      <c r="R8" s="13">
        <v>0.22222222222222199</v>
      </c>
      <c r="S8" s="13">
        <v>0.34782608695652201</v>
      </c>
      <c r="T8" s="13">
        <v>0.22641509433962301</v>
      </c>
      <c r="U8" s="13">
        <v>0.12727272727272701</v>
      </c>
      <c r="V8" s="13">
        <v>0.39655172413793099</v>
      </c>
      <c r="W8" s="13">
        <v>0.38297872340425498</v>
      </c>
      <c r="X8" s="13">
        <v>0.30973451327433599</v>
      </c>
      <c r="Y8" s="13"/>
      <c r="Z8" s="13">
        <v>0.29166666666666702</v>
      </c>
      <c r="AA8" s="13">
        <v>0.23529411764705899</v>
      </c>
      <c r="AB8" s="13">
        <v>0.27536231884057999</v>
      </c>
      <c r="AC8" s="13">
        <v>0.39130434782608697</v>
      </c>
      <c r="AD8" s="13">
        <v>0.296296296296296</v>
      </c>
      <c r="AE8" s="13">
        <v>0.22641509433962301</v>
      </c>
      <c r="AF8" s="13">
        <v>0.15</v>
      </c>
      <c r="AG8" s="13">
        <v>0.18918918918918901</v>
      </c>
      <c r="AH8" s="13"/>
      <c r="AI8" s="13">
        <v>0.26086956521739102</v>
      </c>
      <c r="AJ8" s="13">
        <v>0.15909090909090901</v>
      </c>
      <c r="AK8" s="13">
        <v>0.15277777777777801</v>
      </c>
      <c r="AL8" s="13">
        <v>0.29032258064516098</v>
      </c>
      <c r="AM8" s="13">
        <v>0.42528735632183901</v>
      </c>
      <c r="AN8" s="13"/>
      <c r="AO8" s="13">
        <v>0.27574750830564798</v>
      </c>
      <c r="AP8" s="13">
        <v>0.28176795580110497</v>
      </c>
      <c r="AQ8" s="13"/>
      <c r="AR8" s="13">
        <v>0.34375</v>
      </c>
      <c r="AS8" s="13">
        <v>0.340425531914894</v>
      </c>
      <c r="AT8" s="13">
        <v>0.33333333333333298</v>
      </c>
      <c r="AU8" s="13">
        <v>0.38461538461538503</v>
      </c>
      <c r="AV8" s="13">
        <v>0.13559322033898299</v>
      </c>
      <c r="AW8" s="13">
        <v>0.15151515151515199</v>
      </c>
      <c r="AX8" s="13">
        <v>0.22500000000000001</v>
      </c>
      <c r="AY8" s="13">
        <v>0.36363636363636398</v>
      </c>
      <c r="AZ8" s="13">
        <v>0.23214285714285701</v>
      </c>
      <c r="BA8" s="13">
        <v>0.20833333333333301</v>
      </c>
      <c r="BB8" s="13">
        <v>0.41935483870967699</v>
      </c>
      <c r="BC8" s="13">
        <v>0.30303030303030298</v>
      </c>
      <c r="BD8" s="13"/>
      <c r="BE8" s="13">
        <v>0.412903225806452</v>
      </c>
    </row>
    <row r="9" spans="2:57" ht="45" x14ac:dyDescent="0.25">
      <c r="B9" s="14" t="s">
        <v>462</v>
      </c>
      <c r="C9" s="13">
        <v>0.46473029045643199</v>
      </c>
      <c r="D9" s="13">
        <v>0.38095238095238099</v>
      </c>
      <c r="E9" s="13">
        <v>0.43055555555555602</v>
      </c>
      <c r="F9" s="13">
        <v>0.48799999999999999</v>
      </c>
      <c r="G9" s="13">
        <v>0.47736625514403302</v>
      </c>
      <c r="H9" s="13"/>
      <c r="I9" s="13">
        <v>0.45188284518828498</v>
      </c>
      <c r="J9" s="13">
        <v>0.47736625514403302</v>
      </c>
      <c r="K9" s="13"/>
      <c r="L9" s="13">
        <v>0.38235294117647101</v>
      </c>
      <c r="M9" s="13">
        <v>0.45454545454545497</v>
      </c>
      <c r="N9" s="13">
        <v>0.49645390070922002</v>
      </c>
      <c r="O9" s="13">
        <v>0.48148148148148101</v>
      </c>
      <c r="P9" s="13"/>
      <c r="Q9" s="13">
        <v>0.4</v>
      </c>
      <c r="R9" s="13">
        <v>0.47222222222222199</v>
      </c>
      <c r="S9" s="13">
        <v>0.41304347826087001</v>
      </c>
      <c r="T9" s="13">
        <v>0.47169811320754701</v>
      </c>
      <c r="U9" s="13">
        <v>0.67272727272727295</v>
      </c>
      <c r="V9" s="13">
        <v>0.41379310344827602</v>
      </c>
      <c r="W9" s="13">
        <v>0.48936170212766</v>
      </c>
      <c r="X9" s="13">
        <v>0.45132743362831901</v>
      </c>
      <c r="Y9" s="13"/>
      <c r="Z9" s="13">
        <v>0.45833333333333298</v>
      </c>
      <c r="AA9" s="13">
        <v>0.47058823529411797</v>
      </c>
      <c r="AB9" s="13">
        <v>0.46376811594202899</v>
      </c>
      <c r="AC9" s="13">
        <v>0.434782608695652</v>
      </c>
      <c r="AD9" s="13">
        <v>0.5</v>
      </c>
      <c r="AE9" s="13">
        <v>0.45283018867924502</v>
      </c>
      <c r="AF9" s="13">
        <v>0.65</v>
      </c>
      <c r="AG9" s="13">
        <v>0.40540540540540498</v>
      </c>
      <c r="AH9" s="13"/>
      <c r="AI9" s="13">
        <v>0.30434782608695699</v>
      </c>
      <c r="AJ9" s="13">
        <v>0.38636363636363602</v>
      </c>
      <c r="AK9" s="13">
        <v>0.51388888888888895</v>
      </c>
      <c r="AL9" s="13">
        <v>0.49193548387096803</v>
      </c>
      <c r="AM9" s="13">
        <v>0.43678160919540199</v>
      </c>
      <c r="AN9" s="13"/>
      <c r="AO9" s="13">
        <v>0.48504983388704298</v>
      </c>
      <c r="AP9" s="13">
        <v>0.43093922651933703</v>
      </c>
      <c r="AQ9" s="13"/>
      <c r="AR9" s="13">
        <v>0.40625</v>
      </c>
      <c r="AS9" s="13">
        <v>0.439716312056738</v>
      </c>
      <c r="AT9" s="13">
        <v>0.44444444444444398</v>
      </c>
      <c r="AU9" s="13">
        <v>0.46153846153846201</v>
      </c>
      <c r="AV9" s="13">
        <v>0.54237288135593198</v>
      </c>
      <c r="AW9" s="13">
        <v>0.48484848484848497</v>
      </c>
      <c r="AX9" s="13">
        <v>0.5</v>
      </c>
      <c r="AY9" s="13">
        <v>0.18181818181818199</v>
      </c>
      <c r="AZ9" s="13">
        <v>0.55357142857142905</v>
      </c>
      <c r="BA9" s="13">
        <v>0.54166666666666696</v>
      </c>
      <c r="BB9" s="13">
        <v>0.41935483870967699</v>
      </c>
      <c r="BC9" s="13">
        <v>0.36363636363636398</v>
      </c>
      <c r="BD9" s="13"/>
      <c r="BE9" s="13">
        <v>0.45806451612903198</v>
      </c>
    </row>
    <row r="10" spans="2:57" ht="45" x14ac:dyDescent="0.25">
      <c r="B10" s="14" t="s">
        <v>463</v>
      </c>
      <c r="C10" s="13">
        <v>0.23029045643153501</v>
      </c>
      <c r="D10" s="13">
        <v>0.40476190476190499</v>
      </c>
      <c r="E10" s="13">
        <v>0.30555555555555602</v>
      </c>
      <c r="F10" s="13">
        <v>0.20799999999999999</v>
      </c>
      <c r="G10" s="13">
        <v>0.18930041152263399</v>
      </c>
      <c r="H10" s="13"/>
      <c r="I10" s="13">
        <v>0.27196652719665299</v>
      </c>
      <c r="J10" s="13">
        <v>0.18930041152263399</v>
      </c>
      <c r="K10" s="13"/>
      <c r="L10" s="13">
        <v>0.220588235294118</v>
      </c>
      <c r="M10" s="13">
        <v>0.20909090909090899</v>
      </c>
      <c r="N10" s="13">
        <v>0.17730496453900699</v>
      </c>
      <c r="O10" s="13">
        <v>0.296296296296296</v>
      </c>
      <c r="P10" s="13"/>
      <c r="Q10" s="13">
        <v>0.36923076923076897</v>
      </c>
      <c r="R10" s="13">
        <v>0.27777777777777801</v>
      </c>
      <c r="S10" s="13">
        <v>0.23913043478260901</v>
      </c>
      <c r="T10" s="13">
        <v>0.245283018867925</v>
      </c>
      <c r="U10" s="13">
        <v>0.2</v>
      </c>
      <c r="V10" s="13">
        <v>0.15517241379310301</v>
      </c>
      <c r="W10" s="13">
        <v>0.10638297872340401</v>
      </c>
      <c r="X10" s="13">
        <v>0.20353982300885001</v>
      </c>
      <c r="Y10" s="13"/>
      <c r="Z10" s="13">
        <v>0.25</v>
      </c>
      <c r="AA10" s="13">
        <v>0.223529411764706</v>
      </c>
      <c r="AB10" s="13">
        <v>0.231884057971014</v>
      </c>
      <c r="AC10" s="13">
        <v>0.16304347826087001</v>
      </c>
      <c r="AD10" s="13">
        <v>0.18518518518518501</v>
      </c>
      <c r="AE10" s="13">
        <v>0.26415094339622602</v>
      </c>
      <c r="AF10" s="13">
        <v>0.2</v>
      </c>
      <c r="AG10" s="13">
        <v>0.40540540540540498</v>
      </c>
      <c r="AH10" s="13"/>
      <c r="AI10" s="13">
        <v>0.39130434782608697</v>
      </c>
      <c r="AJ10" s="13">
        <v>0.45454545454545497</v>
      </c>
      <c r="AK10" s="13">
        <v>0.31944444444444398</v>
      </c>
      <c r="AL10" s="13">
        <v>0.17338709677419401</v>
      </c>
      <c r="AM10" s="13">
        <v>0.13793103448275901</v>
      </c>
      <c r="AN10" s="13"/>
      <c r="AO10" s="13">
        <v>0.209302325581395</v>
      </c>
      <c r="AP10" s="13">
        <v>0.26519337016574601</v>
      </c>
      <c r="AQ10" s="13"/>
      <c r="AR10" s="13">
        <v>0.25</v>
      </c>
      <c r="AS10" s="13">
        <v>0.17730496453900699</v>
      </c>
      <c r="AT10" s="13">
        <v>0.22222222222222199</v>
      </c>
      <c r="AU10" s="13">
        <v>7.69230769230769E-2</v>
      </c>
      <c r="AV10" s="13">
        <v>0.305084745762712</v>
      </c>
      <c r="AW10" s="13">
        <v>0.33333333333333298</v>
      </c>
      <c r="AX10" s="13">
        <v>0.25</v>
      </c>
      <c r="AY10" s="13">
        <v>0.45454545454545497</v>
      </c>
      <c r="AZ10" s="13">
        <v>0.19642857142857101</v>
      </c>
      <c r="BA10" s="13">
        <v>0.25</v>
      </c>
      <c r="BB10" s="13">
        <v>0.12903225806451599</v>
      </c>
      <c r="BC10" s="13">
        <v>0.30303030303030298</v>
      </c>
      <c r="BD10" s="13"/>
      <c r="BE10" s="13">
        <v>0.11612903225806499</v>
      </c>
    </row>
    <row r="11" spans="2:57" x14ac:dyDescent="0.25">
      <c r="B11" s="14" t="s">
        <v>149</v>
      </c>
      <c r="C11" s="19">
        <v>2.6970954356846499E-2</v>
      </c>
      <c r="D11" s="19">
        <v>2.3809523809523801E-2</v>
      </c>
      <c r="E11" s="19">
        <v>2.7777777777777801E-2</v>
      </c>
      <c r="F11" s="19">
        <v>5.6000000000000001E-2</v>
      </c>
      <c r="G11" s="19">
        <v>1.2345679012345699E-2</v>
      </c>
      <c r="H11" s="19"/>
      <c r="I11" s="19">
        <v>4.1841004184100403E-2</v>
      </c>
      <c r="J11" s="19">
        <v>1.2345679012345699E-2</v>
      </c>
      <c r="K11" s="19"/>
      <c r="L11" s="19">
        <v>2.9411764705882401E-2</v>
      </c>
      <c r="M11" s="19">
        <v>2.7272727272727299E-2</v>
      </c>
      <c r="N11" s="19">
        <v>2.1276595744680899E-2</v>
      </c>
      <c r="O11" s="19">
        <v>3.0864197530864199E-2</v>
      </c>
      <c r="P11" s="19"/>
      <c r="Q11" s="19">
        <v>3.0769230769230799E-2</v>
      </c>
      <c r="R11" s="19">
        <v>2.7777777777777801E-2</v>
      </c>
      <c r="S11" s="19">
        <v>0</v>
      </c>
      <c r="T11" s="19">
        <v>5.6603773584905703E-2</v>
      </c>
      <c r="U11" s="19">
        <v>0</v>
      </c>
      <c r="V11" s="19">
        <v>3.4482758620689703E-2</v>
      </c>
      <c r="W11" s="19">
        <v>2.1276595744680899E-2</v>
      </c>
      <c r="X11" s="19">
        <v>3.5398230088495602E-2</v>
      </c>
      <c r="Y11" s="19"/>
      <c r="Z11" s="19">
        <v>0</v>
      </c>
      <c r="AA11" s="19">
        <v>7.0588235294117604E-2</v>
      </c>
      <c r="AB11" s="19">
        <v>2.8985507246376802E-2</v>
      </c>
      <c r="AC11" s="19">
        <v>1.0869565217391301E-2</v>
      </c>
      <c r="AD11" s="19">
        <v>1.85185185185185E-2</v>
      </c>
      <c r="AE11" s="19">
        <v>5.6603773584905703E-2</v>
      </c>
      <c r="AF11" s="19">
        <v>0</v>
      </c>
      <c r="AG11" s="19">
        <v>0</v>
      </c>
      <c r="AH11" s="19"/>
      <c r="AI11" s="19">
        <v>4.3478260869565202E-2</v>
      </c>
      <c r="AJ11" s="19">
        <v>0</v>
      </c>
      <c r="AK11" s="19">
        <v>1.38888888888889E-2</v>
      </c>
      <c r="AL11" s="19">
        <v>4.4354838709677401E-2</v>
      </c>
      <c r="AM11" s="19">
        <v>0</v>
      </c>
      <c r="AN11" s="19"/>
      <c r="AO11" s="19">
        <v>2.9900332225913599E-2</v>
      </c>
      <c r="AP11" s="19">
        <v>2.2099447513812199E-2</v>
      </c>
      <c r="AQ11" s="19"/>
      <c r="AR11" s="19">
        <v>0</v>
      </c>
      <c r="AS11" s="19">
        <v>4.2553191489361701E-2</v>
      </c>
      <c r="AT11" s="19">
        <v>0</v>
      </c>
      <c r="AU11" s="19">
        <v>7.69230769230769E-2</v>
      </c>
      <c r="AV11" s="19">
        <v>1.6949152542372899E-2</v>
      </c>
      <c r="AW11" s="19">
        <v>3.03030303030303E-2</v>
      </c>
      <c r="AX11" s="19">
        <v>2.5000000000000001E-2</v>
      </c>
      <c r="AY11" s="19">
        <v>0</v>
      </c>
      <c r="AZ11" s="19">
        <v>1.7857142857142901E-2</v>
      </c>
      <c r="BA11" s="19">
        <v>0</v>
      </c>
      <c r="BB11" s="19">
        <v>3.2258064516128997E-2</v>
      </c>
      <c r="BC11" s="19">
        <v>3.03030303030303E-2</v>
      </c>
      <c r="BD11" s="19"/>
      <c r="BE11" s="19">
        <v>1.2903225806451601E-2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481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0.35062240663900401</v>
      </c>
      <c r="D8" s="13">
        <v>0.119047619047619</v>
      </c>
      <c r="E8" s="13">
        <v>0.27777777777777801</v>
      </c>
      <c r="F8" s="13">
        <v>0.28799999999999998</v>
      </c>
      <c r="G8" s="13">
        <v>0.44444444444444398</v>
      </c>
      <c r="H8" s="13"/>
      <c r="I8" s="13">
        <v>0.255230125523013</v>
      </c>
      <c r="J8" s="13">
        <v>0.44444444444444398</v>
      </c>
      <c r="K8" s="13"/>
      <c r="L8" s="13">
        <v>0.38235294117647101</v>
      </c>
      <c r="M8" s="13">
        <v>0.4</v>
      </c>
      <c r="N8" s="13">
        <v>0.33333333333333298</v>
      </c>
      <c r="O8" s="13">
        <v>0.31481481481481499</v>
      </c>
      <c r="P8" s="13"/>
      <c r="Q8" s="13">
        <v>0.21538461538461501</v>
      </c>
      <c r="R8" s="13">
        <v>0.27777777777777801</v>
      </c>
      <c r="S8" s="13">
        <v>0.434782608695652</v>
      </c>
      <c r="T8" s="13">
        <v>0.320754716981132</v>
      </c>
      <c r="U8" s="13">
        <v>0.29090909090909101</v>
      </c>
      <c r="V8" s="13">
        <v>0.431034482758621</v>
      </c>
      <c r="W8" s="13">
        <v>0.42553191489361702</v>
      </c>
      <c r="X8" s="13">
        <v>0.40707964601769903</v>
      </c>
      <c r="Y8" s="13"/>
      <c r="Z8" s="13">
        <v>0.31944444444444398</v>
      </c>
      <c r="AA8" s="13">
        <v>0.32941176470588202</v>
      </c>
      <c r="AB8" s="13">
        <v>0.24637681159420299</v>
      </c>
      <c r="AC8" s="13">
        <v>0.5</v>
      </c>
      <c r="AD8" s="13">
        <v>0.42592592592592599</v>
      </c>
      <c r="AE8" s="13">
        <v>0.22641509433962301</v>
      </c>
      <c r="AF8" s="13">
        <v>0.3</v>
      </c>
      <c r="AG8" s="13">
        <v>0.37837837837837801</v>
      </c>
      <c r="AH8" s="13"/>
      <c r="AI8" s="13">
        <v>0.173913043478261</v>
      </c>
      <c r="AJ8" s="13">
        <v>0.22727272727272699</v>
      </c>
      <c r="AK8" s="13">
        <v>0.26388888888888901</v>
      </c>
      <c r="AL8" s="13">
        <v>0.38709677419354799</v>
      </c>
      <c r="AM8" s="13">
        <v>0.43678160919540199</v>
      </c>
      <c r="AN8" s="13"/>
      <c r="AO8" s="13">
        <v>0.36212624584717601</v>
      </c>
      <c r="AP8" s="13">
        <v>0.33149171270718197</v>
      </c>
      <c r="AQ8" s="13"/>
      <c r="AR8" s="13">
        <v>0.34375</v>
      </c>
      <c r="AS8" s="13">
        <v>0.42553191489361702</v>
      </c>
      <c r="AT8" s="13">
        <v>0.33333333333333298</v>
      </c>
      <c r="AU8" s="13">
        <v>0.61538461538461497</v>
      </c>
      <c r="AV8" s="13">
        <v>0.27118644067796599</v>
      </c>
      <c r="AW8" s="13">
        <v>0.27272727272727298</v>
      </c>
      <c r="AX8" s="13">
        <v>0.25</v>
      </c>
      <c r="AY8" s="13">
        <v>0.18181818181818199</v>
      </c>
      <c r="AZ8" s="13">
        <v>0.375</v>
      </c>
      <c r="BA8" s="13">
        <v>0.33333333333333298</v>
      </c>
      <c r="BB8" s="13">
        <v>0.32258064516128998</v>
      </c>
      <c r="BC8" s="13">
        <v>0.33333333333333298</v>
      </c>
      <c r="BD8" s="13"/>
      <c r="BE8" s="13">
        <v>0.41935483870967699</v>
      </c>
    </row>
    <row r="9" spans="2:57" ht="45" x14ac:dyDescent="0.25">
      <c r="B9" s="14" t="s">
        <v>462</v>
      </c>
      <c r="C9" s="13">
        <v>0.43568464730290501</v>
      </c>
      <c r="D9" s="13">
        <v>0.452380952380952</v>
      </c>
      <c r="E9" s="13">
        <v>0.43055555555555602</v>
      </c>
      <c r="F9" s="13">
        <v>0.504</v>
      </c>
      <c r="G9" s="13">
        <v>0.39917695473251003</v>
      </c>
      <c r="H9" s="13"/>
      <c r="I9" s="13">
        <v>0.47280334728033502</v>
      </c>
      <c r="J9" s="13">
        <v>0.39917695473251003</v>
      </c>
      <c r="K9" s="13"/>
      <c r="L9" s="13">
        <v>0.35294117647058798</v>
      </c>
      <c r="M9" s="13">
        <v>0.40909090909090901</v>
      </c>
      <c r="N9" s="13">
        <v>0.48936170212766</v>
      </c>
      <c r="O9" s="13">
        <v>0.44444444444444398</v>
      </c>
      <c r="P9" s="13"/>
      <c r="Q9" s="13">
        <v>0.43076923076923102</v>
      </c>
      <c r="R9" s="13">
        <v>0.33333333333333298</v>
      </c>
      <c r="S9" s="13">
        <v>0.282608695652174</v>
      </c>
      <c r="T9" s="13">
        <v>0.52830188679245305</v>
      </c>
      <c r="U9" s="13">
        <v>0.56363636363636405</v>
      </c>
      <c r="V9" s="13">
        <v>0.44827586206896602</v>
      </c>
      <c r="W9" s="13">
        <v>0.42553191489361702</v>
      </c>
      <c r="X9" s="13">
        <v>0.42477876106194701</v>
      </c>
      <c r="Y9" s="13"/>
      <c r="Z9" s="13">
        <v>0.44444444444444398</v>
      </c>
      <c r="AA9" s="13">
        <v>0.4</v>
      </c>
      <c r="AB9" s="13">
        <v>0.52173913043478304</v>
      </c>
      <c r="AC9" s="13">
        <v>0.32608695652173902</v>
      </c>
      <c r="AD9" s="13">
        <v>0.44444444444444398</v>
      </c>
      <c r="AE9" s="13">
        <v>0.52830188679245305</v>
      </c>
      <c r="AF9" s="13">
        <v>0.55000000000000004</v>
      </c>
      <c r="AG9" s="13">
        <v>0.40540540540540498</v>
      </c>
      <c r="AH9" s="13"/>
      <c r="AI9" s="13">
        <v>0.39130434782608697</v>
      </c>
      <c r="AJ9" s="13">
        <v>0.45454545454545497</v>
      </c>
      <c r="AK9" s="13">
        <v>0.45833333333333298</v>
      </c>
      <c r="AL9" s="13">
        <v>0.42741935483871002</v>
      </c>
      <c r="AM9" s="13">
        <v>0.43678160919540199</v>
      </c>
      <c r="AN9" s="13"/>
      <c r="AO9" s="13">
        <v>0.42524916943521601</v>
      </c>
      <c r="AP9" s="13">
        <v>0.45303867403314901</v>
      </c>
      <c r="AQ9" s="13"/>
      <c r="AR9" s="13">
        <v>0.4375</v>
      </c>
      <c r="AS9" s="13">
        <v>0.41843971631205701</v>
      </c>
      <c r="AT9" s="13">
        <v>0.44444444444444398</v>
      </c>
      <c r="AU9" s="13">
        <v>7.69230769230769E-2</v>
      </c>
      <c r="AV9" s="13">
        <v>0.50847457627118597</v>
      </c>
      <c r="AW9" s="13">
        <v>0.39393939393939398</v>
      </c>
      <c r="AX9" s="13">
        <v>0.55000000000000004</v>
      </c>
      <c r="AY9" s="13">
        <v>0.36363636363636398</v>
      </c>
      <c r="AZ9" s="13">
        <v>0.44642857142857101</v>
      </c>
      <c r="BA9" s="13">
        <v>0.5</v>
      </c>
      <c r="BB9" s="13">
        <v>0.41935483870967699</v>
      </c>
      <c r="BC9" s="13">
        <v>0.39393939393939398</v>
      </c>
      <c r="BD9" s="13"/>
      <c r="BE9" s="13">
        <v>0.47741935483871001</v>
      </c>
    </row>
    <row r="10" spans="2:57" ht="45" x14ac:dyDescent="0.25">
      <c r="B10" s="14" t="s">
        <v>463</v>
      </c>
      <c r="C10" s="13">
        <v>0.17842323651452299</v>
      </c>
      <c r="D10" s="13">
        <v>0.38095238095238099</v>
      </c>
      <c r="E10" s="13">
        <v>0.23611111111111099</v>
      </c>
      <c r="F10" s="13">
        <v>0.16800000000000001</v>
      </c>
      <c r="G10" s="13">
        <v>0.131687242798354</v>
      </c>
      <c r="H10" s="13"/>
      <c r="I10" s="13">
        <v>0.22594142259414199</v>
      </c>
      <c r="J10" s="13">
        <v>0.131687242798354</v>
      </c>
      <c r="K10" s="13"/>
      <c r="L10" s="13">
        <v>0.23529411764705899</v>
      </c>
      <c r="M10" s="13">
        <v>0.145454545454545</v>
      </c>
      <c r="N10" s="13">
        <v>0.16312056737588701</v>
      </c>
      <c r="O10" s="13">
        <v>0.19135802469135799</v>
      </c>
      <c r="P10" s="13"/>
      <c r="Q10" s="13">
        <v>0.27692307692307699</v>
      </c>
      <c r="R10" s="13">
        <v>0.36111111111111099</v>
      </c>
      <c r="S10" s="13">
        <v>0.26086956521739102</v>
      </c>
      <c r="T10" s="13">
        <v>0.15094339622641501</v>
      </c>
      <c r="U10" s="13">
        <v>0.12727272727272701</v>
      </c>
      <c r="V10" s="13">
        <v>0.12068965517241401</v>
      </c>
      <c r="W10" s="13">
        <v>0.10638297872340401</v>
      </c>
      <c r="X10" s="13">
        <v>0.11504424778761101</v>
      </c>
      <c r="Y10" s="13"/>
      <c r="Z10" s="13">
        <v>0.23611111111111099</v>
      </c>
      <c r="AA10" s="13">
        <v>0.17647058823529399</v>
      </c>
      <c r="AB10" s="13">
        <v>0.188405797101449</v>
      </c>
      <c r="AC10" s="13">
        <v>0.15217391304347799</v>
      </c>
      <c r="AD10" s="13">
        <v>0.12962962962963001</v>
      </c>
      <c r="AE10" s="13">
        <v>0.169811320754717</v>
      </c>
      <c r="AF10" s="13">
        <v>0.15</v>
      </c>
      <c r="AG10" s="13">
        <v>0.21621621621621601</v>
      </c>
      <c r="AH10" s="13"/>
      <c r="AI10" s="13">
        <v>0.34782608695652201</v>
      </c>
      <c r="AJ10" s="13">
        <v>0.27272727272727298</v>
      </c>
      <c r="AK10" s="13">
        <v>0.22222222222222199</v>
      </c>
      <c r="AL10" s="13">
        <v>0.157258064516129</v>
      </c>
      <c r="AM10" s="13">
        <v>0.10344827586206901</v>
      </c>
      <c r="AN10" s="13"/>
      <c r="AO10" s="13">
        <v>0.172757475083056</v>
      </c>
      <c r="AP10" s="13">
        <v>0.187845303867403</v>
      </c>
      <c r="AQ10" s="13"/>
      <c r="AR10" s="13">
        <v>0.15625</v>
      </c>
      <c r="AS10" s="13">
        <v>0.120567375886525</v>
      </c>
      <c r="AT10" s="13">
        <v>0.22222222222222199</v>
      </c>
      <c r="AU10" s="13">
        <v>0.230769230769231</v>
      </c>
      <c r="AV10" s="13">
        <v>0.22033898305084701</v>
      </c>
      <c r="AW10" s="13">
        <v>0.30303030303030298</v>
      </c>
      <c r="AX10" s="13">
        <v>0.17499999999999999</v>
      </c>
      <c r="AY10" s="13">
        <v>0.36363636363636398</v>
      </c>
      <c r="AZ10" s="13">
        <v>0.160714285714286</v>
      </c>
      <c r="BA10" s="13">
        <v>0.125</v>
      </c>
      <c r="BB10" s="13">
        <v>0.225806451612903</v>
      </c>
      <c r="BC10" s="13">
        <v>0.18181818181818199</v>
      </c>
      <c r="BD10" s="13"/>
      <c r="BE10" s="13">
        <v>9.6774193548387094E-2</v>
      </c>
    </row>
    <row r="11" spans="2:57" x14ac:dyDescent="0.25">
      <c r="B11" s="14" t="s">
        <v>149</v>
      </c>
      <c r="C11" s="19">
        <v>3.5269709543568499E-2</v>
      </c>
      <c r="D11" s="19">
        <v>4.7619047619047603E-2</v>
      </c>
      <c r="E11" s="19">
        <v>5.5555555555555601E-2</v>
      </c>
      <c r="F11" s="19">
        <v>0.04</v>
      </c>
      <c r="G11" s="19">
        <v>2.4691358024691398E-2</v>
      </c>
      <c r="H11" s="19"/>
      <c r="I11" s="19">
        <v>4.6025104602510497E-2</v>
      </c>
      <c r="J11" s="19">
        <v>2.4691358024691398E-2</v>
      </c>
      <c r="K11" s="19"/>
      <c r="L11" s="19">
        <v>2.9411764705882401E-2</v>
      </c>
      <c r="M11" s="19">
        <v>4.5454545454545497E-2</v>
      </c>
      <c r="N11" s="19">
        <v>1.41843971631206E-2</v>
      </c>
      <c r="O11" s="19">
        <v>4.9382716049382699E-2</v>
      </c>
      <c r="P11" s="19"/>
      <c r="Q11" s="19">
        <v>7.69230769230769E-2</v>
      </c>
      <c r="R11" s="19">
        <v>2.7777777777777801E-2</v>
      </c>
      <c r="S11" s="19">
        <v>2.1739130434782601E-2</v>
      </c>
      <c r="T11" s="19">
        <v>0</v>
      </c>
      <c r="U11" s="19">
        <v>1.8181818181818198E-2</v>
      </c>
      <c r="V11" s="19">
        <v>0</v>
      </c>
      <c r="W11" s="19">
        <v>4.2553191489361701E-2</v>
      </c>
      <c r="X11" s="19">
        <v>5.3097345132743397E-2</v>
      </c>
      <c r="Y11" s="19"/>
      <c r="Z11" s="19">
        <v>0</v>
      </c>
      <c r="AA11" s="19">
        <v>9.41176470588235E-2</v>
      </c>
      <c r="AB11" s="19">
        <v>4.3478260869565202E-2</v>
      </c>
      <c r="AC11" s="19">
        <v>2.1739130434782601E-2</v>
      </c>
      <c r="AD11" s="19">
        <v>0</v>
      </c>
      <c r="AE11" s="19">
        <v>7.5471698113207503E-2</v>
      </c>
      <c r="AF11" s="19">
        <v>0</v>
      </c>
      <c r="AG11" s="19">
        <v>0</v>
      </c>
      <c r="AH11" s="19"/>
      <c r="AI11" s="19">
        <v>8.6956521739130405E-2</v>
      </c>
      <c r="AJ11" s="19">
        <v>4.5454545454545497E-2</v>
      </c>
      <c r="AK11" s="19">
        <v>5.5555555555555601E-2</v>
      </c>
      <c r="AL11" s="19">
        <v>2.8225806451612899E-2</v>
      </c>
      <c r="AM11" s="19">
        <v>2.2988505747126398E-2</v>
      </c>
      <c r="AN11" s="19"/>
      <c r="AO11" s="19">
        <v>3.9867109634551499E-2</v>
      </c>
      <c r="AP11" s="19">
        <v>2.7624309392265199E-2</v>
      </c>
      <c r="AQ11" s="19"/>
      <c r="AR11" s="19">
        <v>6.25E-2</v>
      </c>
      <c r="AS11" s="19">
        <v>3.54609929078014E-2</v>
      </c>
      <c r="AT11" s="19">
        <v>0</v>
      </c>
      <c r="AU11" s="19">
        <v>7.69230769230769E-2</v>
      </c>
      <c r="AV11" s="19">
        <v>0</v>
      </c>
      <c r="AW11" s="19">
        <v>3.03030303030303E-2</v>
      </c>
      <c r="AX11" s="19">
        <v>2.5000000000000001E-2</v>
      </c>
      <c r="AY11" s="19">
        <v>9.0909090909090898E-2</v>
      </c>
      <c r="AZ11" s="19">
        <v>1.7857142857142901E-2</v>
      </c>
      <c r="BA11" s="19">
        <v>4.1666666666666699E-2</v>
      </c>
      <c r="BB11" s="19">
        <v>3.2258064516128997E-2</v>
      </c>
      <c r="BC11" s="19">
        <v>9.0909090909090898E-2</v>
      </c>
      <c r="BD11" s="19"/>
      <c r="BE11" s="19">
        <v>6.4516129032258099E-3</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482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0.33195020746887999</v>
      </c>
      <c r="D8" s="13">
        <v>0.238095238095238</v>
      </c>
      <c r="E8" s="13">
        <v>0.26388888888888901</v>
      </c>
      <c r="F8" s="13">
        <v>0.32800000000000001</v>
      </c>
      <c r="G8" s="13">
        <v>0.37037037037037002</v>
      </c>
      <c r="H8" s="13"/>
      <c r="I8" s="13">
        <v>0.29288702928870303</v>
      </c>
      <c r="J8" s="13">
        <v>0.37037037037037002</v>
      </c>
      <c r="K8" s="13"/>
      <c r="L8" s="13">
        <v>0.42647058823529399</v>
      </c>
      <c r="M8" s="13">
        <v>0.39090909090909098</v>
      </c>
      <c r="N8" s="13">
        <v>0.36170212765957399</v>
      </c>
      <c r="O8" s="13">
        <v>0.22222222222222199</v>
      </c>
      <c r="P8" s="13"/>
      <c r="Q8" s="13">
        <v>0.261538461538462</v>
      </c>
      <c r="R8" s="13">
        <v>0.30555555555555602</v>
      </c>
      <c r="S8" s="13">
        <v>0.39130434782608697</v>
      </c>
      <c r="T8" s="13">
        <v>0.30188679245283001</v>
      </c>
      <c r="U8" s="13">
        <v>0.25454545454545502</v>
      </c>
      <c r="V8" s="13">
        <v>0.36206896551724099</v>
      </c>
      <c r="W8" s="13">
        <v>0.44680851063829802</v>
      </c>
      <c r="X8" s="13">
        <v>0.35398230088495602</v>
      </c>
      <c r="Y8" s="13"/>
      <c r="Z8" s="13">
        <v>0.38888888888888901</v>
      </c>
      <c r="AA8" s="13">
        <v>0.247058823529412</v>
      </c>
      <c r="AB8" s="13">
        <v>0.24637681159420299</v>
      </c>
      <c r="AC8" s="13">
        <v>0.42391304347826098</v>
      </c>
      <c r="AD8" s="13">
        <v>0.35185185185185203</v>
      </c>
      <c r="AE8" s="13">
        <v>0.30188679245283001</v>
      </c>
      <c r="AF8" s="13">
        <v>0.2</v>
      </c>
      <c r="AG8" s="13">
        <v>0.43243243243243201</v>
      </c>
      <c r="AH8" s="13"/>
      <c r="AI8" s="13">
        <v>0.217391304347826</v>
      </c>
      <c r="AJ8" s="13">
        <v>0.25</v>
      </c>
      <c r="AK8" s="13">
        <v>0.27777777777777801</v>
      </c>
      <c r="AL8" s="13">
        <v>0.32661290322580599</v>
      </c>
      <c r="AM8" s="13">
        <v>0.49425287356321801</v>
      </c>
      <c r="AN8" s="13"/>
      <c r="AO8" s="13">
        <v>0.34883720930232598</v>
      </c>
      <c r="AP8" s="13">
        <v>0.30386740331491702</v>
      </c>
      <c r="AQ8" s="13"/>
      <c r="AR8" s="13">
        <v>0.3125</v>
      </c>
      <c r="AS8" s="13">
        <v>0.41134751773049599</v>
      </c>
      <c r="AT8" s="13">
        <v>0.33333333333333298</v>
      </c>
      <c r="AU8" s="13">
        <v>0.30769230769230799</v>
      </c>
      <c r="AV8" s="13">
        <v>0.169491525423729</v>
      </c>
      <c r="AW8" s="13">
        <v>0.21212121212121199</v>
      </c>
      <c r="AX8" s="13">
        <v>0.25</v>
      </c>
      <c r="AY8" s="13">
        <v>0.27272727272727298</v>
      </c>
      <c r="AZ8" s="13">
        <v>0.375</v>
      </c>
      <c r="BA8" s="13">
        <v>0.33333333333333298</v>
      </c>
      <c r="BB8" s="13">
        <v>0.483870967741935</v>
      </c>
      <c r="BC8" s="13">
        <v>0.33333333333333298</v>
      </c>
      <c r="BD8" s="13"/>
      <c r="BE8" s="13">
        <v>0.46451612903225797</v>
      </c>
    </row>
    <row r="9" spans="2:57" ht="45" x14ac:dyDescent="0.25">
      <c r="B9" s="14" t="s">
        <v>462</v>
      </c>
      <c r="C9" s="13">
        <v>0.450207468879668</v>
      </c>
      <c r="D9" s="13">
        <v>0.38095238095238099</v>
      </c>
      <c r="E9" s="13">
        <v>0.375</v>
      </c>
      <c r="F9" s="13">
        <v>0.48</v>
      </c>
      <c r="G9" s="13">
        <v>0.469135802469136</v>
      </c>
      <c r="H9" s="13"/>
      <c r="I9" s="13">
        <v>0.43096234309623399</v>
      </c>
      <c r="J9" s="13">
        <v>0.469135802469136</v>
      </c>
      <c r="K9" s="13"/>
      <c r="L9" s="13">
        <v>0.38235294117647101</v>
      </c>
      <c r="M9" s="13">
        <v>0.4</v>
      </c>
      <c r="N9" s="13">
        <v>0.46808510638297901</v>
      </c>
      <c r="O9" s="13">
        <v>0.5</v>
      </c>
      <c r="P9" s="13"/>
      <c r="Q9" s="13">
        <v>0.36923076923076897</v>
      </c>
      <c r="R9" s="13">
        <v>0.41666666666666702</v>
      </c>
      <c r="S9" s="13">
        <v>0.36956521739130399</v>
      </c>
      <c r="T9" s="13">
        <v>0.490566037735849</v>
      </c>
      <c r="U9" s="13">
        <v>0.58181818181818201</v>
      </c>
      <c r="V9" s="13">
        <v>0.5</v>
      </c>
      <c r="W9" s="13">
        <v>0.42553191489361702</v>
      </c>
      <c r="X9" s="13">
        <v>0.46017699115044203</v>
      </c>
      <c r="Y9" s="13"/>
      <c r="Z9" s="13">
        <v>0.38888888888888901</v>
      </c>
      <c r="AA9" s="13">
        <v>0.45882352941176502</v>
      </c>
      <c r="AB9" s="13">
        <v>0.52173913043478304</v>
      </c>
      <c r="AC9" s="13">
        <v>0.42391304347826098</v>
      </c>
      <c r="AD9" s="13">
        <v>0.48148148148148101</v>
      </c>
      <c r="AE9" s="13">
        <v>0.47169811320754701</v>
      </c>
      <c r="AF9" s="13">
        <v>0.7</v>
      </c>
      <c r="AG9" s="13">
        <v>0.27027027027027001</v>
      </c>
      <c r="AH9" s="13"/>
      <c r="AI9" s="13">
        <v>0.434782608695652</v>
      </c>
      <c r="AJ9" s="13">
        <v>0.43181818181818199</v>
      </c>
      <c r="AK9" s="13">
        <v>0.40277777777777801</v>
      </c>
      <c r="AL9" s="13">
        <v>0.483870967741935</v>
      </c>
      <c r="AM9" s="13">
        <v>0.390804597701149</v>
      </c>
      <c r="AN9" s="13"/>
      <c r="AO9" s="13">
        <v>0.445182724252492</v>
      </c>
      <c r="AP9" s="13">
        <v>0.45856353591160198</v>
      </c>
      <c r="AQ9" s="13"/>
      <c r="AR9" s="13">
        <v>0.4375</v>
      </c>
      <c r="AS9" s="13">
        <v>0.41134751773049599</v>
      </c>
      <c r="AT9" s="13">
        <v>0.66666666666666696</v>
      </c>
      <c r="AU9" s="13">
        <v>0.46153846153846201</v>
      </c>
      <c r="AV9" s="13">
        <v>0.55932203389830504</v>
      </c>
      <c r="AW9" s="13">
        <v>0.48484848484848497</v>
      </c>
      <c r="AX9" s="13">
        <v>0.55000000000000004</v>
      </c>
      <c r="AY9" s="13">
        <v>0.36363636363636398</v>
      </c>
      <c r="AZ9" s="13">
        <v>0.42857142857142899</v>
      </c>
      <c r="BA9" s="13">
        <v>0.45833333333333298</v>
      </c>
      <c r="BB9" s="13">
        <v>0.32258064516128998</v>
      </c>
      <c r="BC9" s="13">
        <v>0.39393939393939398</v>
      </c>
      <c r="BD9" s="13"/>
      <c r="BE9" s="13">
        <v>0.41935483870967699</v>
      </c>
    </row>
    <row r="10" spans="2:57" ht="45" x14ac:dyDescent="0.25">
      <c r="B10" s="14" t="s">
        <v>463</v>
      </c>
      <c r="C10" s="13">
        <v>0.195020746887967</v>
      </c>
      <c r="D10" s="13">
        <v>0.38095238095238099</v>
      </c>
      <c r="E10" s="13">
        <v>0.31944444444444398</v>
      </c>
      <c r="F10" s="13">
        <v>0.152</v>
      </c>
      <c r="G10" s="13">
        <v>0.148148148148148</v>
      </c>
      <c r="H10" s="13"/>
      <c r="I10" s="13">
        <v>0.24267782426778201</v>
      </c>
      <c r="J10" s="13">
        <v>0.148148148148148</v>
      </c>
      <c r="K10" s="13"/>
      <c r="L10" s="13">
        <v>0.17647058823529399</v>
      </c>
      <c r="M10" s="13">
        <v>0.17272727272727301</v>
      </c>
      <c r="N10" s="13">
        <v>0.16312056737588701</v>
      </c>
      <c r="O10" s="13">
        <v>0.24691358024691401</v>
      </c>
      <c r="P10" s="13"/>
      <c r="Q10" s="13">
        <v>0.32307692307692298</v>
      </c>
      <c r="R10" s="13">
        <v>0.25</v>
      </c>
      <c r="S10" s="13">
        <v>0.23913043478260901</v>
      </c>
      <c r="T10" s="13">
        <v>0.18867924528301899</v>
      </c>
      <c r="U10" s="13">
        <v>0.163636363636364</v>
      </c>
      <c r="V10" s="13">
        <v>0.13793103448275901</v>
      </c>
      <c r="W10" s="13">
        <v>6.3829787234042507E-2</v>
      </c>
      <c r="X10" s="13">
        <v>0.15929203539823</v>
      </c>
      <c r="Y10" s="13"/>
      <c r="Z10" s="13">
        <v>0.22222222222222199</v>
      </c>
      <c r="AA10" s="13">
        <v>0.223529411764706</v>
      </c>
      <c r="AB10" s="13">
        <v>0.217391304347826</v>
      </c>
      <c r="AC10" s="13">
        <v>0.119565217391304</v>
      </c>
      <c r="AD10" s="13">
        <v>0.16666666666666699</v>
      </c>
      <c r="AE10" s="13">
        <v>0.20754716981132099</v>
      </c>
      <c r="AF10" s="13">
        <v>0.1</v>
      </c>
      <c r="AG10" s="13">
        <v>0.29729729729729698</v>
      </c>
      <c r="AH10" s="13"/>
      <c r="AI10" s="13">
        <v>0.30434782608695699</v>
      </c>
      <c r="AJ10" s="13">
        <v>0.31818181818181801</v>
      </c>
      <c r="AK10" s="13">
        <v>0.29166666666666702</v>
      </c>
      <c r="AL10" s="13">
        <v>0.16129032258064499</v>
      </c>
      <c r="AM10" s="13">
        <v>0.10344827586206901</v>
      </c>
      <c r="AN10" s="13"/>
      <c r="AO10" s="13">
        <v>0.18272425249169399</v>
      </c>
      <c r="AP10" s="13">
        <v>0.21546961325966901</v>
      </c>
      <c r="AQ10" s="13"/>
      <c r="AR10" s="13">
        <v>0.1875</v>
      </c>
      <c r="AS10" s="13">
        <v>0.15602836879432599</v>
      </c>
      <c r="AT10" s="13">
        <v>0</v>
      </c>
      <c r="AU10" s="13">
        <v>0.15384615384615399</v>
      </c>
      <c r="AV10" s="13">
        <v>0.27118644067796599</v>
      </c>
      <c r="AW10" s="13">
        <v>0.27272727272727298</v>
      </c>
      <c r="AX10" s="13">
        <v>0.2</v>
      </c>
      <c r="AY10" s="13">
        <v>0.36363636363636398</v>
      </c>
      <c r="AZ10" s="13">
        <v>0.17857142857142899</v>
      </c>
      <c r="BA10" s="13">
        <v>0.20833333333333301</v>
      </c>
      <c r="BB10" s="13">
        <v>0.16129032258064499</v>
      </c>
      <c r="BC10" s="13">
        <v>0.21212121212121199</v>
      </c>
      <c r="BD10" s="13"/>
      <c r="BE10" s="13">
        <v>0.11612903225806499</v>
      </c>
    </row>
    <row r="11" spans="2:57" x14ac:dyDescent="0.25">
      <c r="B11" s="14" t="s">
        <v>149</v>
      </c>
      <c r="C11" s="19">
        <v>2.28215767634855E-2</v>
      </c>
      <c r="D11" s="19">
        <v>0</v>
      </c>
      <c r="E11" s="19">
        <v>4.1666666666666699E-2</v>
      </c>
      <c r="F11" s="19">
        <v>0.04</v>
      </c>
      <c r="G11" s="19">
        <v>1.2345679012345699E-2</v>
      </c>
      <c r="H11" s="19"/>
      <c r="I11" s="19">
        <v>3.3472803347280297E-2</v>
      </c>
      <c r="J11" s="19">
        <v>1.2345679012345699E-2</v>
      </c>
      <c r="K11" s="19"/>
      <c r="L11" s="19">
        <v>1.4705882352941201E-2</v>
      </c>
      <c r="M11" s="19">
        <v>3.6363636363636397E-2</v>
      </c>
      <c r="N11" s="19">
        <v>7.09219858156028E-3</v>
      </c>
      <c r="O11" s="19">
        <v>3.0864197530864199E-2</v>
      </c>
      <c r="P11" s="19"/>
      <c r="Q11" s="19">
        <v>4.6153846153846198E-2</v>
      </c>
      <c r="R11" s="19">
        <v>2.7777777777777801E-2</v>
      </c>
      <c r="S11" s="19">
        <v>0</v>
      </c>
      <c r="T11" s="19">
        <v>1.88679245283019E-2</v>
      </c>
      <c r="U11" s="19">
        <v>0</v>
      </c>
      <c r="V11" s="19">
        <v>0</v>
      </c>
      <c r="W11" s="19">
        <v>6.3829787234042507E-2</v>
      </c>
      <c r="X11" s="19">
        <v>2.6548672566371698E-2</v>
      </c>
      <c r="Y11" s="19"/>
      <c r="Z11" s="19">
        <v>0</v>
      </c>
      <c r="AA11" s="19">
        <v>7.0588235294117604E-2</v>
      </c>
      <c r="AB11" s="19">
        <v>1.4492753623188401E-2</v>
      </c>
      <c r="AC11" s="19">
        <v>3.2608695652173898E-2</v>
      </c>
      <c r="AD11" s="19">
        <v>0</v>
      </c>
      <c r="AE11" s="19">
        <v>1.88679245283019E-2</v>
      </c>
      <c r="AF11" s="19">
        <v>0</v>
      </c>
      <c r="AG11" s="19">
        <v>0</v>
      </c>
      <c r="AH11" s="19"/>
      <c r="AI11" s="19">
        <v>4.3478260869565202E-2</v>
      </c>
      <c r="AJ11" s="19">
        <v>0</v>
      </c>
      <c r="AK11" s="19">
        <v>2.7777777777777801E-2</v>
      </c>
      <c r="AL11" s="19">
        <v>2.8225806451612899E-2</v>
      </c>
      <c r="AM11" s="19">
        <v>1.1494252873563199E-2</v>
      </c>
      <c r="AN11" s="19"/>
      <c r="AO11" s="19">
        <v>2.32558139534884E-2</v>
      </c>
      <c r="AP11" s="19">
        <v>2.2099447513812199E-2</v>
      </c>
      <c r="AQ11" s="19"/>
      <c r="AR11" s="19">
        <v>6.25E-2</v>
      </c>
      <c r="AS11" s="19">
        <v>2.1276595744680899E-2</v>
      </c>
      <c r="AT11" s="19">
        <v>0</v>
      </c>
      <c r="AU11" s="19">
        <v>7.69230769230769E-2</v>
      </c>
      <c r="AV11" s="19">
        <v>0</v>
      </c>
      <c r="AW11" s="19">
        <v>3.03030303030303E-2</v>
      </c>
      <c r="AX11" s="19">
        <v>0</v>
      </c>
      <c r="AY11" s="19">
        <v>0</v>
      </c>
      <c r="AZ11" s="19">
        <v>1.7857142857142901E-2</v>
      </c>
      <c r="BA11" s="19">
        <v>0</v>
      </c>
      <c r="BB11" s="19">
        <v>3.2258064516128997E-2</v>
      </c>
      <c r="BC11" s="19">
        <v>6.0606060606060601E-2</v>
      </c>
      <c r="BD11" s="19"/>
      <c r="BE11" s="19">
        <v>0</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483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0.28838174273858902</v>
      </c>
      <c r="D8" s="13">
        <v>0.119047619047619</v>
      </c>
      <c r="E8" s="13">
        <v>0.23611111111111099</v>
      </c>
      <c r="F8" s="13">
        <v>0.248</v>
      </c>
      <c r="G8" s="13">
        <v>0.35390946502057602</v>
      </c>
      <c r="H8" s="13"/>
      <c r="I8" s="13">
        <v>0.22175732217573199</v>
      </c>
      <c r="J8" s="13">
        <v>0.35390946502057602</v>
      </c>
      <c r="K8" s="13"/>
      <c r="L8" s="13">
        <v>0.36764705882352899</v>
      </c>
      <c r="M8" s="13">
        <v>0.30909090909090903</v>
      </c>
      <c r="N8" s="13">
        <v>0.32624113475177302</v>
      </c>
      <c r="O8" s="13">
        <v>0.209876543209877</v>
      </c>
      <c r="P8" s="13"/>
      <c r="Q8" s="13">
        <v>0.230769230769231</v>
      </c>
      <c r="R8" s="13">
        <v>0.16666666666666699</v>
      </c>
      <c r="S8" s="13">
        <v>0.26086956521739102</v>
      </c>
      <c r="T8" s="13">
        <v>0.28301886792452802</v>
      </c>
      <c r="U8" s="13">
        <v>0.2</v>
      </c>
      <c r="V8" s="13">
        <v>0.39655172413793099</v>
      </c>
      <c r="W8" s="13">
        <v>0.40425531914893598</v>
      </c>
      <c r="X8" s="13">
        <v>0.32743362831858402</v>
      </c>
      <c r="Y8" s="13"/>
      <c r="Z8" s="13">
        <v>0.23611111111111099</v>
      </c>
      <c r="AA8" s="13">
        <v>0.28235294117647097</v>
      </c>
      <c r="AB8" s="13">
        <v>0.26086956521739102</v>
      </c>
      <c r="AC8" s="13">
        <v>0.40217391304347799</v>
      </c>
      <c r="AD8" s="13">
        <v>0.296296296296296</v>
      </c>
      <c r="AE8" s="13">
        <v>0.169811320754717</v>
      </c>
      <c r="AF8" s="13">
        <v>0.25</v>
      </c>
      <c r="AG8" s="13">
        <v>0.35135135135135098</v>
      </c>
      <c r="AH8" s="13"/>
      <c r="AI8" s="13">
        <v>0.173913043478261</v>
      </c>
      <c r="AJ8" s="13">
        <v>0.11363636363636399</v>
      </c>
      <c r="AK8" s="13">
        <v>0.16666666666666699</v>
      </c>
      <c r="AL8" s="13">
        <v>0.33870967741935498</v>
      </c>
      <c r="AM8" s="13">
        <v>0.390804597701149</v>
      </c>
      <c r="AN8" s="13"/>
      <c r="AO8" s="13">
        <v>0.28571428571428598</v>
      </c>
      <c r="AP8" s="13">
        <v>0.29281767955801102</v>
      </c>
      <c r="AQ8" s="13"/>
      <c r="AR8" s="13">
        <v>0.21875</v>
      </c>
      <c r="AS8" s="13">
        <v>0.30496453900709197</v>
      </c>
      <c r="AT8" s="13">
        <v>0.44444444444444398</v>
      </c>
      <c r="AU8" s="13">
        <v>0.53846153846153799</v>
      </c>
      <c r="AV8" s="13">
        <v>0.22033898305084701</v>
      </c>
      <c r="AW8" s="13">
        <v>0.18181818181818199</v>
      </c>
      <c r="AX8" s="13">
        <v>0.22500000000000001</v>
      </c>
      <c r="AY8" s="13">
        <v>0.27272727272727298</v>
      </c>
      <c r="AZ8" s="13">
        <v>0.375</v>
      </c>
      <c r="BA8" s="13">
        <v>0.125</v>
      </c>
      <c r="BB8" s="13">
        <v>0.32258064516128998</v>
      </c>
      <c r="BC8" s="13">
        <v>0.39393939393939398</v>
      </c>
      <c r="BD8" s="13"/>
      <c r="BE8" s="13">
        <v>0.40645161290322601</v>
      </c>
    </row>
    <row r="9" spans="2:57" ht="45" x14ac:dyDescent="0.25">
      <c r="B9" s="14" t="s">
        <v>462</v>
      </c>
      <c r="C9" s="13">
        <v>0.439834024896266</v>
      </c>
      <c r="D9" s="13">
        <v>0.452380952380952</v>
      </c>
      <c r="E9" s="13">
        <v>0.38888888888888901</v>
      </c>
      <c r="F9" s="13">
        <v>0.44800000000000001</v>
      </c>
      <c r="G9" s="13">
        <v>0.44855967078189302</v>
      </c>
      <c r="H9" s="13"/>
      <c r="I9" s="13">
        <v>0.43096234309623399</v>
      </c>
      <c r="J9" s="13">
        <v>0.44855967078189302</v>
      </c>
      <c r="K9" s="13"/>
      <c r="L9" s="13">
        <v>0.32352941176470601</v>
      </c>
      <c r="M9" s="13">
        <v>0.46363636363636401</v>
      </c>
      <c r="N9" s="13">
        <v>0.48226950354609899</v>
      </c>
      <c r="O9" s="13">
        <v>0.438271604938272</v>
      </c>
      <c r="P9" s="13"/>
      <c r="Q9" s="13">
        <v>0.41538461538461502</v>
      </c>
      <c r="R9" s="13">
        <v>0.5</v>
      </c>
      <c r="S9" s="13">
        <v>0.45652173913043498</v>
      </c>
      <c r="T9" s="13">
        <v>0.320754716981132</v>
      </c>
      <c r="U9" s="13">
        <v>0.58181818181818201</v>
      </c>
      <c r="V9" s="13">
        <v>0.46551724137931</v>
      </c>
      <c r="W9" s="13">
        <v>0.36170212765957399</v>
      </c>
      <c r="X9" s="13">
        <v>0.44247787610619499</v>
      </c>
      <c r="Y9" s="13"/>
      <c r="Z9" s="13">
        <v>0.47222222222222199</v>
      </c>
      <c r="AA9" s="13">
        <v>0.44705882352941201</v>
      </c>
      <c r="AB9" s="13">
        <v>0.405797101449275</v>
      </c>
      <c r="AC9" s="13">
        <v>0.40217391304347799</v>
      </c>
      <c r="AD9" s="13">
        <v>0.46296296296296302</v>
      </c>
      <c r="AE9" s="13">
        <v>0.45283018867924502</v>
      </c>
      <c r="AF9" s="13">
        <v>0.55000000000000004</v>
      </c>
      <c r="AG9" s="13">
        <v>0.40540540540540498</v>
      </c>
      <c r="AH9" s="13"/>
      <c r="AI9" s="13">
        <v>0.34782608695652201</v>
      </c>
      <c r="AJ9" s="13">
        <v>0.54545454545454497</v>
      </c>
      <c r="AK9" s="13">
        <v>0.5</v>
      </c>
      <c r="AL9" s="13">
        <v>0.41129032258064502</v>
      </c>
      <c r="AM9" s="13">
        <v>0.44827586206896602</v>
      </c>
      <c r="AN9" s="13"/>
      <c r="AO9" s="13">
        <v>0.43189368770764103</v>
      </c>
      <c r="AP9" s="13">
        <v>0.45303867403314901</v>
      </c>
      <c r="AQ9" s="13"/>
      <c r="AR9" s="13">
        <v>0.53125</v>
      </c>
      <c r="AS9" s="13">
        <v>0.47517730496453903</v>
      </c>
      <c r="AT9" s="13">
        <v>0.33333333333333298</v>
      </c>
      <c r="AU9" s="13">
        <v>7.69230769230769E-2</v>
      </c>
      <c r="AV9" s="13">
        <v>0.52542372881355903</v>
      </c>
      <c r="AW9" s="13">
        <v>0.30303030303030298</v>
      </c>
      <c r="AX9" s="13">
        <v>0.47499999999999998</v>
      </c>
      <c r="AY9" s="13">
        <v>0.36363636363636398</v>
      </c>
      <c r="AZ9" s="13">
        <v>0.44642857142857101</v>
      </c>
      <c r="BA9" s="13">
        <v>0.54166666666666696</v>
      </c>
      <c r="BB9" s="13">
        <v>0.41935483870967699</v>
      </c>
      <c r="BC9" s="13">
        <v>0.27272727272727298</v>
      </c>
      <c r="BD9" s="13"/>
      <c r="BE9" s="13">
        <v>0.412903225806452</v>
      </c>
    </row>
    <row r="10" spans="2:57" ht="45" x14ac:dyDescent="0.25">
      <c r="B10" s="14" t="s">
        <v>463</v>
      </c>
      <c r="C10" s="13">
        <v>0.24066390041493799</v>
      </c>
      <c r="D10" s="13">
        <v>0.42857142857142899</v>
      </c>
      <c r="E10" s="13">
        <v>0.29166666666666702</v>
      </c>
      <c r="F10" s="13">
        <v>0.27200000000000002</v>
      </c>
      <c r="G10" s="13">
        <v>0.17695473251028801</v>
      </c>
      <c r="H10" s="13"/>
      <c r="I10" s="13">
        <v>0.30543933054393302</v>
      </c>
      <c r="J10" s="13">
        <v>0.17695473251028801</v>
      </c>
      <c r="K10" s="13"/>
      <c r="L10" s="13">
        <v>0.29411764705882398</v>
      </c>
      <c r="M10" s="13">
        <v>0.190909090909091</v>
      </c>
      <c r="N10" s="13">
        <v>0.170212765957447</v>
      </c>
      <c r="O10" s="13">
        <v>0.31481481481481499</v>
      </c>
      <c r="P10" s="13"/>
      <c r="Q10" s="13">
        <v>0.32307692307692298</v>
      </c>
      <c r="R10" s="13">
        <v>0.27777777777777801</v>
      </c>
      <c r="S10" s="13">
        <v>0.26086956521739102</v>
      </c>
      <c r="T10" s="13">
        <v>0.35849056603773599</v>
      </c>
      <c r="U10" s="13">
        <v>0.218181818181818</v>
      </c>
      <c r="V10" s="13">
        <v>0.13793103448275901</v>
      </c>
      <c r="W10" s="13">
        <v>0.170212765957447</v>
      </c>
      <c r="X10" s="13">
        <v>0.20353982300885001</v>
      </c>
      <c r="Y10" s="13"/>
      <c r="Z10" s="13">
        <v>0.25</v>
      </c>
      <c r="AA10" s="13">
        <v>0.223529411764706</v>
      </c>
      <c r="AB10" s="13">
        <v>0.30434782608695699</v>
      </c>
      <c r="AC10" s="13">
        <v>0.173913043478261</v>
      </c>
      <c r="AD10" s="13">
        <v>0.22222222222222199</v>
      </c>
      <c r="AE10" s="13">
        <v>0.320754716981132</v>
      </c>
      <c r="AF10" s="13">
        <v>0.2</v>
      </c>
      <c r="AG10" s="13">
        <v>0.24324324324324301</v>
      </c>
      <c r="AH10" s="13"/>
      <c r="AI10" s="13">
        <v>0.47826086956521702</v>
      </c>
      <c r="AJ10" s="13">
        <v>0.29545454545454503</v>
      </c>
      <c r="AK10" s="13">
        <v>0.29166666666666702</v>
      </c>
      <c r="AL10" s="13">
        <v>0.21370967741935501</v>
      </c>
      <c r="AM10" s="13">
        <v>0.14942528735632199</v>
      </c>
      <c r="AN10" s="13"/>
      <c r="AO10" s="13">
        <v>0.249169435215947</v>
      </c>
      <c r="AP10" s="13">
        <v>0.22651933701657501</v>
      </c>
      <c r="AQ10" s="13"/>
      <c r="AR10" s="13">
        <v>0.21875</v>
      </c>
      <c r="AS10" s="13">
        <v>0.19858156028368801</v>
      </c>
      <c r="AT10" s="13">
        <v>0.11111111111111099</v>
      </c>
      <c r="AU10" s="13">
        <v>0.30769230769230799</v>
      </c>
      <c r="AV10" s="13">
        <v>0.20338983050847501</v>
      </c>
      <c r="AW10" s="13">
        <v>0.45454545454545497</v>
      </c>
      <c r="AX10" s="13">
        <v>0.27500000000000002</v>
      </c>
      <c r="AY10" s="13">
        <v>0.36363636363636398</v>
      </c>
      <c r="AZ10" s="13">
        <v>0.160714285714286</v>
      </c>
      <c r="BA10" s="13">
        <v>0.33333333333333298</v>
      </c>
      <c r="BB10" s="13">
        <v>0.225806451612903</v>
      </c>
      <c r="BC10" s="13">
        <v>0.30303030303030298</v>
      </c>
      <c r="BD10" s="13"/>
      <c r="BE10" s="13">
        <v>0.16129032258064499</v>
      </c>
    </row>
    <row r="11" spans="2:57" x14ac:dyDescent="0.25">
      <c r="B11" s="14" t="s">
        <v>149</v>
      </c>
      <c r="C11" s="19">
        <v>3.1120331950207501E-2</v>
      </c>
      <c r="D11" s="19">
        <v>0</v>
      </c>
      <c r="E11" s="19">
        <v>8.3333333333333301E-2</v>
      </c>
      <c r="F11" s="19">
        <v>3.2000000000000001E-2</v>
      </c>
      <c r="G11" s="19">
        <v>2.0576131687242798E-2</v>
      </c>
      <c r="H11" s="19"/>
      <c r="I11" s="19">
        <v>4.1841004184100403E-2</v>
      </c>
      <c r="J11" s="19">
        <v>2.0576131687242798E-2</v>
      </c>
      <c r="K11" s="19"/>
      <c r="L11" s="19">
        <v>1.4705882352941201E-2</v>
      </c>
      <c r="M11" s="19">
        <v>3.6363636363636397E-2</v>
      </c>
      <c r="N11" s="19">
        <v>2.1276595744680899E-2</v>
      </c>
      <c r="O11" s="19">
        <v>3.7037037037037E-2</v>
      </c>
      <c r="P11" s="19"/>
      <c r="Q11" s="19">
        <v>3.0769230769230799E-2</v>
      </c>
      <c r="R11" s="19">
        <v>5.5555555555555601E-2</v>
      </c>
      <c r="S11" s="19">
        <v>2.1739130434782601E-2</v>
      </c>
      <c r="T11" s="19">
        <v>3.77358490566038E-2</v>
      </c>
      <c r="U11" s="19">
        <v>0</v>
      </c>
      <c r="V11" s="19">
        <v>0</v>
      </c>
      <c r="W11" s="19">
        <v>6.3829787234042507E-2</v>
      </c>
      <c r="X11" s="19">
        <v>2.6548672566371698E-2</v>
      </c>
      <c r="Y11" s="19"/>
      <c r="Z11" s="19">
        <v>4.1666666666666699E-2</v>
      </c>
      <c r="AA11" s="19">
        <v>4.7058823529411799E-2</v>
      </c>
      <c r="AB11" s="19">
        <v>2.8985507246376802E-2</v>
      </c>
      <c r="AC11" s="19">
        <v>2.1739130434782601E-2</v>
      </c>
      <c r="AD11" s="19">
        <v>1.85185185185185E-2</v>
      </c>
      <c r="AE11" s="19">
        <v>5.6603773584905703E-2</v>
      </c>
      <c r="AF11" s="19">
        <v>0</v>
      </c>
      <c r="AG11" s="19">
        <v>0</v>
      </c>
      <c r="AH11" s="19"/>
      <c r="AI11" s="19">
        <v>0</v>
      </c>
      <c r="AJ11" s="19">
        <v>4.5454545454545497E-2</v>
      </c>
      <c r="AK11" s="19">
        <v>4.1666666666666699E-2</v>
      </c>
      <c r="AL11" s="19">
        <v>3.6290322580645198E-2</v>
      </c>
      <c r="AM11" s="19">
        <v>1.1494252873563199E-2</v>
      </c>
      <c r="AN11" s="19"/>
      <c r="AO11" s="19">
        <v>3.32225913621262E-2</v>
      </c>
      <c r="AP11" s="19">
        <v>2.7624309392265199E-2</v>
      </c>
      <c r="AQ11" s="19"/>
      <c r="AR11" s="19">
        <v>3.125E-2</v>
      </c>
      <c r="AS11" s="19">
        <v>2.1276595744680899E-2</v>
      </c>
      <c r="AT11" s="19">
        <v>0.11111111111111099</v>
      </c>
      <c r="AU11" s="19">
        <v>7.69230769230769E-2</v>
      </c>
      <c r="AV11" s="19">
        <v>5.0847457627118599E-2</v>
      </c>
      <c r="AW11" s="19">
        <v>6.0606060606060601E-2</v>
      </c>
      <c r="AX11" s="19">
        <v>2.5000000000000001E-2</v>
      </c>
      <c r="AY11" s="19">
        <v>0</v>
      </c>
      <c r="AZ11" s="19">
        <v>1.7857142857142901E-2</v>
      </c>
      <c r="BA11" s="19">
        <v>0</v>
      </c>
      <c r="BB11" s="19">
        <v>3.2258064516128997E-2</v>
      </c>
      <c r="BC11" s="19">
        <v>3.03030303030303E-2</v>
      </c>
      <c r="BD11" s="19"/>
      <c r="BE11" s="19">
        <v>1.9354838709677399E-2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484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0.30705394190871399</v>
      </c>
      <c r="D8" s="13">
        <v>0.14285714285714299</v>
      </c>
      <c r="E8" s="13">
        <v>0.16666666666666699</v>
      </c>
      <c r="F8" s="13">
        <v>0.20799999999999999</v>
      </c>
      <c r="G8" s="13">
        <v>0.42798353909464998</v>
      </c>
      <c r="H8" s="13"/>
      <c r="I8" s="13">
        <v>0.18410041841004199</v>
      </c>
      <c r="J8" s="13">
        <v>0.42798353909464998</v>
      </c>
      <c r="K8" s="13"/>
      <c r="L8" s="13">
        <v>0.308823529411765</v>
      </c>
      <c r="M8" s="13">
        <v>0.32727272727272699</v>
      </c>
      <c r="N8" s="13">
        <v>0.32624113475177302</v>
      </c>
      <c r="O8" s="13">
        <v>0.27777777777777801</v>
      </c>
      <c r="P8" s="13"/>
      <c r="Q8" s="13">
        <v>0.16923076923076899</v>
      </c>
      <c r="R8" s="13">
        <v>0.13888888888888901</v>
      </c>
      <c r="S8" s="13">
        <v>0.23913043478260901</v>
      </c>
      <c r="T8" s="13">
        <v>0.245283018867925</v>
      </c>
      <c r="U8" s="13">
        <v>0.218181818181818</v>
      </c>
      <c r="V8" s="13">
        <v>0.44827586206896602</v>
      </c>
      <c r="W8" s="13">
        <v>0.46808510638297901</v>
      </c>
      <c r="X8" s="13">
        <v>0.42477876106194701</v>
      </c>
      <c r="Y8" s="13"/>
      <c r="Z8" s="13">
        <v>0.31944444444444398</v>
      </c>
      <c r="AA8" s="13">
        <v>0.29411764705882398</v>
      </c>
      <c r="AB8" s="13">
        <v>0.217391304347826</v>
      </c>
      <c r="AC8" s="13">
        <v>0.41304347826087001</v>
      </c>
      <c r="AD8" s="13">
        <v>0.296296296296296</v>
      </c>
      <c r="AE8" s="13">
        <v>0.20754716981132099</v>
      </c>
      <c r="AF8" s="13">
        <v>0.4</v>
      </c>
      <c r="AG8" s="13">
        <v>0.32432432432432401</v>
      </c>
      <c r="AH8" s="13"/>
      <c r="AI8" s="13">
        <v>8.6956521739130405E-2</v>
      </c>
      <c r="AJ8" s="13">
        <v>0.15909090909090901</v>
      </c>
      <c r="AK8" s="13">
        <v>0.20833333333333301</v>
      </c>
      <c r="AL8" s="13">
        <v>0.36290322580645201</v>
      </c>
      <c r="AM8" s="13">
        <v>0.37931034482758602</v>
      </c>
      <c r="AN8" s="13"/>
      <c r="AO8" s="13">
        <v>0.282392026578073</v>
      </c>
      <c r="AP8" s="13">
        <v>0.34806629834254099</v>
      </c>
      <c r="AQ8" s="13"/>
      <c r="AR8" s="13">
        <v>0.25</v>
      </c>
      <c r="AS8" s="13">
        <v>0.390070921985816</v>
      </c>
      <c r="AT8" s="13">
        <v>0.22222222222222199</v>
      </c>
      <c r="AU8" s="13">
        <v>0.53846153846153799</v>
      </c>
      <c r="AV8" s="13">
        <v>0.169491525423729</v>
      </c>
      <c r="AW8" s="13">
        <v>0.15151515151515199</v>
      </c>
      <c r="AX8" s="13">
        <v>0.3</v>
      </c>
      <c r="AY8" s="13">
        <v>0.27272727272727298</v>
      </c>
      <c r="AZ8" s="13">
        <v>0.32142857142857101</v>
      </c>
      <c r="BA8" s="13">
        <v>0.25</v>
      </c>
      <c r="BB8" s="13">
        <v>0.35483870967741898</v>
      </c>
      <c r="BC8" s="13">
        <v>0.33333333333333298</v>
      </c>
      <c r="BD8" s="13"/>
      <c r="BE8" s="13">
        <v>0.380645161290323</v>
      </c>
    </row>
    <row r="9" spans="2:57" ht="45" x14ac:dyDescent="0.25">
      <c r="B9" s="14" t="s">
        <v>462</v>
      </c>
      <c r="C9" s="13">
        <v>0.46058091286307101</v>
      </c>
      <c r="D9" s="13">
        <v>0.40476190476190499</v>
      </c>
      <c r="E9" s="13">
        <v>0.52777777777777801</v>
      </c>
      <c r="F9" s="13">
        <v>0.59199999999999997</v>
      </c>
      <c r="G9" s="13">
        <v>0.38271604938271597</v>
      </c>
      <c r="H9" s="13"/>
      <c r="I9" s="13">
        <v>0.53974895397489497</v>
      </c>
      <c r="J9" s="13">
        <v>0.38271604938271597</v>
      </c>
      <c r="K9" s="13"/>
      <c r="L9" s="13">
        <v>0.45588235294117602</v>
      </c>
      <c r="M9" s="13">
        <v>0.46363636363636401</v>
      </c>
      <c r="N9" s="13">
        <v>0.48226950354609899</v>
      </c>
      <c r="O9" s="13">
        <v>0.44444444444444398</v>
      </c>
      <c r="P9" s="13"/>
      <c r="Q9" s="13">
        <v>0.47692307692307701</v>
      </c>
      <c r="R9" s="13">
        <v>0.52777777777777801</v>
      </c>
      <c r="S9" s="13">
        <v>0.58695652173913004</v>
      </c>
      <c r="T9" s="13">
        <v>0.490566037735849</v>
      </c>
      <c r="U9" s="13">
        <v>0.58181818181818201</v>
      </c>
      <c r="V9" s="13">
        <v>0.41379310344827602</v>
      </c>
      <c r="W9" s="13">
        <v>0.42553191489361702</v>
      </c>
      <c r="X9" s="13">
        <v>0.36283185840707999</v>
      </c>
      <c r="Y9" s="13"/>
      <c r="Z9" s="13">
        <v>0.40277777777777801</v>
      </c>
      <c r="AA9" s="13">
        <v>0.44705882352941201</v>
      </c>
      <c r="AB9" s="13">
        <v>0.49275362318840599</v>
      </c>
      <c r="AC9" s="13">
        <v>0.434782608695652</v>
      </c>
      <c r="AD9" s="13">
        <v>0.57407407407407396</v>
      </c>
      <c r="AE9" s="13">
        <v>0.490566037735849</v>
      </c>
      <c r="AF9" s="13">
        <v>0.45</v>
      </c>
      <c r="AG9" s="13">
        <v>0.40540540540540498</v>
      </c>
      <c r="AH9" s="13"/>
      <c r="AI9" s="13">
        <v>0.565217391304348</v>
      </c>
      <c r="AJ9" s="13">
        <v>0.47727272727272702</v>
      </c>
      <c r="AK9" s="13">
        <v>0.48611111111111099</v>
      </c>
      <c r="AL9" s="13">
        <v>0.44758064516128998</v>
      </c>
      <c r="AM9" s="13">
        <v>0.44827586206896602</v>
      </c>
      <c r="AN9" s="13"/>
      <c r="AO9" s="13">
        <v>0.47840531561461802</v>
      </c>
      <c r="AP9" s="13">
        <v>0.43093922651933703</v>
      </c>
      <c r="AQ9" s="13"/>
      <c r="AR9" s="13">
        <v>0.5625</v>
      </c>
      <c r="AS9" s="13">
        <v>0.38297872340425498</v>
      </c>
      <c r="AT9" s="13">
        <v>0.55555555555555602</v>
      </c>
      <c r="AU9" s="13">
        <v>0.230769230769231</v>
      </c>
      <c r="AV9" s="13">
        <v>0.55932203389830504</v>
      </c>
      <c r="AW9" s="13">
        <v>0.51515151515151503</v>
      </c>
      <c r="AX9" s="13">
        <v>0.47499999999999998</v>
      </c>
      <c r="AY9" s="13">
        <v>0.45454545454545497</v>
      </c>
      <c r="AZ9" s="13">
        <v>0.5</v>
      </c>
      <c r="BA9" s="13">
        <v>0.58333333333333304</v>
      </c>
      <c r="BB9" s="13">
        <v>0.41935483870967699</v>
      </c>
      <c r="BC9" s="13">
        <v>0.39393939393939398</v>
      </c>
      <c r="BD9" s="13"/>
      <c r="BE9" s="13">
        <v>0.45806451612903198</v>
      </c>
    </row>
    <row r="10" spans="2:57" ht="45" x14ac:dyDescent="0.25">
      <c r="B10" s="14" t="s">
        <v>463</v>
      </c>
      <c r="C10" s="13">
        <v>0.19917012448132801</v>
      </c>
      <c r="D10" s="13">
        <v>0.452380952380952</v>
      </c>
      <c r="E10" s="13">
        <v>0.26388888888888901</v>
      </c>
      <c r="F10" s="13">
        <v>0.14399999999999999</v>
      </c>
      <c r="G10" s="13">
        <v>0.164609053497942</v>
      </c>
      <c r="H10" s="13"/>
      <c r="I10" s="13">
        <v>0.23430962343096201</v>
      </c>
      <c r="J10" s="13">
        <v>0.164609053497942</v>
      </c>
      <c r="K10" s="13"/>
      <c r="L10" s="13">
        <v>0.20588235294117599</v>
      </c>
      <c r="M10" s="13">
        <v>0.163636363636364</v>
      </c>
      <c r="N10" s="13">
        <v>0.16312056737588701</v>
      </c>
      <c r="O10" s="13">
        <v>0.25308641975308599</v>
      </c>
      <c r="P10" s="13"/>
      <c r="Q10" s="13">
        <v>0.32307692307692298</v>
      </c>
      <c r="R10" s="13">
        <v>0.27777777777777801</v>
      </c>
      <c r="S10" s="13">
        <v>0.15217391304347799</v>
      </c>
      <c r="T10" s="13">
        <v>0.22641509433962301</v>
      </c>
      <c r="U10" s="13">
        <v>0.18181818181818199</v>
      </c>
      <c r="V10" s="13">
        <v>0.10344827586206901</v>
      </c>
      <c r="W10" s="13">
        <v>8.5106382978723402E-2</v>
      </c>
      <c r="X10" s="13">
        <v>0.185840707964602</v>
      </c>
      <c r="Y10" s="13"/>
      <c r="Z10" s="13">
        <v>0.25</v>
      </c>
      <c r="AA10" s="13">
        <v>0.2</v>
      </c>
      <c r="AB10" s="13">
        <v>0.231884057971014</v>
      </c>
      <c r="AC10" s="13">
        <v>0.141304347826087</v>
      </c>
      <c r="AD10" s="13">
        <v>0.11111111111111099</v>
      </c>
      <c r="AE10" s="13">
        <v>0.245283018867925</v>
      </c>
      <c r="AF10" s="13">
        <v>0.15</v>
      </c>
      <c r="AG10" s="13">
        <v>0.27027027027027001</v>
      </c>
      <c r="AH10" s="13"/>
      <c r="AI10" s="13">
        <v>0.34782608695652201</v>
      </c>
      <c r="AJ10" s="13">
        <v>0.36363636363636398</v>
      </c>
      <c r="AK10" s="13">
        <v>0.23611111111111099</v>
      </c>
      <c r="AL10" s="13">
        <v>0.15322580645161299</v>
      </c>
      <c r="AM10" s="13">
        <v>0.14942528735632199</v>
      </c>
      <c r="AN10" s="13"/>
      <c r="AO10" s="13">
        <v>0.20265780730897001</v>
      </c>
      <c r="AP10" s="13">
        <v>0.193370165745856</v>
      </c>
      <c r="AQ10" s="13"/>
      <c r="AR10" s="13">
        <v>0.15625</v>
      </c>
      <c r="AS10" s="13">
        <v>0.19148936170212799</v>
      </c>
      <c r="AT10" s="13">
        <v>0.22222222222222199</v>
      </c>
      <c r="AU10" s="13">
        <v>0.230769230769231</v>
      </c>
      <c r="AV10" s="13">
        <v>0.23728813559322001</v>
      </c>
      <c r="AW10" s="13">
        <v>0.24242424242424199</v>
      </c>
      <c r="AX10" s="13">
        <v>0.22500000000000001</v>
      </c>
      <c r="AY10" s="13">
        <v>0.27272727272727298</v>
      </c>
      <c r="AZ10" s="13">
        <v>0.160714285714286</v>
      </c>
      <c r="BA10" s="13">
        <v>0.16666666666666699</v>
      </c>
      <c r="BB10" s="13">
        <v>0.12903225806451599</v>
      </c>
      <c r="BC10" s="13">
        <v>0.24242424242424199</v>
      </c>
      <c r="BD10" s="13"/>
      <c r="BE10" s="13">
        <v>0.12903225806451599</v>
      </c>
    </row>
    <row r="11" spans="2:57" x14ac:dyDescent="0.25">
      <c r="B11" s="14" t="s">
        <v>149</v>
      </c>
      <c r="C11" s="19">
        <v>3.3195020746888002E-2</v>
      </c>
      <c r="D11" s="19">
        <v>0</v>
      </c>
      <c r="E11" s="19">
        <v>4.1666666666666699E-2</v>
      </c>
      <c r="F11" s="19">
        <v>5.6000000000000001E-2</v>
      </c>
      <c r="G11" s="19">
        <v>2.4691358024691398E-2</v>
      </c>
      <c r="H11" s="19"/>
      <c r="I11" s="19">
        <v>4.1841004184100403E-2</v>
      </c>
      <c r="J11" s="19">
        <v>2.4691358024691398E-2</v>
      </c>
      <c r="K11" s="19"/>
      <c r="L11" s="19">
        <v>2.9411764705882401E-2</v>
      </c>
      <c r="M11" s="19">
        <v>4.5454545454545497E-2</v>
      </c>
      <c r="N11" s="19">
        <v>2.8368794326241099E-2</v>
      </c>
      <c r="O11" s="19">
        <v>2.4691358024691398E-2</v>
      </c>
      <c r="P11" s="19"/>
      <c r="Q11" s="19">
        <v>3.0769230769230799E-2</v>
      </c>
      <c r="R11" s="19">
        <v>5.5555555555555601E-2</v>
      </c>
      <c r="S11" s="19">
        <v>2.1739130434782601E-2</v>
      </c>
      <c r="T11" s="19">
        <v>3.77358490566038E-2</v>
      </c>
      <c r="U11" s="19">
        <v>1.8181818181818198E-2</v>
      </c>
      <c r="V11" s="19">
        <v>3.4482758620689703E-2</v>
      </c>
      <c r="W11" s="19">
        <v>2.1276595744680899E-2</v>
      </c>
      <c r="X11" s="19">
        <v>2.6548672566371698E-2</v>
      </c>
      <c r="Y11" s="19"/>
      <c r="Z11" s="19">
        <v>2.7777777777777801E-2</v>
      </c>
      <c r="AA11" s="19">
        <v>5.8823529411764698E-2</v>
      </c>
      <c r="AB11" s="19">
        <v>5.7971014492753603E-2</v>
      </c>
      <c r="AC11" s="19">
        <v>1.0869565217391301E-2</v>
      </c>
      <c r="AD11" s="19">
        <v>1.85185185185185E-2</v>
      </c>
      <c r="AE11" s="19">
        <v>5.6603773584905703E-2</v>
      </c>
      <c r="AF11" s="19">
        <v>0</v>
      </c>
      <c r="AG11" s="19">
        <v>0</v>
      </c>
      <c r="AH11" s="19"/>
      <c r="AI11" s="19">
        <v>0</v>
      </c>
      <c r="AJ11" s="19">
        <v>0</v>
      </c>
      <c r="AK11" s="19">
        <v>6.9444444444444406E-2</v>
      </c>
      <c r="AL11" s="19">
        <v>3.6290322580645198E-2</v>
      </c>
      <c r="AM11" s="19">
        <v>2.2988505747126398E-2</v>
      </c>
      <c r="AN11" s="19"/>
      <c r="AO11" s="19">
        <v>3.6544850498338902E-2</v>
      </c>
      <c r="AP11" s="19">
        <v>2.7624309392265199E-2</v>
      </c>
      <c r="AQ11" s="19"/>
      <c r="AR11" s="19">
        <v>3.125E-2</v>
      </c>
      <c r="AS11" s="19">
        <v>3.54609929078014E-2</v>
      </c>
      <c r="AT11" s="19">
        <v>0</v>
      </c>
      <c r="AU11" s="19">
        <v>0</v>
      </c>
      <c r="AV11" s="19">
        <v>3.3898305084745797E-2</v>
      </c>
      <c r="AW11" s="19">
        <v>9.0909090909090898E-2</v>
      </c>
      <c r="AX11" s="19">
        <v>0</v>
      </c>
      <c r="AY11" s="19">
        <v>0</v>
      </c>
      <c r="AZ11" s="19">
        <v>1.7857142857142901E-2</v>
      </c>
      <c r="BA11" s="19">
        <v>0</v>
      </c>
      <c r="BB11" s="19">
        <v>9.6774193548387094E-2</v>
      </c>
      <c r="BC11" s="19">
        <v>3.03030303030303E-2</v>
      </c>
      <c r="BD11" s="19"/>
      <c r="BE11" s="19">
        <v>3.2258064516128997E-2</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485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482</v>
      </c>
      <c r="D7" s="10">
        <v>42</v>
      </c>
      <c r="E7" s="10">
        <v>72</v>
      </c>
      <c r="F7" s="10">
        <v>125</v>
      </c>
      <c r="G7" s="10">
        <v>243</v>
      </c>
      <c r="H7" s="10"/>
      <c r="I7" s="10">
        <v>239</v>
      </c>
      <c r="J7" s="10">
        <v>243</v>
      </c>
      <c r="K7" s="10"/>
      <c r="L7" s="10">
        <v>68</v>
      </c>
      <c r="M7" s="10">
        <v>110</v>
      </c>
      <c r="N7" s="10">
        <v>141</v>
      </c>
      <c r="O7" s="10">
        <v>162</v>
      </c>
      <c r="P7" s="10"/>
      <c r="Q7" s="10">
        <v>65</v>
      </c>
      <c r="R7" s="10">
        <v>36</v>
      </c>
      <c r="S7" s="10">
        <v>46</v>
      </c>
      <c r="T7" s="10">
        <v>53</v>
      </c>
      <c r="U7" s="10">
        <v>55</v>
      </c>
      <c r="V7" s="10">
        <v>58</v>
      </c>
      <c r="W7" s="10">
        <v>47</v>
      </c>
      <c r="X7" s="10">
        <v>113</v>
      </c>
      <c r="Y7" s="10"/>
      <c r="Z7" s="10">
        <v>72</v>
      </c>
      <c r="AA7" s="10">
        <v>85</v>
      </c>
      <c r="AB7" s="10">
        <v>69</v>
      </c>
      <c r="AC7" s="10">
        <v>92</v>
      </c>
      <c r="AD7" s="10">
        <v>54</v>
      </c>
      <c r="AE7" s="10">
        <v>53</v>
      </c>
      <c r="AF7" s="10">
        <v>20</v>
      </c>
      <c r="AG7" s="10">
        <v>37</v>
      </c>
      <c r="AH7" s="10"/>
      <c r="AI7" s="10">
        <v>23</v>
      </c>
      <c r="AJ7" s="10">
        <v>44</v>
      </c>
      <c r="AK7" s="10">
        <v>72</v>
      </c>
      <c r="AL7" s="10">
        <v>248</v>
      </c>
      <c r="AM7" s="10">
        <v>87</v>
      </c>
      <c r="AN7" s="10"/>
      <c r="AO7" s="10">
        <v>301</v>
      </c>
      <c r="AP7" s="10">
        <v>181</v>
      </c>
      <c r="AQ7" s="10"/>
      <c r="AR7" s="10">
        <v>32</v>
      </c>
      <c r="AS7" s="10">
        <v>141</v>
      </c>
      <c r="AT7" s="10">
        <v>9</v>
      </c>
      <c r="AU7" s="10">
        <v>13</v>
      </c>
      <c r="AV7" s="10">
        <v>59</v>
      </c>
      <c r="AW7" s="10">
        <v>33</v>
      </c>
      <c r="AX7" s="10">
        <v>40</v>
      </c>
      <c r="AY7" s="10">
        <v>11</v>
      </c>
      <c r="AZ7" s="10">
        <v>56</v>
      </c>
      <c r="BA7" s="10">
        <v>24</v>
      </c>
      <c r="BB7" s="10">
        <v>31</v>
      </c>
      <c r="BC7" s="10">
        <v>33</v>
      </c>
      <c r="BD7" s="10"/>
      <c r="BE7" s="10">
        <v>155</v>
      </c>
    </row>
    <row r="8" spans="2:57" ht="30" x14ac:dyDescent="0.25">
      <c r="B8" s="14" t="s">
        <v>461</v>
      </c>
      <c r="C8" s="13">
        <v>0.27593360995850602</v>
      </c>
      <c r="D8" s="13">
        <v>0.16666666666666699</v>
      </c>
      <c r="E8" s="13">
        <v>0.15277777777777801</v>
      </c>
      <c r="F8" s="13">
        <v>0.27200000000000002</v>
      </c>
      <c r="G8" s="13">
        <v>0.33333333333333298</v>
      </c>
      <c r="H8" s="13"/>
      <c r="I8" s="13">
        <v>0.21757322175732199</v>
      </c>
      <c r="J8" s="13">
        <v>0.33333333333333298</v>
      </c>
      <c r="K8" s="13"/>
      <c r="L8" s="13">
        <v>0.35294117647058798</v>
      </c>
      <c r="M8" s="13">
        <v>0.3</v>
      </c>
      <c r="N8" s="13">
        <v>0.32624113475177302</v>
      </c>
      <c r="O8" s="13">
        <v>0.18518518518518501</v>
      </c>
      <c r="P8" s="13"/>
      <c r="Q8" s="13">
        <v>0.21538461538461501</v>
      </c>
      <c r="R8" s="13">
        <v>0.194444444444444</v>
      </c>
      <c r="S8" s="13">
        <v>0.30434782608695699</v>
      </c>
      <c r="T8" s="13">
        <v>0.320754716981132</v>
      </c>
      <c r="U8" s="13">
        <v>0.25454545454545502</v>
      </c>
      <c r="V8" s="13">
        <v>0.31034482758620702</v>
      </c>
      <c r="W8" s="13">
        <v>0.25531914893617003</v>
      </c>
      <c r="X8" s="13">
        <v>0.31858407079646001</v>
      </c>
      <c r="Y8" s="13"/>
      <c r="Z8" s="13">
        <v>0.25</v>
      </c>
      <c r="AA8" s="13">
        <v>0.188235294117647</v>
      </c>
      <c r="AB8" s="13">
        <v>0.231884057971014</v>
      </c>
      <c r="AC8" s="13">
        <v>0.42391304347826098</v>
      </c>
      <c r="AD8" s="13">
        <v>0.31481481481481499</v>
      </c>
      <c r="AE8" s="13">
        <v>0.245283018867925</v>
      </c>
      <c r="AF8" s="13">
        <v>0.2</v>
      </c>
      <c r="AG8" s="13">
        <v>0.27027027027027001</v>
      </c>
      <c r="AH8" s="13"/>
      <c r="AI8" s="13">
        <v>0.13043478260869601</v>
      </c>
      <c r="AJ8" s="13">
        <v>0.22727272727272699</v>
      </c>
      <c r="AK8" s="13">
        <v>0.20833333333333301</v>
      </c>
      <c r="AL8" s="13">
        <v>0.30241935483871002</v>
      </c>
      <c r="AM8" s="13">
        <v>0.33333333333333298</v>
      </c>
      <c r="AN8" s="13"/>
      <c r="AO8" s="13">
        <v>0.27574750830564798</v>
      </c>
      <c r="AP8" s="13">
        <v>0.27624309392265201</v>
      </c>
      <c r="AQ8" s="13"/>
      <c r="AR8" s="13">
        <v>0.15625</v>
      </c>
      <c r="AS8" s="13">
        <v>0.35460992907801397</v>
      </c>
      <c r="AT8" s="13">
        <v>0.22222222222222199</v>
      </c>
      <c r="AU8" s="13">
        <v>0.38461538461538503</v>
      </c>
      <c r="AV8" s="13">
        <v>0.13559322033898299</v>
      </c>
      <c r="AW8" s="13">
        <v>0.15151515151515199</v>
      </c>
      <c r="AX8" s="13">
        <v>0.25</v>
      </c>
      <c r="AY8" s="13">
        <v>0.27272727272727298</v>
      </c>
      <c r="AZ8" s="13">
        <v>0.33928571428571402</v>
      </c>
      <c r="BA8" s="13">
        <v>0.29166666666666702</v>
      </c>
      <c r="BB8" s="13">
        <v>0.29032258064516098</v>
      </c>
      <c r="BC8" s="13">
        <v>0.30303030303030298</v>
      </c>
      <c r="BD8" s="13"/>
      <c r="BE8" s="13">
        <v>0.39354838709677398</v>
      </c>
    </row>
    <row r="9" spans="2:57" ht="45" x14ac:dyDescent="0.25">
      <c r="B9" s="14" t="s">
        <v>462</v>
      </c>
      <c r="C9" s="13">
        <v>0.47925311203319498</v>
      </c>
      <c r="D9" s="13">
        <v>0.42857142857142899</v>
      </c>
      <c r="E9" s="13">
        <v>0.51388888888888895</v>
      </c>
      <c r="F9" s="13">
        <v>0.52</v>
      </c>
      <c r="G9" s="13">
        <v>0.45679012345678999</v>
      </c>
      <c r="H9" s="13"/>
      <c r="I9" s="13">
        <v>0.502092050209205</v>
      </c>
      <c r="J9" s="13">
        <v>0.45679012345678999</v>
      </c>
      <c r="K9" s="13"/>
      <c r="L9" s="13">
        <v>0.33823529411764702</v>
      </c>
      <c r="M9" s="13">
        <v>0.50909090909090904</v>
      </c>
      <c r="N9" s="13">
        <v>0.46808510638297901</v>
      </c>
      <c r="O9" s="13">
        <v>0.530864197530864</v>
      </c>
      <c r="P9" s="13"/>
      <c r="Q9" s="13">
        <v>0.46153846153846201</v>
      </c>
      <c r="R9" s="13">
        <v>0.47222222222222199</v>
      </c>
      <c r="S9" s="13">
        <v>0.47826086956521702</v>
      </c>
      <c r="T9" s="13">
        <v>0.47169811320754701</v>
      </c>
      <c r="U9" s="13">
        <v>0.49090909090909102</v>
      </c>
      <c r="V9" s="13">
        <v>0.46551724137931</v>
      </c>
      <c r="W9" s="13">
        <v>0.51063829787234005</v>
      </c>
      <c r="X9" s="13">
        <v>0.47787610619469001</v>
      </c>
      <c r="Y9" s="13"/>
      <c r="Z9" s="13">
        <v>0.47222222222222199</v>
      </c>
      <c r="AA9" s="13">
        <v>0.47058823529411797</v>
      </c>
      <c r="AB9" s="13">
        <v>0.50724637681159401</v>
      </c>
      <c r="AC9" s="13">
        <v>0.45652173913043498</v>
      </c>
      <c r="AD9" s="13">
        <v>0.53703703703703698</v>
      </c>
      <c r="AE9" s="13">
        <v>0.490566037735849</v>
      </c>
      <c r="AF9" s="13">
        <v>0.5</v>
      </c>
      <c r="AG9" s="13">
        <v>0.40540540540540498</v>
      </c>
      <c r="AH9" s="13"/>
      <c r="AI9" s="13">
        <v>0.434782608695652</v>
      </c>
      <c r="AJ9" s="13">
        <v>0.5</v>
      </c>
      <c r="AK9" s="13">
        <v>0.44444444444444398</v>
      </c>
      <c r="AL9" s="13">
        <v>0.48790322580645201</v>
      </c>
      <c r="AM9" s="13">
        <v>0.49425287356321801</v>
      </c>
      <c r="AN9" s="13"/>
      <c r="AO9" s="13">
        <v>0.481727574750831</v>
      </c>
      <c r="AP9" s="13">
        <v>0.475138121546961</v>
      </c>
      <c r="AQ9" s="13"/>
      <c r="AR9" s="13">
        <v>0.4375</v>
      </c>
      <c r="AS9" s="13">
        <v>0.44680851063829802</v>
      </c>
      <c r="AT9" s="13">
        <v>0.55555555555555602</v>
      </c>
      <c r="AU9" s="13">
        <v>0.46153846153846201</v>
      </c>
      <c r="AV9" s="13">
        <v>0.59322033898305104</v>
      </c>
      <c r="AW9" s="13">
        <v>0.51515151515151503</v>
      </c>
      <c r="AX9" s="13">
        <v>0.47499999999999998</v>
      </c>
      <c r="AY9" s="13">
        <v>0.36363636363636398</v>
      </c>
      <c r="AZ9" s="13">
        <v>0.5</v>
      </c>
      <c r="BA9" s="13">
        <v>0.5</v>
      </c>
      <c r="BB9" s="13">
        <v>0.51612903225806495</v>
      </c>
      <c r="BC9" s="13">
        <v>0.36363636363636398</v>
      </c>
      <c r="BD9" s="13"/>
      <c r="BE9" s="13">
        <v>0.45806451612903198</v>
      </c>
    </row>
    <row r="10" spans="2:57" ht="45" x14ac:dyDescent="0.25">
      <c r="B10" s="14" t="s">
        <v>463</v>
      </c>
      <c r="C10" s="13">
        <v>0.226141078838174</v>
      </c>
      <c r="D10" s="13">
        <v>0.40476190476190499</v>
      </c>
      <c r="E10" s="13">
        <v>0.29166666666666702</v>
      </c>
      <c r="F10" s="13">
        <v>0.2</v>
      </c>
      <c r="G10" s="13">
        <v>0.18930041152263399</v>
      </c>
      <c r="H10" s="13"/>
      <c r="I10" s="13">
        <v>0.26359832635983299</v>
      </c>
      <c r="J10" s="13">
        <v>0.18930041152263399</v>
      </c>
      <c r="K10" s="13"/>
      <c r="L10" s="13">
        <v>0.29411764705882398</v>
      </c>
      <c r="M10" s="13">
        <v>0.18181818181818199</v>
      </c>
      <c r="N10" s="13">
        <v>0.19858156028368801</v>
      </c>
      <c r="O10" s="13">
        <v>0.25308641975308599</v>
      </c>
      <c r="P10" s="13"/>
      <c r="Q10" s="13">
        <v>0.29230769230769199</v>
      </c>
      <c r="R10" s="13">
        <v>0.33333333333333298</v>
      </c>
      <c r="S10" s="13">
        <v>0.19565217391304299</v>
      </c>
      <c r="T10" s="13">
        <v>0.20754716981132099</v>
      </c>
      <c r="U10" s="13">
        <v>0.25454545454545502</v>
      </c>
      <c r="V10" s="13">
        <v>0.22413793103448301</v>
      </c>
      <c r="W10" s="13">
        <v>0.21276595744680901</v>
      </c>
      <c r="X10" s="13">
        <v>0.16814159292035399</v>
      </c>
      <c r="Y10" s="13"/>
      <c r="Z10" s="13">
        <v>0.26388888888888901</v>
      </c>
      <c r="AA10" s="13">
        <v>0.28235294117647097</v>
      </c>
      <c r="AB10" s="13">
        <v>0.231884057971014</v>
      </c>
      <c r="AC10" s="13">
        <v>0.108695652173913</v>
      </c>
      <c r="AD10" s="13">
        <v>0.148148148148148</v>
      </c>
      <c r="AE10" s="13">
        <v>0.26415094339622602</v>
      </c>
      <c r="AF10" s="13">
        <v>0.3</v>
      </c>
      <c r="AG10" s="13">
        <v>0.32432432432432401</v>
      </c>
      <c r="AH10" s="13"/>
      <c r="AI10" s="13">
        <v>0.39130434782608697</v>
      </c>
      <c r="AJ10" s="13">
        <v>0.27272727272727298</v>
      </c>
      <c r="AK10" s="13">
        <v>0.31944444444444398</v>
      </c>
      <c r="AL10" s="13">
        <v>0.19354838709677399</v>
      </c>
      <c r="AM10" s="13">
        <v>0.14942528735632199</v>
      </c>
      <c r="AN10" s="13"/>
      <c r="AO10" s="13">
        <v>0.22591362126245801</v>
      </c>
      <c r="AP10" s="13">
        <v>0.22651933701657501</v>
      </c>
      <c r="AQ10" s="13"/>
      <c r="AR10" s="13">
        <v>0.34375</v>
      </c>
      <c r="AS10" s="13">
        <v>0.184397163120567</v>
      </c>
      <c r="AT10" s="13">
        <v>0.22222222222222199</v>
      </c>
      <c r="AU10" s="13">
        <v>0.15384615384615399</v>
      </c>
      <c r="AV10" s="13">
        <v>0.27118644067796599</v>
      </c>
      <c r="AW10" s="13">
        <v>0.33333333333333298</v>
      </c>
      <c r="AX10" s="13">
        <v>0.27500000000000002</v>
      </c>
      <c r="AY10" s="13">
        <v>0.27272727272727298</v>
      </c>
      <c r="AZ10" s="13">
        <v>0.14285714285714299</v>
      </c>
      <c r="BA10" s="13">
        <v>0.20833333333333301</v>
      </c>
      <c r="BB10" s="13">
        <v>0.16129032258064499</v>
      </c>
      <c r="BC10" s="13">
        <v>0.27272727272727298</v>
      </c>
      <c r="BD10" s="13"/>
      <c r="BE10" s="13">
        <v>0.14193548387096799</v>
      </c>
    </row>
    <row r="11" spans="2:57" x14ac:dyDescent="0.25">
      <c r="B11" s="14" t="s">
        <v>149</v>
      </c>
      <c r="C11" s="19">
        <v>1.8672199170124502E-2</v>
      </c>
      <c r="D11" s="19">
        <v>0</v>
      </c>
      <c r="E11" s="19">
        <v>4.1666666666666699E-2</v>
      </c>
      <c r="F11" s="19">
        <v>8.0000000000000002E-3</v>
      </c>
      <c r="G11" s="19">
        <v>2.0576131687242798E-2</v>
      </c>
      <c r="H11" s="19"/>
      <c r="I11" s="19">
        <v>1.6736401673640201E-2</v>
      </c>
      <c r="J11" s="19">
        <v>2.0576131687242798E-2</v>
      </c>
      <c r="K11" s="19"/>
      <c r="L11" s="19">
        <v>1.4705882352941201E-2</v>
      </c>
      <c r="M11" s="19">
        <v>9.0909090909090905E-3</v>
      </c>
      <c r="N11" s="19">
        <v>7.09219858156028E-3</v>
      </c>
      <c r="O11" s="19">
        <v>3.0864197530864199E-2</v>
      </c>
      <c r="P11" s="19"/>
      <c r="Q11" s="19">
        <v>3.0769230769230799E-2</v>
      </c>
      <c r="R11" s="19">
        <v>0</v>
      </c>
      <c r="S11" s="19">
        <v>2.1739130434782601E-2</v>
      </c>
      <c r="T11" s="19">
        <v>0</v>
      </c>
      <c r="U11" s="19">
        <v>0</v>
      </c>
      <c r="V11" s="19">
        <v>0</v>
      </c>
      <c r="W11" s="19">
        <v>2.1276595744680899E-2</v>
      </c>
      <c r="X11" s="19">
        <v>3.5398230088495602E-2</v>
      </c>
      <c r="Y11" s="19"/>
      <c r="Z11" s="19">
        <v>1.38888888888889E-2</v>
      </c>
      <c r="AA11" s="19">
        <v>5.8823529411764698E-2</v>
      </c>
      <c r="AB11" s="19">
        <v>2.8985507246376802E-2</v>
      </c>
      <c r="AC11" s="19">
        <v>1.0869565217391301E-2</v>
      </c>
      <c r="AD11" s="19">
        <v>0</v>
      </c>
      <c r="AE11" s="19">
        <v>0</v>
      </c>
      <c r="AF11" s="19">
        <v>0</v>
      </c>
      <c r="AG11" s="19">
        <v>0</v>
      </c>
      <c r="AH11" s="19"/>
      <c r="AI11" s="19">
        <v>4.3478260869565202E-2</v>
      </c>
      <c r="AJ11" s="19">
        <v>0</v>
      </c>
      <c r="AK11" s="19">
        <v>2.7777777777777801E-2</v>
      </c>
      <c r="AL11" s="19">
        <v>1.6129032258064498E-2</v>
      </c>
      <c r="AM11" s="19">
        <v>2.2988505747126398E-2</v>
      </c>
      <c r="AN11" s="19"/>
      <c r="AO11" s="19">
        <v>1.66112956810631E-2</v>
      </c>
      <c r="AP11" s="19">
        <v>2.2099447513812199E-2</v>
      </c>
      <c r="AQ11" s="19"/>
      <c r="AR11" s="19">
        <v>6.25E-2</v>
      </c>
      <c r="AS11" s="19">
        <v>1.41843971631206E-2</v>
      </c>
      <c r="AT11" s="19">
        <v>0</v>
      </c>
      <c r="AU11" s="19">
        <v>0</v>
      </c>
      <c r="AV11" s="19">
        <v>0</v>
      </c>
      <c r="AW11" s="19">
        <v>0</v>
      </c>
      <c r="AX11" s="19">
        <v>0</v>
      </c>
      <c r="AY11" s="19">
        <v>9.0909090909090898E-2</v>
      </c>
      <c r="AZ11" s="19">
        <v>1.7857142857142901E-2</v>
      </c>
      <c r="BA11" s="19">
        <v>0</v>
      </c>
      <c r="BB11" s="19">
        <v>3.2258064516128997E-2</v>
      </c>
      <c r="BC11" s="19">
        <v>6.0606060606060601E-2</v>
      </c>
      <c r="BD11" s="19"/>
      <c r="BE11" s="19">
        <v>6.4516129032258099E-3</v>
      </c>
    </row>
    <row r="12" spans="2:57" x14ac:dyDescent="0.25">
      <c r="B12" s="15" t="s">
        <v>151</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111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0.17515274949083501</v>
      </c>
      <c r="D8" s="13">
        <v>0.15584415584415601</v>
      </c>
      <c r="E8" s="13">
        <v>0.148148148148148</v>
      </c>
      <c r="F8" s="13">
        <v>0.18897637795275599</v>
      </c>
      <c r="G8" s="13">
        <v>0.178294573643411</v>
      </c>
      <c r="H8" s="13"/>
      <c r="I8" s="13">
        <v>0.17167381974248899</v>
      </c>
      <c r="J8" s="13">
        <v>0.178294573643411</v>
      </c>
      <c r="K8" s="13"/>
      <c r="L8" s="13">
        <v>0.1640625</v>
      </c>
      <c r="M8" s="13">
        <v>0.168831168831169</v>
      </c>
      <c r="N8" s="13">
        <v>0.19063545150501701</v>
      </c>
      <c r="O8" s="13">
        <v>0.16718266253870001</v>
      </c>
      <c r="P8" s="13"/>
      <c r="Q8" s="13">
        <v>0.126126126126126</v>
      </c>
      <c r="R8" s="13">
        <v>0.18918918918918901</v>
      </c>
      <c r="S8" s="13">
        <v>0.173913043478261</v>
      </c>
      <c r="T8" s="13">
        <v>0.14018691588785001</v>
      </c>
      <c r="U8" s="13">
        <v>0.14516129032258099</v>
      </c>
      <c r="V8" s="13">
        <v>0.15267175572519101</v>
      </c>
      <c r="W8" s="13">
        <v>0.23469387755102</v>
      </c>
      <c r="X8" s="13">
        <v>0.20614035087719301</v>
      </c>
      <c r="Y8" s="13"/>
      <c r="Z8" s="13">
        <v>0.14388489208633101</v>
      </c>
      <c r="AA8" s="13">
        <v>0.184049079754601</v>
      </c>
      <c r="AB8" s="13">
        <v>0.18181818181818199</v>
      </c>
      <c r="AC8" s="13">
        <v>0.217877094972067</v>
      </c>
      <c r="AD8" s="13">
        <v>0.19047619047618999</v>
      </c>
      <c r="AE8" s="13">
        <v>8.2568807339449504E-2</v>
      </c>
      <c r="AF8" s="13">
        <v>0.214285714285714</v>
      </c>
      <c r="AG8" s="13">
        <v>0.18681318681318701</v>
      </c>
      <c r="AH8" s="13"/>
      <c r="AI8" s="13">
        <v>0.17777777777777801</v>
      </c>
      <c r="AJ8" s="13">
        <v>9.2783505154639206E-2</v>
      </c>
      <c r="AK8" s="13">
        <v>0.13071895424836599</v>
      </c>
      <c r="AL8" s="13">
        <v>0.175298804780877</v>
      </c>
      <c r="AM8" s="13">
        <v>0.26436781609195398</v>
      </c>
      <c r="AN8" s="13"/>
      <c r="AO8" s="13">
        <v>0.18394648829431401</v>
      </c>
      <c r="AP8" s="13">
        <v>0.16145833333333301</v>
      </c>
      <c r="AQ8" s="13"/>
      <c r="AR8" s="13">
        <v>0.171875</v>
      </c>
      <c r="AS8" s="13">
        <v>0.178321678321678</v>
      </c>
      <c r="AT8" s="13">
        <v>0</v>
      </c>
      <c r="AU8" s="13">
        <v>0.19354838709677399</v>
      </c>
      <c r="AV8" s="13">
        <v>0.184873949579832</v>
      </c>
      <c r="AW8" s="13">
        <v>0.11688311688311701</v>
      </c>
      <c r="AX8" s="13">
        <v>0.17857142857142899</v>
      </c>
      <c r="AY8" s="13">
        <v>0.17647058823529399</v>
      </c>
      <c r="AZ8" s="13">
        <v>0.23529411764705899</v>
      </c>
      <c r="BA8" s="13">
        <v>0.17241379310344801</v>
      </c>
      <c r="BB8" s="13">
        <v>0.157894736842105</v>
      </c>
      <c r="BC8" s="13">
        <v>0.169811320754717</v>
      </c>
      <c r="BD8" s="13"/>
      <c r="BE8" s="13">
        <v>0.18413597733711001</v>
      </c>
    </row>
    <row r="9" spans="2:57" x14ac:dyDescent="0.25">
      <c r="B9" s="14" t="s">
        <v>102</v>
      </c>
      <c r="C9" s="13">
        <v>0.25254582484725102</v>
      </c>
      <c r="D9" s="13">
        <v>0.23376623376623401</v>
      </c>
      <c r="E9" s="13">
        <v>0.266666666666667</v>
      </c>
      <c r="F9" s="13">
        <v>0.27559055118110198</v>
      </c>
      <c r="G9" s="13">
        <v>0.24031007751937999</v>
      </c>
      <c r="H9" s="13"/>
      <c r="I9" s="13">
        <v>0.26609442060085797</v>
      </c>
      <c r="J9" s="13">
        <v>0.24031007751937999</v>
      </c>
      <c r="K9" s="13"/>
      <c r="L9" s="13">
        <v>0.25</v>
      </c>
      <c r="M9" s="13">
        <v>0.238095238095238</v>
      </c>
      <c r="N9" s="13">
        <v>0.27090301003344502</v>
      </c>
      <c r="O9" s="13">
        <v>0.24767801857585101</v>
      </c>
      <c r="P9" s="13"/>
      <c r="Q9" s="13">
        <v>0.27027027027027001</v>
      </c>
      <c r="R9" s="13">
        <v>0.27027027027027001</v>
      </c>
      <c r="S9" s="13">
        <v>0.26086956521739102</v>
      </c>
      <c r="T9" s="13">
        <v>0.289719626168224</v>
      </c>
      <c r="U9" s="13">
        <v>0.225806451612903</v>
      </c>
      <c r="V9" s="13">
        <v>0.26717557251908403</v>
      </c>
      <c r="W9" s="13">
        <v>0.24489795918367299</v>
      </c>
      <c r="X9" s="13">
        <v>0.232456140350877</v>
      </c>
      <c r="Y9" s="13"/>
      <c r="Z9" s="13">
        <v>0.25179856115107901</v>
      </c>
      <c r="AA9" s="13">
        <v>0.22699386503067501</v>
      </c>
      <c r="AB9" s="13">
        <v>0.24025974025974001</v>
      </c>
      <c r="AC9" s="13">
        <v>0.240223463687151</v>
      </c>
      <c r="AD9" s="13">
        <v>0.30476190476190501</v>
      </c>
      <c r="AE9" s="13">
        <v>0.22018348623853201</v>
      </c>
      <c r="AF9" s="13">
        <v>0.16666666666666699</v>
      </c>
      <c r="AG9" s="13">
        <v>0.36263736263736301</v>
      </c>
      <c r="AH9" s="13"/>
      <c r="AI9" s="13">
        <v>0.31111111111111101</v>
      </c>
      <c r="AJ9" s="13">
        <v>0.164948453608247</v>
      </c>
      <c r="AK9" s="13">
        <v>0.20261437908496699</v>
      </c>
      <c r="AL9" s="13">
        <v>0.30079681274900399</v>
      </c>
      <c r="AM9" s="13">
        <v>0.20114942528735599</v>
      </c>
      <c r="AN9" s="13"/>
      <c r="AO9" s="13">
        <v>0.275919732441472</v>
      </c>
      <c r="AP9" s="13">
        <v>0.21614583333333301</v>
      </c>
      <c r="AQ9" s="13"/>
      <c r="AR9" s="13">
        <v>0.203125</v>
      </c>
      <c r="AS9" s="13">
        <v>0.241258741258741</v>
      </c>
      <c r="AT9" s="13">
        <v>0.17647058823529399</v>
      </c>
      <c r="AU9" s="13">
        <v>0.25806451612903197</v>
      </c>
      <c r="AV9" s="13">
        <v>0.28571428571428598</v>
      </c>
      <c r="AW9" s="13">
        <v>0.28571428571428598</v>
      </c>
      <c r="AX9" s="13">
        <v>0.273809523809524</v>
      </c>
      <c r="AY9" s="13">
        <v>0.26470588235294101</v>
      </c>
      <c r="AZ9" s="13">
        <v>0.24509803921568599</v>
      </c>
      <c r="BA9" s="13">
        <v>0.20689655172413801</v>
      </c>
      <c r="BB9" s="13">
        <v>0.33333333333333298</v>
      </c>
      <c r="BC9" s="13">
        <v>0.20754716981132099</v>
      </c>
      <c r="BD9" s="13"/>
      <c r="BE9" s="13">
        <v>0.25779036827195501</v>
      </c>
    </row>
    <row r="10" spans="2:57" x14ac:dyDescent="0.25">
      <c r="B10" s="14" t="s">
        <v>103</v>
      </c>
      <c r="C10" s="13">
        <v>0.28207739307535601</v>
      </c>
      <c r="D10" s="13">
        <v>0.22077922077922099</v>
      </c>
      <c r="E10" s="13">
        <v>0.281481481481481</v>
      </c>
      <c r="F10" s="13">
        <v>0.208661417322835</v>
      </c>
      <c r="G10" s="13">
        <v>0.32751937984496099</v>
      </c>
      <c r="H10" s="13"/>
      <c r="I10" s="13">
        <v>0.23175965665236101</v>
      </c>
      <c r="J10" s="13">
        <v>0.32751937984496099</v>
      </c>
      <c r="K10" s="13"/>
      <c r="L10" s="13">
        <v>0.265625</v>
      </c>
      <c r="M10" s="13">
        <v>0.25974025974025999</v>
      </c>
      <c r="N10" s="13">
        <v>0.28093645484949797</v>
      </c>
      <c r="O10" s="13">
        <v>0.30650154798761597</v>
      </c>
      <c r="P10" s="13"/>
      <c r="Q10" s="13">
        <v>0.24324324324324301</v>
      </c>
      <c r="R10" s="13">
        <v>0.28378378378378399</v>
      </c>
      <c r="S10" s="13">
        <v>0.25</v>
      </c>
      <c r="T10" s="13">
        <v>0.233644859813084</v>
      </c>
      <c r="U10" s="13">
        <v>0.30645161290322598</v>
      </c>
      <c r="V10" s="13">
        <v>0.33587786259542002</v>
      </c>
      <c r="W10" s="13">
        <v>0.24489795918367299</v>
      </c>
      <c r="X10" s="13">
        <v>0.30701754385964902</v>
      </c>
      <c r="Y10" s="13"/>
      <c r="Z10" s="13">
        <v>0.29496402877697803</v>
      </c>
      <c r="AA10" s="13">
        <v>0.30061349693251499</v>
      </c>
      <c r="AB10" s="13">
        <v>0.31818181818181801</v>
      </c>
      <c r="AC10" s="13">
        <v>0.30167597765363102</v>
      </c>
      <c r="AD10" s="13">
        <v>0.20952380952381</v>
      </c>
      <c r="AE10" s="13">
        <v>0.25688073394495398</v>
      </c>
      <c r="AF10" s="13">
        <v>0.28571428571428598</v>
      </c>
      <c r="AG10" s="13">
        <v>0.24175824175824201</v>
      </c>
      <c r="AH10" s="13"/>
      <c r="AI10" s="13">
        <v>0.22222222222222199</v>
      </c>
      <c r="AJ10" s="13">
        <v>0.30927835051546398</v>
      </c>
      <c r="AK10" s="13">
        <v>0.30718954248365998</v>
      </c>
      <c r="AL10" s="13">
        <v>0.28087649402390402</v>
      </c>
      <c r="AM10" s="13">
        <v>0.26436781609195398</v>
      </c>
      <c r="AN10" s="13"/>
      <c r="AO10" s="13">
        <v>0.27759197324414697</v>
      </c>
      <c r="AP10" s="13">
        <v>0.2890625</v>
      </c>
      <c r="AQ10" s="13"/>
      <c r="AR10" s="13">
        <v>0.296875</v>
      </c>
      <c r="AS10" s="13">
        <v>0.269230769230769</v>
      </c>
      <c r="AT10" s="13">
        <v>0.52941176470588203</v>
      </c>
      <c r="AU10" s="13">
        <v>0.38709677419354799</v>
      </c>
      <c r="AV10" s="13">
        <v>0.252100840336134</v>
      </c>
      <c r="AW10" s="13">
        <v>0.35064935064935099</v>
      </c>
      <c r="AX10" s="13">
        <v>0.25</v>
      </c>
      <c r="AY10" s="13">
        <v>0.26470588235294101</v>
      </c>
      <c r="AZ10" s="13">
        <v>0.27450980392156898</v>
      </c>
      <c r="BA10" s="13">
        <v>0.20689655172413801</v>
      </c>
      <c r="BB10" s="13">
        <v>0.29824561403508798</v>
      </c>
      <c r="BC10" s="13">
        <v>0.30188679245283001</v>
      </c>
      <c r="BD10" s="13"/>
      <c r="BE10" s="13">
        <v>0.26062322946175598</v>
      </c>
    </row>
    <row r="11" spans="2:57" x14ac:dyDescent="0.25">
      <c r="B11" s="14" t="s">
        <v>104</v>
      </c>
      <c r="C11" s="13">
        <v>0.20061099796334</v>
      </c>
      <c r="D11" s="13">
        <v>0.25974025974025999</v>
      </c>
      <c r="E11" s="13">
        <v>0.17037037037037001</v>
      </c>
      <c r="F11" s="13">
        <v>0.23622047244094499</v>
      </c>
      <c r="G11" s="13">
        <v>0.18217054263565899</v>
      </c>
      <c r="H11" s="13"/>
      <c r="I11" s="13">
        <v>0.22103004291845499</v>
      </c>
      <c r="J11" s="13">
        <v>0.18217054263565899</v>
      </c>
      <c r="K11" s="13"/>
      <c r="L11" s="13">
        <v>0.2109375</v>
      </c>
      <c r="M11" s="13">
        <v>0.25108225108225102</v>
      </c>
      <c r="N11" s="13">
        <v>0.160535117056856</v>
      </c>
      <c r="O11" s="13">
        <v>0.19814241486068099</v>
      </c>
      <c r="P11" s="13"/>
      <c r="Q11" s="13">
        <v>0.21621621621621601</v>
      </c>
      <c r="R11" s="13">
        <v>0.20270270270270299</v>
      </c>
      <c r="S11" s="13">
        <v>0.23913043478260901</v>
      </c>
      <c r="T11" s="13">
        <v>0.233644859813084</v>
      </c>
      <c r="U11" s="13">
        <v>0.209677419354839</v>
      </c>
      <c r="V11" s="13">
        <v>0.18320610687022901</v>
      </c>
      <c r="W11" s="13">
        <v>0.214285714285714</v>
      </c>
      <c r="X11" s="13">
        <v>0.16666666666666699</v>
      </c>
      <c r="Y11" s="13"/>
      <c r="Z11" s="13">
        <v>0.20863309352518</v>
      </c>
      <c r="AA11" s="13">
        <v>0.20245398773006101</v>
      </c>
      <c r="AB11" s="13">
        <v>0.19480519480519501</v>
      </c>
      <c r="AC11" s="13">
        <v>0.15642458100558701</v>
      </c>
      <c r="AD11" s="13">
        <v>0.20952380952381</v>
      </c>
      <c r="AE11" s="13">
        <v>0.32110091743119301</v>
      </c>
      <c r="AF11" s="13">
        <v>0.238095238095238</v>
      </c>
      <c r="AG11" s="13">
        <v>0.10989010989011</v>
      </c>
      <c r="AH11" s="13"/>
      <c r="AI11" s="13">
        <v>8.8888888888888906E-2</v>
      </c>
      <c r="AJ11" s="13">
        <v>0.268041237113402</v>
      </c>
      <c r="AK11" s="13">
        <v>0.24836601307189499</v>
      </c>
      <c r="AL11" s="13">
        <v>0.18525896414342599</v>
      </c>
      <c r="AM11" s="13">
        <v>0.18390804597701099</v>
      </c>
      <c r="AN11" s="13"/>
      <c r="AO11" s="13">
        <v>0.18394648829431401</v>
      </c>
      <c r="AP11" s="13">
        <v>0.2265625</v>
      </c>
      <c r="AQ11" s="13"/>
      <c r="AR11" s="13">
        <v>0.265625</v>
      </c>
      <c r="AS11" s="13">
        <v>0.195804195804196</v>
      </c>
      <c r="AT11" s="13">
        <v>0.11764705882352899</v>
      </c>
      <c r="AU11" s="13">
        <v>0.12903225806451599</v>
      </c>
      <c r="AV11" s="13">
        <v>0.19327731092437</v>
      </c>
      <c r="AW11" s="13">
        <v>0.168831168831169</v>
      </c>
      <c r="AX11" s="13">
        <v>0.25</v>
      </c>
      <c r="AY11" s="13">
        <v>0.23529411764705899</v>
      </c>
      <c r="AZ11" s="13">
        <v>0.17647058823529399</v>
      </c>
      <c r="BA11" s="13">
        <v>0.25862068965517199</v>
      </c>
      <c r="BB11" s="13">
        <v>0.175438596491228</v>
      </c>
      <c r="BC11" s="13">
        <v>0.18867924528301899</v>
      </c>
      <c r="BD11" s="13"/>
      <c r="BE11" s="13">
        <v>0.22379603399433401</v>
      </c>
    </row>
    <row r="12" spans="2:57" x14ac:dyDescent="0.25">
      <c r="B12" s="14" t="s">
        <v>105</v>
      </c>
      <c r="C12" s="19">
        <v>8.9613034623217902E-2</v>
      </c>
      <c r="D12" s="19">
        <v>0.12987012987013</v>
      </c>
      <c r="E12" s="19">
        <v>0.133333333333333</v>
      </c>
      <c r="F12" s="19">
        <v>9.0551181102362197E-2</v>
      </c>
      <c r="G12" s="19">
        <v>7.1705426356589094E-2</v>
      </c>
      <c r="H12" s="19"/>
      <c r="I12" s="19">
        <v>0.109442060085837</v>
      </c>
      <c r="J12" s="19">
        <v>7.1705426356589094E-2</v>
      </c>
      <c r="K12" s="19"/>
      <c r="L12" s="19">
        <v>0.109375</v>
      </c>
      <c r="M12" s="19">
        <v>8.2251082251082297E-2</v>
      </c>
      <c r="N12" s="19">
        <v>9.6989966555184007E-2</v>
      </c>
      <c r="O12" s="19">
        <v>8.0495356037151702E-2</v>
      </c>
      <c r="P12" s="19"/>
      <c r="Q12" s="19">
        <v>0.144144144144144</v>
      </c>
      <c r="R12" s="19">
        <v>5.4054054054054099E-2</v>
      </c>
      <c r="S12" s="19">
        <v>7.6086956521739094E-2</v>
      </c>
      <c r="T12" s="19">
        <v>0.10280373831775701</v>
      </c>
      <c r="U12" s="19">
        <v>0.112903225806452</v>
      </c>
      <c r="V12" s="19">
        <v>6.1068702290076299E-2</v>
      </c>
      <c r="W12" s="19">
        <v>6.1224489795918401E-2</v>
      </c>
      <c r="X12" s="19">
        <v>8.7719298245614002E-2</v>
      </c>
      <c r="Y12" s="19"/>
      <c r="Z12" s="19">
        <v>0.100719424460432</v>
      </c>
      <c r="AA12" s="19">
        <v>8.5889570552147201E-2</v>
      </c>
      <c r="AB12" s="19">
        <v>6.4935064935064901E-2</v>
      </c>
      <c r="AC12" s="19">
        <v>8.3798882681564199E-2</v>
      </c>
      <c r="AD12" s="19">
        <v>8.5714285714285701E-2</v>
      </c>
      <c r="AE12" s="19">
        <v>0.119266055045872</v>
      </c>
      <c r="AF12" s="19">
        <v>9.5238095238095205E-2</v>
      </c>
      <c r="AG12" s="19">
        <v>9.8901098901098897E-2</v>
      </c>
      <c r="AH12" s="19"/>
      <c r="AI12" s="19">
        <v>0.2</v>
      </c>
      <c r="AJ12" s="19">
        <v>0.164948453608247</v>
      </c>
      <c r="AK12" s="19">
        <v>0.11111111111111099</v>
      </c>
      <c r="AL12" s="19">
        <v>5.77689243027888E-2</v>
      </c>
      <c r="AM12" s="19">
        <v>8.6206896551724102E-2</v>
      </c>
      <c r="AN12" s="19"/>
      <c r="AO12" s="19">
        <v>7.8595317725752498E-2</v>
      </c>
      <c r="AP12" s="19">
        <v>0.106770833333333</v>
      </c>
      <c r="AQ12" s="19"/>
      <c r="AR12" s="19">
        <v>6.25E-2</v>
      </c>
      <c r="AS12" s="19">
        <v>0.115384615384615</v>
      </c>
      <c r="AT12" s="19">
        <v>0.17647058823529399</v>
      </c>
      <c r="AU12" s="19">
        <v>3.2258064516128997E-2</v>
      </c>
      <c r="AV12" s="19">
        <v>8.40336134453782E-2</v>
      </c>
      <c r="AW12" s="19">
        <v>7.7922077922077906E-2</v>
      </c>
      <c r="AX12" s="19">
        <v>4.7619047619047603E-2</v>
      </c>
      <c r="AY12" s="19">
        <v>5.8823529411764698E-2</v>
      </c>
      <c r="AZ12" s="19">
        <v>6.8627450980392204E-2</v>
      </c>
      <c r="BA12" s="19">
        <v>0.15517241379310301</v>
      </c>
      <c r="BB12" s="19">
        <v>3.5087719298245598E-2</v>
      </c>
      <c r="BC12" s="19">
        <v>0.13207547169811301</v>
      </c>
      <c r="BD12" s="19"/>
      <c r="BE12" s="19">
        <v>7.3654390934844202E-2</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H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8" width="20.7109375" customWidth="1"/>
  </cols>
  <sheetData>
    <row r="2" spans="2:8" ht="39.950000000000003" customHeight="1" x14ac:dyDescent="0.25">
      <c r="D2" s="28" t="s">
        <v>493</v>
      </c>
      <c r="E2" s="25"/>
      <c r="F2" s="25"/>
      <c r="G2" s="25"/>
      <c r="H2" s="25"/>
    </row>
    <row r="6" spans="2:8" ht="50.1" customHeight="1" x14ac:dyDescent="0.25">
      <c r="B6" s="16" t="s">
        <v>15</v>
      </c>
      <c r="C6" s="16" t="s">
        <v>486</v>
      </c>
      <c r="D6" s="16" t="s">
        <v>487</v>
      </c>
      <c r="E6" s="16" t="s">
        <v>488</v>
      </c>
      <c r="F6" s="16" t="s">
        <v>489</v>
      </c>
      <c r="G6" s="16" t="s">
        <v>490</v>
      </c>
    </row>
    <row r="7" spans="2:8" x14ac:dyDescent="0.25">
      <c r="B7" s="14" t="s">
        <v>315</v>
      </c>
      <c r="C7" s="13">
        <v>0.39268292682926798</v>
      </c>
      <c r="D7" s="13">
        <v>0.54024390243902398</v>
      </c>
      <c r="E7" s="13">
        <v>0.59878048780487803</v>
      </c>
      <c r="F7" s="13">
        <v>0.48536585365853702</v>
      </c>
      <c r="G7" s="13">
        <v>0.576829268292683</v>
      </c>
    </row>
    <row r="8" spans="2:8" x14ac:dyDescent="0.25">
      <c r="B8" s="14" t="s">
        <v>316</v>
      </c>
      <c r="C8" s="13">
        <v>0.41463414634146301</v>
      </c>
      <c r="D8" s="13">
        <v>0.34634146341463401</v>
      </c>
      <c r="E8" s="13">
        <v>0.29634146341463402</v>
      </c>
      <c r="F8" s="13">
        <v>0.41219512195121899</v>
      </c>
      <c r="G8" s="13">
        <v>0.32560975609756099</v>
      </c>
    </row>
    <row r="9" spans="2:8" ht="30" x14ac:dyDescent="0.25">
      <c r="B9" s="14" t="s">
        <v>491</v>
      </c>
      <c r="C9" s="13">
        <v>0.14024390243902399</v>
      </c>
      <c r="D9" s="13">
        <v>8.6585365853658502E-2</v>
      </c>
      <c r="E9" s="13">
        <v>8.5365853658536606E-2</v>
      </c>
      <c r="F9" s="13">
        <v>7.5609756097561001E-2</v>
      </c>
      <c r="G9" s="13">
        <v>6.9512195121951198E-2</v>
      </c>
    </row>
    <row r="10" spans="2:8" x14ac:dyDescent="0.25">
      <c r="B10" s="14" t="s">
        <v>492</v>
      </c>
      <c r="C10" s="13">
        <v>2.3170731707317101E-2</v>
      </c>
      <c r="D10" s="13">
        <v>1.34146341463415E-2</v>
      </c>
      <c r="E10" s="13">
        <v>9.7560975609756097E-3</v>
      </c>
      <c r="F10" s="13">
        <v>1.34146341463415E-2</v>
      </c>
      <c r="G10" s="13">
        <v>1.21951219512195E-2</v>
      </c>
    </row>
    <row r="11" spans="2:8" x14ac:dyDescent="0.25">
      <c r="B11" s="14" t="s">
        <v>318</v>
      </c>
      <c r="C11" s="13">
        <v>6.0975609756097598E-3</v>
      </c>
      <c r="D11" s="13">
        <v>6.0975609756097598E-3</v>
      </c>
      <c r="E11" s="13">
        <v>2.4390243902438998E-3</v>
      </c>
      <c r="F11" s="13">
        <v>6.0975609756097598E-3</v>
      </c>
      <c r="G11" s="13">
        <v>4.8780487804877997E-3</v>
      </c>
    </row>
    <row r="12" spans="2:8" x14ac:dyDescent="0.25">
      <c r="B12" s="22" t="s">
        <v>82</v>
      </c>
      <c r="C12" s="20">
        <v>2.3170731707317101E-2</v>
      </c>
      <c r="D12" s="20">
        <v>7.3170731707317103E-3</v>
      </c>
      <c r="E12" s="20">
        <v>7.3170731707317103E-3</v>
      </c>
      <c r="F12" s="20">
        <v>7.3170731707317103E-3</v>
      </c>
      <c r="G12" s="20">
        <v>1.09756097560976E-2</v>
      </c>
    </row>
    <row r="13" spans="2:8" x14ac:dyDescent="0.25">
      <c r="B13" s="22" t="s">
        <v>319</v>
      </c>
      <c r="C13" s="20">
        <v>0.80731707317073198</v>
      </c>
      <c r="D13" s="20">
        <v>0.88658536585365899</v>
      </c>
      <c r="E13" s="20">
        <v>0.89512195121951199</v>
      </c>
      <c r="F13" s="20">
        <v>0.89756097560975601</v>
      </c>
      <c r="G13" s="20">
        <v>0.90243902439024404</v>
      </c>
    </row>
    <row r="14" spans="2:8" x14ac:dyDescent="0.25">
      <c r="B14" s="22" t="s">
        <v>274</v>
      </c>
      <c r="C14" s="21">
        <v>-0.784146341463415</v>
      </c>
      <c r="D14" s="21">
        <v>-0.87926829268292706</v>
      </c>
      <c r="E14" s="21">
        <v>-0.88780487804878006</v>
      </c>
      <c r="F14" s="21">
        <v>-0.89024390243902396</v>
      </c>
      <c r="G14" s="21">
        <v>-0.89146341463414602</v>
      </c>
    </row>
    <row r="15" spans="2:8" x14ac:dyDescent="0.25">
      <c r="B15" s="15" t="s">
        <v>494</v>
      </c>
      <c r="C15" s="15"/>
      <c r="D15" s="15"/>
      <c r="E15" s="15"/>
      <c r="F15" s="15"/>
      <c r="G15" s="15"/>
    </row>
    <row r="16" spans="2:8" x14ac:dyDescent="0.25">
      <c r="B16" t="s">
        <v>84</v>
      </c>
    </row>
    <row r="17" spans="2:2" x14ac:dyDescent="0.25">
      <c r="B17" t="s">
        <v>85</v>
      </c>
    </row>
    <row r="21" spans="2:2" x14ac:dyDescent="0.25">
      <c r="B21"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495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820</v>
      </c>
      <c r="D7" s="10">
        <v>52</v>
      </c>
      <c r="E7" s="10">
        <v>96</v>
      </c>
      <c r="F7" s="10">
        <v>209</v>
      </c>
      <c r="G7" s="10">
        <v>463</v>
      </c>
      <c r="H7" s="10"/>
      <c r="I7" s="10">
        <v>357</v>
      </c>
      <c r="J7" s="10">
        <v>463</v>
      </c>
      <c r="K7" s="10"/>
      <c r="L7" s="10">
        <v>112</v>
      </c>
      <c r="M7" s="10">
        <v>195</v>
      </c>
      <c r="N7" s="10">
        <v>258</v>
      </c>
      <c r="O7" s="10">
        <v>254</v>
      </c>
      <c r="P7" s="10"/>
      <c r="Q7" s="10">
        <v>77</v>
      </c>
      <c r="R7" s="10">
        <v>56</v>
      </c>
      <c r="S7" s="10">
        <v>80</v>
      </c>
      <c r="T7" s="10">
        <v>79</v>
      </c>
      <c r="U7" s="10">
        <v>108</v>
      </c>
      <c r="V7" s="10">
        <v>117</v>
      </c>
      <c r="W7" s="10">
        <v>85</v>
      </c>
      <c r="X7" s="10">
        <v>207</v>
      </c>
      <c r="Y7" s="10"/>
      <c r="Z7" s="10">
        <v>114</v>
      </c>
      <c r="AA7" s="10">
        <v>130</v>
      </c>
      <c r="AB7" s="10">
        <v>131</v>
      </c>
      <c r="AC7" s="10">
        <v>161</v>
      </c>
      <c r="AD7" s="10">
        <v>90</v>
      </c>
      <c r="AE7" s="10">
        <v>86</v>
      </c>
      <c r="AF7" s="10">
        <v>32</v>
      </c>
      <c r="AG7" s="10">
        <v>76</v>
      </c>
      <c r="AH7" s="10"/>
      <c r="AI7" s="10">
        <v>36</v>
      </c>
      <c r="AJ7" s="10">
        <v>72</v>
      </c>
      <c r="AK7" s="10">
        <v>113</v>
      </c>
      <c r="AL7" s="10">
        <v>430</v>
      </c>
      <c r="AM7" s="10">
        <v>159</v>
      </c>
      <c r="AN7" s="10"/>
      <c r="AO7" s="10">
        <v>486</v>
      </c>
      <c r="AP7" s="10">
        <v>334</v>
      </c>
      <c r="AQ7" s="10"/>
      <c r="AR7" s="10">
        <v>57</v>
      </c>
      <c r="AS7" s="10">
        <v>252</v>
      </c>
      <c r="AT7" s="10">
        <v>15</v>
      </c>
      <c r="AU7" s="10">
        <v>24</v>
      </c>
      <c r="AV7" s="10">
        <v>94</v>
      </c>
      <c r="AW7" s="10">
        <v>57</v>
      </c>
      <c r="AX7" s="10">
        <v>74</v>
      </c>
      <c r="AY7" s="10">
        <v>31</v>
      </c>
      <c r="AZ7" s="10">
        <v>81</v>
      </c>
      <c r="BA7" s="10">
        <v>49</v>
      </c>
      <c r="BB7" s="10">
        <v>46</v>
      </c>
      <c r="BC7" s="10">
        <v>40</v>
      </c>
      <c r="BD7" s="10"/>
      <c r="BE7" s="10">
        <v>321</v>
      </c>
    </row>
    <row r="8" spans="2:57" x14ac:dyDescent="0.25">
      <c r="B8" s="14" t="s">
        <v>315</v>
      </c>
      <c r="C8" s="13">
        <v>0.59878048780487803</v>
      </c>
      <c r="D8" s="13">
        <v>0.5</v>
      </c>
      <c r="E8" s="13">
        <v>0.57291666666666696</v>
      </c>
      <c r="F8" s="13">
        <v>0.55980861244019098</v>
      </c>
      <c r="G8" s="13">
        <v>0.63282937365010805</v>
      </c>
      <c r="H8" s="13"/>
      <c r="I8" s="13">
        <v>0.55462184873949605</v>
      </c>
      <c r="J8" s="13">
        <v>0.63282937365010805</v>
      </c>
      <c r="K8" s="13"/>
      <c r="L8" s="13">
        <v>0.57142857142857095</v>
      </c>
      <c r="M8" s="13">
        <v>0.56923076923076898</v>
      </c>
      <c r="N8" s="13">
        <v>0.60852713178294604</v>
      </c>
      <c r="O8" s="13">
        <v>0.62204724409448797</v>
      </c>
      <c r="P8" s="13"/>
      <c r="Q8" s="13">
        <v>0.46753246753246802</v>
      </c>
      <c r="R8" s="13">
        <v>0.53571428571428603</v>
      </c>
      <c r="S8" s="13">
        <v>0.51249999999999996</v>
      </c>
      <c r="T8" s="13">
        <v>0.620253164556962</v>
      </c>
      <c r="U8" s="13">
        <v>0.55555555555555602</v>
      </c>
      <c r="V8" s="13">
        <v>0.66666666666666696</v>
      </c>
      <c r="W8" s="13">
        <v>0.58823529411764697</v>
      </c>
      <c r="X8" s="13">
        <v>0.68115942028985499</v>
      </c>
      <c r="Y8" s="13"/>
      <c r="Z8" s="13">
        <v>0.61403508771929804</v>
      </c>
      <c r="AA8" s="13">
        <v>0.57692307692307698</v>
      </c>
      <c r="AB8" s="13">
        <v>0.61832061068702304</v>
      </c>
      <c r="AC8" s="13">
        <v>0.62732919254658404</v>
      </c>
      <c r="AD8" s="13">
        <v>0.58888888888888902</v>
      </c>
      <c r="AE8" s="13">
        <v>0.53488372093023295</v>
      </c>
      <c r="AF8" s="13">
        <v>0.5625</v>
      </c>
      <c r="AG8" s="13">
        <v>0.61842105263157898</v>
      </c>
      <c r="AH8" s="13"/>
      <c r="AI8" s="13">
        <v>0.55555555555555602</v>
      </c>
      <c r="AJ8" s="13">
        <v>0.52777777777777801</v>
      </c>
      <c r="AK8" s="13">
        <v>0.56637168141592897</v>
      </c>
      <c r="AL8" s="13">
        <v>0.61627906976744196</v>
      </c>
      <c r="AM8" s="13">
        <v>0.62264150943396201</v>
      </c>
      <c r="AN8" s="13"/>
      <c r="AO8" s="13">
        <v>0.594650205761317</v>
      </c>
      <c r="AP8" s="13">
        <v>0.60479041916167697</v>
      </c>
      <c r="AQ8" s="13"/>
      <c r="AR8" s="13">
        <v>0.50877192982456099</v>
      </c>
      <c r="AS8" s="13">
        <v>0.59920634920634896</v>
      </c>
      <c r="AT8" s="13">
        <v>0.6</v>
      </c>
      <c r="AU8" s="13">
        <v>0.70833333333333304</v>
      </c>
      <c r="AV8" s="13">
        <v>0.59574468085106402</v>
      </c>
      <c r="AW8" s="13">
        <v>0.59649122807017496</v>
      </c>
      <c r="AX8" s="13">
        <v>0.62162162162162204</v>
      </c>
      <c r="AY8" s="13">
        <v>0.58064516129032295</v>
      </c>
      <c r="AZ8" s="13">
        <v>0.65432098765432101</v>
      </c>
      <c r="BA8" s="13">
        <v>0.59183673469387799</v>
      </c>
      <c r="BB8" s="13">
        <v>0.54347826086956497</v>
      </c>
      <c r="BC8" s="13">
        <v>0.6</v>
      </c>
      <c r="BD8" s="13"/>
      <c r="BE8" s="13">
        <v>0.62616822429906505</v>
      </c>
    </row>
    <row r="9" spans="2:57" x14ac:dyDescent="0.25">
      <c r="B9" s="14" t="s">
        <v>316</v>
      </c>
      <c r="C9" s="13">
        <v>0.29634146341463402</v>
      </c>
      <c r="D9" s="13">
        <v>0.42307692307692302</v>
      </c>
      <c r="E9" s="13">
        <v>0.22916666666666699</v>
      </c>
      <c r="F9" s="13">
        <v>0.33014354066985602</v>
      </c>
      <c r="G9" s="13">
        <v>0.28077753779697601</v>
      </c>
      <c r="H9" s="13"/>
      <c r="I9" s="13">
        <v>0.31652661064425802</v>
      </c>
      <c r="J9" s="13">
        <v>0.28077753779697601</v>
      </c>
      <c r="K9" s="13"/>
      <c r="L9" s="13">
        <v>0.32142857142857101</v>
      </c>
      <c r="M9" s="13">
        <v>0.31282051282051299</v>
      </c>
      <c r="N9" s="13">
        <v>0.290697674418605</v>
      </c>
      <c r="O9" s="13">
        <v>0.279527559055118</v>
      </c>
      <c r="P9" s="13"/>
      <c r="Q9" s="13">
        <v>0.46753246753246802</v>
      </c>
      <c r="R9" s="13">
        <v>0.26785714285714302</v>
      </c>
      <c r="S9" s="13">
        <v>0.33750000000000002</v>
      </c>
      <c r="T9" s="13">
        <v>0.265822784810127</v>
      </c>
      <c r="U9" s="13">
        <v>0.33333333333333298</v>
      </c>
      <c r="V9" s="13">
        <v>0.26495726495726502</v>
      </c>
      <c r="W9" s="13">
        <v>0.29411764705882398</v>
      </c>
      <c r="X9" s="13">
        <v>0.24637681159420299</v>
      </c>
      <c r="Y9" s="13"/>
      <c r="Z9" s="13">
        <v>0.31578947368421101</v>
      </c>
      <c r="AA9" s="13">
        <v>0.29230769230769199</v>
      </c>
      <c r="AB9" s="13">
        <v>0.25190839694656503</v>
      </c>
      <c r="AC9" s="13">
        <v>0.29192546583850898</v>
      </c>
      <c r="AD9" s="13">
        <v>0.27777777777777801</v>
      </c>
      <c r="AE9" s="13">
        <v>0.36046511627907002</v>
      </c>
      <c r="AF9" s="13">
        <v>0.375</v>
      </c>
      <c r="AG9" s="13">
        <v>0.27631578947368401</v>
      </c>
      <c r="AH9" s="13"/>
      <c r="AI9" s="13">
        <v>0.30555555555555602</v>
      </c>
      <c r="AJ9" s="13">
        <v>0.27777777777777801</v>
      </c>
      <c r="AK9" s="13">
        <v>0.30973451327433599</v>
      </c>
      <c r="AL9" s="13">
        <v>0.293023255813953</v>
      </c>
      <c r="AM9" s="13">
        <v>0.31446540880503099</v>
      </c>
      <c r="AN9" s="13"/>
      <c r="AO9" s="13">
        <v>0.31687242798353898</v>
      </c>
      <c r="AP9" s="13">
        <v>0.26646706586826302</v>
      </c>
      <c r="AQ9" s="13"/>
      <c r="AR9" s="13">
        <v>0.36842105263157898</v>
      </c>
      <c r="AS9" s="13">
        <v>0.293650793650794</v>
      </c>
      <c r="AT9" s="13">
        <v>0.33333333333333298</v>
      </c>
      <c r="AU9" s="13">
        <v>0.29166666666666702</v>
      </c>
      <c r="AV9" s="13">
        <v>0.30851063829787201</v>
      </c>
      <c r="AW9" s="13">
        <v>0.28070175438596501</v>
      </c>
      <c r="AX9" s="13">
        <v>0.25675675675675702</v>
      </c>
      <c r="AY9" s="13">
        <v>0.29032258064516098</v>
      </c>
      <c r="AZ9" s="13">
        <v>0.25925925925925902</v>
      </c>
      <c r="BA9" s="13">
        <v>0.24489795918367299</v>
      </c>
      <c r="BB9" s="13">
        <v>0.36956521739130399</v>
      </c>
      <c r="BC9" s="13">
        <v>0.32500000000000001</v>
      </c>
      <c r="BD9" s="13"/>
      <c r="BE9" s="13">
        <v>0.27725856697819301</v>
      </c>
    </row>
    <row r="10" spans="2:57" ht="30" x14ac:dyDescent="0.25">
      <c r="B10" s="14" t="s">
        <v>491</v>
      </c>
      <c r="C10" s="13">
        <v>8.5365853658536606E-2</v>
      </c>
      <c r="D10" s="13">
        <v>3.8461538461538498E-2</v>
      </c>
      <c r="E10" s="13">
        <v>0.16666666666666699</v>
      </c>
      <c r="F10" s="13">
        <v>0.100478468899522</v>
      </c>
      <c r="G10" s="13">
        <v>6.6954643628509697E-2</v>
      </c>
      <c r="H10" s="13"/>
      <c r="I10" s="13">
        <v>0.109243697478992</v>
      </c>
      <c r="J10" s="13">
        <v>6.6954643628509697E-2</v>
      </c>
      <c r="K10" s="13"/>
      <c r="L10" s="13">
        <v>8.0357142857142905E-2</v>
      </c>
      <c r="M10" s="13">
        <v>0.102564102564103</v>
      </c>
      <c r="N10" s="13">
        <v>8.9147286821705404E-2</v>
      </c>
      <c r="O10" s="13">
        <v>7.0866141732283505E-2</v>
      </c>
      <c r="P10" s="13"/>
      <c r="Q10" s="13">
        <v>5.1948051948052E-2</v>
      </c>
      <c r="R10" s="13">
        <v>0.17857142857142899</v>
      </c>
      <c r="S10" s="13">
        <v>0.125</v>
      </c>
      <c r="T10" s="13">
        <v>0.10126582278481</v>
      </c>
      <c r="U10" s="13">
        <v>7.4074074074074098E-2</v>
      </c>
      <c r="V10" s="13">
        <v>6.8376068376068397E-2</v>
      </c>
      <c r="W10" s="13">
        <v>9.41176470588235E-2</v>
      </c>
      <c r="X10" s="13">
        <v>5.7971014492753603E-2</v>
      </c>
      <c r="Y10" s="13"/>
      <c r="Z10" s="13">
        <v>5.2631578947368397E-2</v>
      </c>
      <c r="AA10" s="13">
        <v>0.115384615384615</v>
      </c>
      <c r="AB10" s="13">
        <v>0.114503816793893</v>
      </c>
      <c r="AC10" s="13">
        <v>6.2111801242236003E-2</v>
      </c>
      <c r="AD10" s="13">
        <v>0.122222222222222</v>
      </c>
      <c r="AE10" s="13">
        <v>4.6511627906976702E-2</v>
      </c>
      <c r="AF10" s="13">
        <v>6.25E-2</v>
      </c>
      <c r="AG10" s="13">
        <v>9.2105263157894704E-2</v>
      </c>
      <c r="AH10" s="13"/>
      <c r="AI10" s="13">
        <v>0.11111111111111099</v>
      </c>
      <c r="AJ10" s="13">
        <v>0.16666666666666699</v>
      </c>
      <c r="AK10" s="13">
        <v>0.106194690265487</v>
      </c>
      <c r="AL10" s="13">
        <v>7.6744186046511606E-2</v>
      </c>
      <c r="AM10" s="13">
        <v>5.0314465408804999E-2</v>
      </c>
      <c r="AN10" s="13"/>
      <c r="AO10" s="13">
        <v>6.9958847736625501E-2</v>
      </c>
      <c r="AP10" s="13">
        <v>0.107784431137725</v>
      </c>
      <c r="AQ10" s="13"/>
      <c r="AR10" s="13">
        <v>0.105263157894737</v>
      </c>
      <c r="AS10" s="13">
        <v>9.5238095238095205E-2</v>
      </c>
      <c r="AT10" s="13">
        <v>6.6666666666666693E-2</v>
      </c>
      <c r="AU10" s="13">
        <v>0</v>
      </c>
      <c r="AV10" s="13">
        <v>7.4468085106383003E-2</v>
      </c>
      <c r="AW10" s="13">
        <v>0.105263157894737</v>
      </c>
      <c r="AX10" s="13">
        <v>8.1081081081081099E-2</v>
      </c>
      <c r="AY10" s="13">
        <v>0.12903225806451599</v>
      </c>
      <c r="AZ10" s="13">
        <v>3.7037037037037E-2</v>
      </c>
      <c r="BA10" s="13">
        <v>0.14285714285714299</v>
      </c>
      <c r="BB10" s="13">
        <v>8.6956521739130405E-2</v>
      </c>
      <c r="BC10" s="13">
        <v>0.05</v>
      </c>
      <c r="BD10" s="13"/>
      <c r="BE10" s="13">
        <v>7.7881619937694699E-2</v>
      </c>
    </row>
    <row r="11" spans="2:57" x14ac:dyDescent="0.25">
      <c r="B11" s="14" t="s">
        <v>492</v>
      </c>
      <c r="C11" s="13">
        <v>9.7560975609756097E-3</v>
      </c>
      <c r="D11" s="13">
        <v>0</v>
      </c>
      <c r="E11" s="13">
        <v>1.0416666666666701E-2</v>
      </c>
      <c r="F11" s="13">
        <v>9.5693779904306199E-3</v>
      </c>
      <c r="G11" s="13">
        <v>1.07991360691145E-2</v>
      </c>
      <c r="H11" s="13"/>
      <c r="I11" s="13">
        <v>8.4033613445378096E-3</v>
      </c>
      <c r="J11" s="13">
        <v>1.07991360691145E-2</v>
      </c>
      <c r="K11" s="13"/>
      <c r="L11" s="13">
        <v>8.9285714285714298E-3</v>
      </c>
      <c r="M11" s="13">
        <v>1.5384615384615399E-2</v>
      </c>
      <c r="N11" s="13">
        <v>3.8759689922480598E-3</v>
      </c>
      <c r="O11" s="13">
        <v>1.1811023622047201E-2</v>
      </c>
      <c r="P11" s="13"/>
      <c r="Q11" s="13">
        <v>0</v>
      </c>
      <c r="R11" s="13">
        <v>1.7857142857142901E-2</v>
      </c>
      <c r="S11" s="13">
        <v>0</v>
      </c>
      <c r="T11" s="13">
        <v>1.26582278481013E-2</v>
      </c>
      <c r="U11" s="13">
        <v>1.85185185185185E-2</v>
      </c>
      <c r="V11" s="13">
        <v>0</v>
      </c>
      <c r="W11" s="13">
        <v>1.1764705882352899E-2</v>
      </c>
      <c r="X11" s="13">
        <v>1.4492753623188401E-2</v>
      </c>
      <c r="Y11" s="13"/>
      <c r="Z11" s="13">
        <v>0</v>
      </c>
      <c r="AA11" s="13">
        <v>1.5384615384615399E-2</v>
      </c>
      <c r="AB11" s="13">
        <v>0</v>
      </c>
      <c r="AC11" s="13">
        <v>1.2422360248447201E-2</v>
      </c>
      <c r="AD11" s="13">
        <v>1.1111111111111099E-2</v>
      </c>
      <c r="AE11" s="13">
        <v>3.4883720930232599E-2</v>
      </c>
      <c r="AF11" s="13">
        <v>0</v>
      </c>
      <c r="AG11" s="13">
        <v>0</v>
      </c>
      <c r="AH11" s="13"/>
      <c r="AI11" s="13">
        <v>0</v>
      </c>
      <c r="AJ11" s="13">
        <v>2.7777777777777801E-2</v>
      </c>
      <c r="AK11" s="13">
        <v>8.8495575221238902E-3</v>
      </c>
      <c r="AL11" s="13">
        <v>1.16279069767442E-2</v>
      </c>
      <c r="AM11" s="13">
        <v>0</v>
      </c>
      <c r="AN11" s="13"/>
      <c r="AO11" s="13">
        <v>1.0288065843621399E-2</v>
      </c>
      <c r="AP11" s="13">
        <v>8.9820359281437105E-3</v>
      </c>
      <c r="AQ11" s="13"/>
      <c r="AR11" s="13">
        <v>1.7543859649122799E-2</v>
      </c>
      <c r="AS11" s="13">
        <v>0</v>
      </c>
      <c r="AT11" s="13">
        <v>0</v>
      </c>
      <c r="AU11" s="13">
        <v>0</v>
      </c>
      <c r="AV11" s="13">
        <v>1.0638297872340399E-2</v>
      </c>
      <c r="AW11" s="13">
        <v>0</v>
      </c>
      <c r="AX11" s="13">
        <v>4.0540540540540501E-2</v>
      </c>
      <c r="AY11" s="13">
        <v>0</v>
      </c>
      <c r="AZ11" s="13">
        <v>2.4691358024691398E-2</v>
      </c>
      <c r="BA11" s="13">
        <v>2.04081632653061E-2</v>
      </c>
      <c r="BB11" s="13">
        <v>0</v>
      </c>
      <c r="BC11" s="13">
        <v>0</v>
      </c>
      <c r="BD11" s="13"/>
      <c r="BE11" s="13">
        <v>1.86915887850467E-2</v>
      </c>
    </row>
    <row r="12" spans="2:57" x14ac:dyDescent="0.25">
      <c r="B12" s="14" t="s">
        <v>318</v>
      </c>
      <c r="C12" s="13">
        <v>2.4390243902438998E-3</v>
      </c>
      <c r="D12" s="13">
        <v>1.9230769230769201E-2</v>
      </c>
      <c r="E12" s="13">
        <v>0</v>
      </c>
      <c r="F12" s="13">
        <v>0</v>
      </c>
      <c r="G12" s="13">
        <v>2.15982721382289E-3</v>
      </c>
      <c r="H12" s="13"/>
      <c r="I12" s="13">
        <v>2.80112044817927E-3</v>
      </c>
      <c r="J12" s="13">
        <v>2.15982721382289E-3</v>
      </c>
      <c r="K12" s="13"/>
      <c r="L12" s="13">
        <v>0</v>
      </c>
      <c r="M12" s="13">
        <v>0</v>
      </c>
      <c r="N12" s="13">
        <v>0</v>
      </c>
      <c r="O12" s="13">
        <v>7.8740157480314994E-3</v>
      </c>
      <c r="P12" s="13"/>
      <c r="Q12" s="13">
        <v>0</v>
      </c>
      <c r="R12" s="13">
        <v>0</v>
      </c>
      <c r="S12" s="13">
        <v>1.2500000000000001E-2</v>
      </c>
      <c r="T12" s="13">
        <v>0</v>
      </c>
      <c r="U12" s="13">
        <v>9.2592592592592605E-3</v>
      </c>
      <c r="V12" s="13">
        <v>0</v>
      </c>
      <c r="W12" s="13">
        <v>0</v>
      </c>
      <c r="X12" s="13">
        <v>0</v>
      </c>
      <c r="Y12" s="13"/>
      <c r="Z12" s="13">
        <v>0</v>
      </c>
      <c r="AA12" s="13">
        <v>0</v>
      </c>
      <c r="AB12" s="13">
        <v>7.63358778625954E-3</v>
      </c>
      <c r="AC12" s="13">
        <v>0</v>
      </c>
      <c r="AD12" s="13">
        <v>0</v>
      </c>
      <c r="AE12" s="13">
        <v>1.16279069767442E-2</v>
      </c>
      <c r="AF12" s="13">
        <v>0</v>
      </c>
      <c r="AG12" s="13">
        <v>0</v>
      </c>
      <c r="AH12" s="13"/>
      <c r="AI12" s="13">
        <v>0</v>
      </c>
      <c r="AJ12" s="13">
        <v>0</v>
      </c>
      <c r="AK12" s="13">
        <v>8.8495575221238902E-3</v>
      </c>
      <c r="AL12" s="13">
        <v>0</v>
      </c>
      <c r="AM12" s="13">
        <v>0</v>
      </c>
      <c r="AN12" s="13"/>
      <c r="AO12" s="13">
        <v>2.05761316872428E-3</v>
      </c>
      <c r="AP12" s="13">
        <v>2.9940119760479E-3</v>
      </c>
      <c r="AQ12" s="13"/>
      <c r="AR12" s="13">
        <v>0</v>
      </c>
      <c r="AS12" s="13">
        <v>7.9365079365079395E-3</v>
      </c>
      <c r="AT12" s="13">
        <v>0</v>
      </c>
      <c r="AU12" s="13">
        <v>0</v>
      </c>
      <c r="AV12" s="13">
        <v>0</v>
      </c>
      <c r="AW12" s="13">
        <v>0</v>
      </c>
      <c r="AX12" s="13">
        <v>0</v>
      </c>
      <c r="AY12" s="13">
        <v>0</v>
      </c>
      <c r="AZ12" s="13">
        <v>0</v>
      </c>
      <c r="BA12" s="13">
        <v>0</v>
      </c>
      <c r="BB12" s="13">
        <v>0</v>
      </c>
      <c r="BC12" s="13">
        <v>0</v>
      </c>
      <c r="BD12" s="13"/>
      <c r="BE12" s="13">
        <v>0</v>
      </c>
    </row>
    <row r="13" spans="2:57" x14ac:dyDescent="0.25">
      <c r="B13" s="14" t="s">
        <v>82</v>
      </c>
      <c r="C13" s="20">
        <v>7.3170731707317103E-3</v>
      </c>
      <c r="D13" s="20">
        <v>1.9230769230769201E-2</v>
      </c>
      <c r="E13" s="20">
        <v>2.0833333333333301E-2</v>
      </c>
      <c r="F13" s="20">
        <v>0</v>
      </c>
      <c r="G13" s="20">
        <v>6.4794816414686799E-3</v>
      </c>
      <c r="H13" s="20"/>
      <c r="I13" s="20">
        <v>8.4033613445378096E-3</v>
      </c>
      <c r="J13" s="20">
        <v>6.4794816414686799E-3</v>
      </c>
      <c r="K13" s="20"/>
      <c r="L13" s="20">
        <v>1.7857142857142901E-2</v>
      </c>
      <c r="M13" s="20">
        <v>0</v>
      </c>
      <c r="N13" s="20">
        <v>7.7519379844961196E-3</v>
      </c>
      <c r="O13" s="20">
        <v>7.8740157480314994E-3</v>
      </c>
      <c r="P13" s="20"/>
      <c r="Q13" s="20">
        <v>1.2987012987013E-2</v>
      </c>
      <c r="R13" s="20">
        <v>0</v>
      </c>
      <c r="S13" s="20">
        <v>1.2500000000000001E-2</v>
      </c>
      <c r="T13" s="20">
        <v>0</v>
      </c>
      <c r="U13" s="20">
        <v>9.2592592592592605E-3</v>
      </c>
      <c r="V13" s="20">
        <v>0</v>
      </c>
      <c r="W13" s="20">
        <v>1.1764705882352899E-2</v>
      </c>
      <c r="X13" s="20">
        <v>0</v>
      </c>
      <c r="Y13" s="20"/>
      <c r="Z13" s="20">
        <v>1.7543859649122799E-2</v>
      </c>
      <c r="AA13" s="20">
        <v>0</v>
      </c>
      <c r="AB13" s="20">
        <v>7.63358778625954E-3</v>
      </c>
      <c r="AC13" s="20">
        <v>6.2111801242236003E-3</v>
      </c>
      <c r="AD13" s="20">
        <v>0</v>
      </c>
      <c r="AE13" s="20">
        <v>1.16279069767442E-2</v>
      </c>
      <c r="AF13" s="20">
        <v>0</v>
      </c>
      <c r="AG13" s="20">
        <v>1.3157894736842099E-2</v>
      </c>
      <c r="AH13" s="20"/>
      <c r="AI13" s="20">
        <v>2.7777777777777801E-2</v>
      </c>
      <c r="AJ13" s="20">
        <v>0</v>
      </c>
      <c r="AK13" s="20">
        <v>0</v>
      </c>
      <c r="AL13" s="20">
        <v>2.3255813953488402E-3</v>
      </c>
      <c r="AM13" s="20">
        <v>1.25786163522013E-2</v>
      </c>
      <c r="AN13" s="20"/>
      <c r="AO13" s="20">
        <v>6.17283950617284E-3</v>
      </c>
      <c r="AP13" s="20">
        <v>8.9820359281437105E-3</v>
      </c>
      <c r="AQ13" s="20"/>
      <c r="AR13" s="20">
        <v>0</v>
      </c>
      <c r="AS13" s="20">
        <v>3.9682539682539698E-3</v>
      </c>
      <c r="AT13" s="20">
        <v>0</v>
      </c>
      <c r="AU13" s="20">
        <v>0</v>
      </c>
      <c r="AV13" s="20">
        <v>1.0638297872340399E-2</v>
      </c>
      <c r="AW13" s="20">
        <v>1.7543859649122799E-2</v>
      </c>
      <c r="AX13" s="20">
        <v>0</v>
      </c>
      <c r="AY13" s="20">
        <v>0</v>
      </c>
      <c r="AZ13" s="20">
        <v>2.4691358024691398E-2</v>
      </c>
      <c r="BA13" s="20">
        <v>0</v>
      </c>
      <c r="BB13" s="20">
        <v>0</v>
      </c>
      <c r="BC13" s="20">
        <v>2.5000000000000001E-2</v>
      </c>
      <c r="BD13" s="20"/>
      <c r="BE13" s="20">
        <v>0</v>
      </c>
    </row>
    <row r="14" spans="2:57" x14ac:dyDescent="0.25">
      <c r="B14" s="14" t="s">
        <v>319</v>
      </c>
      <c r="C14" s="20">
        <v>0.89512195121951199</v>
      </c>
      <c r="D14" s="20">
        <v>0.92307692307692302</v>
      </c>
      <c r="E14" s="20">
        <v>0.80208333333333304</v>
      </c>
      <c r="F14" s="20">
        <v>0.88995215311004805</v>
      </c>
      <c r="G14" s="20">
        <v>0.91360691144708395</v>
      </c>
      <c r="H14" s="20"/>
      <c r="I14" s="20">
        <v>0.87114845938375396</v>
      </c>
      <c r="J14" s="20">
        <v>0.91360691144708395</v>
      </c>
      <c r="K14" s="20"/>
      <c r="L14" s="20">
        <v>0.89285714285714302</v>
      </c>
      <c r="M14" s="20">
        <v>0.88205128205128203</v>
      </c>
      <c r="N14" s="20">
        <v>0.89922480620154999</v>
      </c>
      <c r="O14" s="20">
        <v>0.90157480314960603</v>
      </c>
      <c r="P14" s="20"/>
      <c r="Q14" s="20">
        <v>0.93506493506493504</v>
      </c>
      <c r="R14" s="20">
        <v>0.80357142857142905</v>
      </c>
      <c r="S14" s="20">
        <v>0.85</v>
      </c>
      <c r="T14" s="20">
        <v>0.886075949367089</v>
      </c>
      <c r="U14" s="20">
        <v>0.88888888888888895</v>
      </c>
      <c r="V14" s="20">
        <v>0.93162393162393198</v>
      </c>
      <c r="W14" s="20">
        <v>0.88235294117647101</v>
      </c>
      <c r="X14" s="20">
        <v>0.92753623188405798</v>
      </c>
      <c r="Y14" s="20"/>
      <c r="Z14" s="20">
        <v>0.929824561403509</v>
      </c>
      <c r="AA14" s="20">
        <v>0.86923076923076903</v>
      </c>
      <c r="AB14" s="20">
        <v>0.87022900763358801</v>
      </c>
      <c r="AC14" s="20">
        <v>0.91925465838509302</v>
      </c>
      <c r="AD14" s="20">
        <v>0.86666666666666703</v>
      </c>
      <c r="AE14" s="20">
        <v>0.89534883720930203</v>
      </c>
      <c r="AF14" s="20">
        <v>0.9375</v>
      </c>
      <c r="AG14" s="20">
        <v>0.89473684210526305</v>
      </c>
      <c r="AH14" s="20"/>
      <c r="AI14" s="20">
        <v>0.86111111111111105</v>
      </c>
      <c r="AJ14" s="20">
        <v>0.80555555555555602</v>
      </c>
      <c r="AK14" s="20">
        <v>0.87610619469026596</v>
      </c>
      <c r="AL14" s="20">
        <v>0.90930232558139501</v>
      </c>
      <c r="AM14" s="20">
        <v>0.93710691823899395</v>
      </c>
      <c r="AN14" s="20"/>
      <c r="AO14" s="20">
        <v>0.91152263374485598</v>
      </c>
      <c r="AP14" s="20">
        <v>0.87125748502994005</v>
      </c>
      <c r="AQ14" s="20"/>
      <c r="AR14" s="20">
        <v>0.87719298245613997</v>
      </c>
      <c r="AS14" s="20">
        <v>0.89285714285714302</v>
      </c>
      <c r="AT14" s="20">
        <v>0.93333333333333302</v>
      </c>
      <c r="AU14" s="20">
        <v>1</v>
      </c>
      <c r="AV14" s="20">
        <v>0.90425531914893598</v>
      </c>
      <c r="AW14" s="20">
        <v>0.87719298245613997</v>
      </c>
      <c r="AX14" s="20">
        <v>0.87837837837837796</v>
      </c>
      <c r="AY14" s="20">
        <v>0.87096774193548399</v>
      </c>
      <c r="AZ14" s="20">
        <v>0.91358024691357997</v>
      </c>
      <c r="BA14" s="20">
        <v>0.83673469387755095</v>
      </c>
      <c r="BB14" s="20">
        <v>0.91304347826086996</v>
      </c>
      <c r="BC14" s="20">
        <v>0.92500000000000004</v>
      </c>
      <c r="BD14" s="20"/>
      <c r="BE14" s="20">
        <v>0.903426791277258</v>
      </c>
    </row>
    <row r="15" spans="2:57" x14ac:dyDescent="0.25">
      <c r="B15" s="14" t="s">
        <v>274</v>
      </c>
      <c r="C15" s="21">
        <v>-0.88780487804878006</v>
      </c>
      <c r="D15" s="21">
        <v>-0.90384615384615397</v>
      </c>
      <c r="E15" s="21">
        <v>-0.78125</v>
      </c>
      <c r="F15" s="21">
        <v>-0.88995215311004805</v>
      </c>
      <c r="G15" s="21">
        <v>-0.907127429805615</v>
      </c>
      <c r="H15" s="21"/>
      <c r="I15" s="21">
        <v>-0.86274509803921595</v>
      </c>
      <c r="J15" s="21">
        <v>-0.907127429805615</v>
      </c>
      <c r="K15" s="21"/>
      <c r="L15" s="21">
        <v>-0.875</v>
      </c>
      <c r="M15" s="21">
        <v>-0.88205128205128203</v>
      </c>
      <c r="N15" s="21">
        <v>-0.89147286821705396</v>
      </c>
      <c r="O15" s="21">
        <v>-0.89370078740157499</v>
      </c>
      <c r="P15" s="21"/>
      <c r="Q15" s="21">
        <v>-0.92207792207792205</v>
      </c>
      <c r="R15" s="21">
        <v>-0.80357142857142905</v>
      </c>
      <c r="S15" s="21">
        <v>-0.83750000000000002</v>
      </c>
      <c r="T15" s="21">
        <v>-0.886075949367089</v>
      </c>
      <c r="U15" s="21">
        <v>-0.87962962962962998</v>
      </c>
      <c r="V15" s="21">
        <v>-0.93162393162393198</v>
      </c>
      <c r="W15" s="21">
        <v>-0.870588235294118</v>
      </c>
      <c r="X15" s="21">
        <v>-0.92753623188405798</v>
      </c>
      <c r="Y15" s="21"/>
      <c r="Z15" s="21">
        <v>-0.91228070175438603</v>
      </c>
      <c r="AA15" s="21">
        <v>-0.86923076923076903</v>
      </c>
      <c r="AB15" s="21">
        <v>-0.86259541984732802</v>
      </c>
      <c r="AC15" s="21">
        <v>-0.91304347826086996</v>
      </c>
      <c r="AD15" s="21">
        <v>-0.86666666666666703</v>
      </c>
      <c r="AE15" s="21">
        <v>-0.88372093023255804</v>
      </c>
      <c r="AF15" s="21">
        <v>-0.9375</v>
      </c>
      <c r="AG15" s="21">
        <v>-0.88157894736842102</v>
      </c>
      <c r="AH15" s="21"/>
      <c r="AI15" s="21">
        <v>-0.83333333333333304</v>
      </c>
      <c r="AJ15" s="21">
        <v>-0.80555555555555602</v>
      </c>
      <c r="AK15" s="21">
        <v>-0.87610619469026596</v>
      </c>
      <c r="AL15" s="21">
        <v>-0.90697674418604601</v>
      </c>
      <c r="AM15" s="21">
        <v>-0.92452830188679203</v>
      </c>
      <c r="AN15" s="21"/>
      <c r="AO15" s="21">
        <v>-0.905349794238683</v>
      </c>
      <c r="AP15" s="21">
        <v>-0.86227544910179599</v>
      </c>
      <c r="AQ15" s="21"/>
      <c r="AR15" s="21">
        <v>-0.87719298245613997</v>
      </c>
      <c r="AS15" s="21">
        <v>-0.88888888888888895</v>
      </c>
      <c r="AT15" s="21">
        <v>-0.93333333333333302</v>
      </c>
      <c r="AU15" s="21">
        <v>-1</v>
      </c>
      <c r="AV15" s="21">
        <v>-0.89361702127659604</v>
      </c>
      <c r="AW15" s="21">
        <v>-0.859649122807018</v>
      </c>
      <c r="AX15" s="21">
        <v>-0.87837837837837796</v>
      </c>
      <c r="AY15" s="21">
        <v>-0.87096774193548399</v>
      </c>
      <c r="AZ15" s="21">
        <v>-0.88888888888888895</v>
      </c>
      <c r="BA15" s="21">
        <v>-0.83673469387755095</v>
      </c>
      <c r="BB15" s="21">
        <v>-0.91304347826086996</v>
      </c>
      <c r="BC15" s="21">
        <v>-0.9</v>
      </c>
      <c r="BD15" s="21"/>
      <c r="BE15" s="21">
        <v>-0.903426791277258</v>
      </c>
    </row>
    <row r="16" spans="2:57" x14ac:dyDescent="0.25">
      <c r="B16" s="15" t="s">
        <v>494</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496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820</v>
      </c>
      <c r="D7" s="10">
        <v>52</v>
      </c>
      <c r="E7" s="10">
        <v>96</v>
      </c>
      <c r="F7" s="10">
        <v>209</v>
      </c>
      <c r="G7" s="10">
        <v>463</v>
      </c>
      <c r="H7" s="10"/>
      <c r="I7" s="10">
        <v>357</v>
      </c>
      <c r="J7" s="10">
        <v>463</v>
      </c>
      <c r="K7" s="10"/>
      <c r="L7" s="10">
        <v>112</v>
      </c>
      <c r="M7" s="10">
        <v>195</v>
      </c>
      <c r="N7" s="10">
        <v>258</v>
      </c>
      <c r="O7" s="10">
        <v>254</v>
      </c>
      <c r="P7" s="10"/>
      <c r="Q7" s="10">
        <v>77</v>
      </c>
      <c r="R7" s="10">
        <v>56</v>
      </c>
      <c r="S7" s="10">
        <v>80</v>
      </c>
      <c r="T7" s="10">
        <v>79</v>
      </c>
      <c r="U7" s="10">
        <v>108</v>
      </c>
      <c r="V7" s="10">
        <v>117</v>
      </c>
      <c r="W7" s="10">
        <v>85</v>
      </c>
      <c r="X7" s="10">
        <v>207</v>
      </c>
      <c r="Y7" s="10"/>
      <c r="Z7" s="10">
        <v>114</v>
      </c>
      <c r="AA7" s="10">
        <v>130</v>
      </c>
      <c r="AB7" s="10">
        <v>131</v>
      </c>
      <c r="AC7" s="10">
        <v>161</v>
      </c>
      <c r="AD7" s="10">
        <v>90</v>
      </c>
      <c r="AE7" s="10">
        <v>86</v>
      </c>
      <c r="AF7" s="10">
        <v>32</v>
      </c>
      <c r="AG7" s="10">
        <v>76</v>
      </c>
      <c r="AH7" s="10"/>
      <c r="AI7" s="10">
        <v>36</v>
      </c>
      <c r="AJ7" s="10">
        <v>72</v>
      </c>
      <c r="AK7" s="10">
        <v>113</v>
      </c>
      <c r="AL7" s="10">
        <v>430</v>
      </c>
      <c r="AM7" s="10">
        <v>159</v>
      </c>
      <c r="AN7" s="10"/>
      <c r="AO7" s="10">
        <v>486</v>
      </c>
      <c r="AP7" s="10">
        <v>334</v>
      </c>
      <c r="AQ7" s="10"/>
      <c r="AR7" s="10">
        <v>57</v>
      </c>
      <c r="AS7" s="10">
        <v>252</v>
      </c>
      <c r="AT7" s="10">
        <v>15</v>
      </c>
      <c r="AU7" s="10">
        <v>24</v>
      </c>
      <c r="AV7" s="10">
        <v>94</v>
      </c>
      <c r="AW7" s="10">
        <v>57</v>
      </c>
      <c r="AX7" s="10">
        <v>74</v>
      </c>
      <c r="AY7" s="10">
        <v>31</v>
      </c>
      <c r="AZ7" s="10">
        <v>81</v>
      </c>
      <c r="BA7" s="10">
        <v>49</v>
      </c>
      <c r="BB7" s="10">
        <v>46</v>
      </c>
      <c r="BC7" s="10">
        <v>40</v>
      </c>
      <c r="BD7" s="10"/>
      <c r="BE7" s="10">
        <v>321</v>
      </c>
    </row>
    <row r="8" spans="2:57" x14ac:dyDescent="0.25">
      <c r="B8" s="14" t="s">
        <v>315</v>
      </c>
      <c r="C8" s="13">
        <v>0.48536585365853702</v>
      </c>
      <c r="D8" s="13">
        <v>0.40384615384615402</v>
      </c>
      <c r="E8" s="13">
        <v>0.48958333333333298</v>
      </c>
      <c r="F8" s="13">
        <v>0.47368421052631599</v>
      </c>
      <c r="G8" s="13">
        <v>0.49892008639308899</v>
      </c>
      <c r="H8" s="13"/>
      <c r="I8" s="13">
        <v>0.46778711484593799</v>
      </c>
      <c r="J8" s="13">
        <v>0.49892008639308899</v>
      </c>
      <c r="K8" s="13"/>
      <c r="L8" s="13">
        <v>0.45535714285714302</v>
      </c>
      <c r="M8" s="13">
        <v>0.482051282051282</v>
      </c>
      <c r="N8" s="13">
        <v>0.49612403100775199</v>
      </c>
      <c r="O8" s="13">
        <v>0.488188976377953</v>
      </c>
      <c r="P8" s="13"/>
      <c r="Q8" s="13">
        <v>0.38961038961039002</v>
      </c>
      <c r="R8" s="13">
        <v>0.46428571428571402</v>
      </c>
      <c r="S8" s="13">
        <v>0.52500000000000002</v>
      </c>
      <c r="T8" s="13">
        <v>0.430379746835443</v>
      </c>
      <c r="U8" s="13">
        <v>0.50925925925925897</v>
      </c>
      <c r="V8" s="13">
        <v>0.54700854700854695</v>
      </c>
      <c r="W8" s="13">
        <v>0.4</v>
      </c>
      <c r="X8" s="13">
        <v>0.52173913043478304</v>
      </c>
      <c r="Y8" s="13"/>
      <c r="Z8" s="13">
        <v>0.51754385964912297</v>
      </c>
      <c r="AA8" s="13">
        <v>0.492307692307692</v>
      </c>
      <c r="AB8" s="13">
        <v>0.50381679389313005</v>
      </c>
      <c r="AC8" s="13">
        <v>0.48447204968944102</v>
      </c>
      <c r="AD8" s="13">
        <v>0.43333333333333302</v>
      </c>
      <c r="AE8" s="13">
        <v>0.45348837209302301</v>
      </c>
      <c r="AF8" s="13">
        <v>0.5</v>
      </c>
      <c r="AG8" s="13">
        <v>0.48684210526315802</v>
      </c>
      <c r="AH8" s="13"/>
      <c r="AI8" s="13">
        <v>0.47222222222222199</v>
      </c>
      <c r="AJ8" s="13">
        <v>0.41666666666666702</v>
      </c>
      <c r="AK8" s="13">
        <v>0.44247787610619499</v>
      </c>
      <c r="AL8" s="13">
        <v>0.48372093023255802</v>
      </c>
      <c r="AM8" s="13">
        <v>0.55974842767295596</v>
      </c>
      <c r="AN8" s="13"/>
      <c r="AO8" s="13">
        <v>0.50617283950617298</v>
      </c>
      <c r="AP8" s="13">
        <v>0.45508982035928103</v>
      </c>
      <c r="AQ8" s="13"/>
      <c r="AR8" s="13">
        <v>0.33333333333333298</v>
      </c>
      <c r="AS8" s="13">
        <v>0.49206349206349198</v>
      </c>
      <c r="AT8" s="13">
        <v>0.53333333333333299</v>
      </c>
      <c r="AU8" s="13">
        <v>0.54166666666666696</v>
      </c>
      <c r="AV8" s="13">
        <v>0.45744680851063801</v>
      </c>
      <c r="AW8" s="13">
        <v>0.38596491228070201</v>
      </c>
      <c r="AX8" s="13">
        <v>0.47297297297297303</v>
      </c>
      <c r="AY8" s="13">
        <v>0.64516129032258096</v>
      </c>
      <c r="AZ8" s="13">
        <v>0.56790123456790098</v>
      </c>
      <c r="BA8" s="13">
        <v>0.59183673469387799</v>
      </c>
      <c r="BB8" s="13">
        <v>0.41304347826087001</v>
      </c>
      <c r="BC8" s="13">
        <v>0.5</v>
      </c>
      <c r="BD8" s="13"/>
      <c r="BE8" s="13">
        <v>0.49532710280373798</v>
      </c>
    </row>
    <row r="9" spans="2:57" x14ac:dyDescent="0.25">
      <c r="B9" s="14" t="s">
        <v>316</v>
      </c>
      <c r="C9" s="13">
        <v>0.41219512195121899</v>
      </c>
      <c r="D9" s="13">
        <v>0.480769230769231</v>
      </c>
      <c r="E9" s="13">
        <v>0.35416666666666702</v>
      </c>
      <c r="F9" s="13">
        <v>0.44976076555023897</v>
      </c>
      <c r="G9" s="13">
        <v>0.399568034557235</v>
      </c>
      <c r="H9" s="13"/>
      <c r="I9" s="13">
        <v>0.42857142857142899</v>
      </c>
      <c r="J9" s="13">
        <v>0.399568034557235</v>
      </c>
      <c r="K9" s="13"/>
      <c r="L9" s="13">
        <v>0.4375</v>
      </c>
      <c r="M9" s="13">
        <v>0.43589743589743601</v>
      </c>
      <c r="N9" s="13">
        <v>0.434108527131783</v>
      </c>
      <c r="O9" s="13">
        <v>0.36220472440944901</v>
      </c>
      <c r="P9" s="13"/>
      <c r="Q9" s="13">
        <v>0.493506493506494</v>
      </c>
      <c r="R9" s="13">
        <v>0.375</v>
      </c>
      <c r="S9" s="13">
        <v>0.375</v>
      </c>
      <c r="T9" s="13">
        <v>0.493670886075949</v>
      </c>
      <c r="U9" s="13">
        <v>0.41666666666666702</v>
      </c>
      <c r="V9" s="13">
        <v>0.36752136752136799</v>
      </c>
      <c r="W9" s="13">
        <v>0.45882352941176502</v>
      </c>
      <c r="X9" s="13">
        <v>0.38647342995169098</v>
      </c>
      <c r="Y9" s="13"/>
      <c r="Z9" s="13">
        <v>0.38596491228070201</v>
      </c>
      <c r="AA9" s="13">
        <v>0.42307692307692302</v>
      </c>
      <c r="AB9" s="13">
        <v>0.35877862595419802</v>
      </c>
      <c r="AC9" s="13">
        <v>0.447204968944099</v>
      </c>
      <c r="AD9" s="13">
        <v>0.38888888888888901</v>
      </c>
      <c r="AE9" s="13">
        <v>0.418604651162791</v>
      </c>
      <c r="AF9" s="13">
        <v>0.40625</v>
      </c>
      <c r="AG9" s="13">
        <v>0.47368421052631599</v>
      </c>
      <c r="AH9" s="13"/>
      <c r="AI9" s="13">
        <v>0.41666666666666702</v>
      </c>
      <c r="AJ9" s="13">
        <v>0.44444444444444398</v>
      </c>
      <c r="AK9" s="13">
        <v>0.42477876106194701</v>
      </c>
      <c r="AL9" s="13">
        <v>0.42790697674418599</v>
      </c>
      <c r="AM9" s="13">
        <v>0.35849056603773599</v>
      </c>
      <c r="AN9" s="13"/>
      <c r="AO9" s="13">
        <v>0.405349794238683</v>
      </c>
      <c r="AP9" s="13">
        <v>0.42215568862275399</v>
      </c>
      <c r="AQ9" s="13"/>
      <c r="AR9" s="13">
        <v>0.50877192982456099</v>
      </c>
      <c r="AS9" s="13">
        <v>0.42460317460317498</v>
      </c>
      <c r="AT9" s="13">
        <v>0.266666666666667</v>
      </c>
      <c r="AU9" s="13">
        <v>0.45833333333333298</v>
      </c>
      <c r="AV9" s="13">
        <v>0.43617021276595702</v>
      </c>
      <c r="AW9" s="13">
        <v>0.45614035087719301</v>
      </c>
      <c r="AX9" s="13">
        <v>0.445945945945946</v>
      </c>
      <c r="AY9" s="13">
        <v>0.35483870967741898</v>
      </c>
      <c r="AZ9" s="13">
        <v>0.34567901234567899</v>
      </c>
      <c r="BA9" s="13">
        <v>0.28571428571428598</v>
      </c>
      <c r="BB9" s="13">
        <v>0.41304347826087001</v>
      </c>
      <c r="BC9" s="13">
        <v>0.375</v>
      </c>
      <c r="BD9" s="13"/>
      <c r="BE9" s="13">
        <v>0.41744548286604399</v>
      </c>
    </row>
    <row r="10" spans="2:57" ht="30" x14ac:dyDescent="0.25">
      <c r="B10" s="14" t="s">
        <v>491</v>
      </c>
      <c r="C10" s="13">
        <v>7.5609756097561001E-2</v>
      </c>
      <c r="D10" s="13">
        <v>5.7692307692307702E-2</v>
      </c>
      <c r="E10" s="13">
        <v>9.375E-2</v>
      </c>
      <c r="F10" s="13">
        <v>6.2200956937799E-2</v>
      </c>
      <c r="G10" s="13">
        <v>7.9913606911447096E-2</v>
      </c>
      <c r="H10" s="13"/>
      <c r="I10" s="13">
        <v>7.0028011204481794E-2</v>
      </c>
      <c r="J10" s="13">
        <v>7.9913606911447096E-2</v>
      </c>
      <c r="K10" s="13"/>
      <c r="L10" s="13">
        <v>6.25E-2</v>
      </c>
      <c r="M10" s="13">
        <v>6.6666666666666693E-2</v>
      </c>
      <c r="N10" s="13">
        <v>4.6511627906976702E-2</v>
      </c>
      <c r="O10" s="13">
        <v>0.118110236220472</v>
      </c>
      <c r="P10" s="13"/>
      <c r="Q10" s="13">
        <v>5.1948051948052E-2</v>
      </c>
      <c r="R10" s="13">
        <v>0.107142857142857</v>
      </c>
      <c r="S10" s="13">
        <v>6.25E-2</v>
      </c>
      <c r="T10" s="13">
        <v>5.0632911392405097E-2</v>
      </c>
      <c r="U10" s="13">
        <v>6.4814814814814797E-2</v>
      </c>
      <c r="V10" s="13">
        <v>5.9829059829059797E-2</v>
      </c>
      <c r="W10" s="13">
        <v>0.11764705882352899</v>
      </c>
      <c r="X10" s="13">
        <v>8.6956521739130405E-2</v>
      </c>
      <c r="Y10" s="13"/>
      <c r="Z10" s="13">
        <v>5.2631578947368397E-2</v>
      </c>
      <c r="AA10" s="13">
        <v>8.4615384615384606E-2</v>
      </c>
      <c r="AB10" s="13">
        <v>9.9236641221374003E-2</v>
      </c>
      <c r="AC10" s="13">
        <v>5.5900621118012403E-2</v>
      </c>
      <c r="AD10" s="13">
        <v>0.14444444444444399</v>
      </c>
      <c r="AE10" s="13">
        <v>5.8139534883720902E-2</v>
      </c>
      <c r="AF10" s="13">
        <v>9.375E-2</v>
      </c>
      <c r="AG10" s="13">
        <v>2.6315789473684199E-2</v>
      </c>
      <c r="AH10" s="13"/>
      <c r="AI10" s="13">
        <v>2.7777777777777801E-2</v>
      </c>
      <c r="AJ10" s="13">
        <v>0.11111111111111099</v>
      </c>
      <c r="AK10" s="13">
        <v>0.11504424778761101</v>
      </c>
      <c r="AL10" s="13">
        <v>6.5116279069767399E-2</v>
      </c>
      <c r="AM10" s="13">
        <v>6.2893081761006303E-2</v>
      </c>
      <c r="AN10" s="13"/>
      <c r="AO10" s="13">
        <v>6.7901234567901203E-2</v>
      </c>
      <c r="AP10" s="13">
        <v>8.6826347305389198E-2</v>
      </c>
      <c r="AQ10" s="13"/>
      <c r="AR10" s="13">
        <v>0.140350877192982</v>
      </c>
      <c r="AS10" s="13">
        <v>7.1428571428571397E-2</v>
      </c>
      <c r="AT10" s="13">
        <v>6.6666666666666693E-2</v>
      </c>
      <c r="AU10" s="13">
        <v>0</v>
      </c>
      <c r="AV10" s="13">
        <v>6.3829787234042507E-2</v>
      </c>
      <c r="AW10" s="13">
        <v>0.12280701754386</v>
      </c>
      <c r="AX10" s="13">
        <v>5.4054054054054099E-2</v>
      </c>
      <c r="AY10" s="13">
        <v>0</v>
      </c>
      <c r="AZ10" s="13">
        <v>4.9382716049382699E-2</v>
      </c>
      <c r="BA10" s="13">
        <v>0.102040816326531</v>
      </c>
      <c r="BB10" s="13">
        <v>0.108695652173913</v>
      </c>
      <c r="BC10" s="13">
        <v>0.1</v>
      </c>
      <c r="BD10" s="13"/>
      <c r="BE10" s="13">
        <v>7.7881619937694699E-2</v>
      </c>
    </row>
    <row r="11" spans="2:57" x14ac:dyDescent="0.25">
      <c r="B11" s="14" t="s">
        <v>492</v>
      </c>
      <c r="C11" s="13">
        <v>1.34146341463415E-2</v>
      </c>
      <c r="D11" s="13">
        <v>1.9230769230769201E-2</v>
      </c>
      <c r="E11" s="13">
        <v>3.125E-2</v>
      </c>
      <c r="F11" s="13">
        <v>9.5693779904306199E-3</v>
      </c>
      <c r="G11" s="13">
        <v>1.07991360691145E-2</v>
      </c>
      <c r="H11" s="13"/>
      <c r="I11" s="13">
        <v>1.6806722689075598E-2</v>
      </c>
      <c r="J11" s="13">
        <v>1.07991360691145E-2</v>
      </c>
      <c r="K11" s="13"/>
      <c r="L11" s="13">
        <v>3.5714285714285698E-2</v>
      </c>
      <c r="M11" s="13">
        <v>5.1282051282051299E-3</v>
      </c>
      <c r="N11" s="13">
        <v>7.7519379844961196E-3</v>
      </c>
      <c r="O11" s="13">
        <v>1.5748031496062999E-2</v>
      </c>
      <c r="P11" s="13"/>
      <c r="Q11" s="13">
        <v>5.1948051948052E-2</v>
      </c>
      <c r="R11" s="13">
        <v>3.5714285714285698E-2</v>
      </c>
      <c r="S11" s="13">
        <v>1.2500000000000001E-2</v>
      </c>
      <c r="T11" s="13">
        <v>1.26582278481013E-2</v>
      </c>
      <c r="U11" s="13">
        <v>0</v>
      </c>
      <c r="V11" s="13">
        <v>0</v>
      </c>
      <c r="W11" s="13">
        <v>2.3529411764705899E-2</v>
      </c>
      <c r="X11" s="13">
        <v>4.8309178743961402E-3</v>
      </c>
      <c r="Y11" s="13"/>
      <c r="Z11" s="13">
        <v>8.7719298245613996E-3</v>
      </c>
      <c r="AA11" s="13">
        <v>0</v>
      </c>
      <c r="AB11" s="13">
        <v>1.5267175572519101E-2</v>
      </c>
      <c r="AC11" s="13">
        <v>6.2111801242236003E-3</v>
      </c>
      <c r="AD11" s="13">
        <v>2.2222222222222199E-2</v>
      </c>
      <c r="AE11" s="13">
        <v>4.6511627906976702E-2</v>
      </c>
      <c r="AF11" s="13">
        <v>0</v>
      </c>
      <c r="AG11" s="13">
        <v>1.3157894736842099E-2</v>
      </c>
      <c r="AH11" s="13"/>
      <c r="AI11" s="13">
        <v>2.7777777777777801E-2</v>
      </c>
      <c r="AJ11" s="13">
        <v>2.7777777777777801E-2</v>
      </c>
      <c r="AK11" s="13">
        <v>0</v>
      </c>
      <c r="AL11" s="13">
        <v>1.3953488372093001E-2</v>
      </c>
      <c r="AM11" s="13">
        <v>1.25786163522013E-2</v>
      </c>
      <c r="AN11" s="13"/>
      <c r="AO11" s="13">
        <v>1.2345679012345699E-2</v>
      </c>
      <c r="AP11" s="13">
        <v>1.49700598802395E-2</v>
      </c>
      <c r="AQ11" s="13"/>
      <c r="AR11" s="13">
        <v>1.7543859649122799E-2</v>
      </c>
      <c r="AS11" s="13">
        <v>3.9682539682539698E-3</v>
      </c>
      <c r="AT11" s="13">
        <v>6.6666666666666693E-2</v>
      </c>
      <c r="AU11" s="13">
        <v>0</v>
      </c>
      <c r="AV11" s="13">
        <v>2.1276595744680899E-2</v>
      </c>
      <c r="AW11" s="13">
        <v>1.7543859649122799E-2</v>
      </c>
      <c r="AX11" s="13">
        <v>1.35135135135135E-2</v>
      </c>
      <c r="AY11" s="13">
        <v>0</v>
      </c>
      <c r="AZ11" s="13">
        <v>1.2345679012345699E-2</v>
      </c>
      <c r="BA11" s="13">
        <v>2.04081632653061E-2</v>
      </c>
      <c r="BB11" s="13">
        <v>4.3478260869565202E-2</v>
      </c>
      <c r="BC11" s="13">
        <v>0</v>
      </c>
      <c r="BD11" s="13"/>
      <c r="BE11" s="13">
        <v>6.2305295950155796E-3</v>
      </c>
    </row>
    <row r="12" spans="2:57" x14ac:dyDescent="0.25">
      <c r="B12" s="14" t="s">
        <v>318</v>
      </c>
      <c r="C12" s="13">
        <v>6.0975609756097598E-3</v>
      </c>
      <c r="D12" s="13">
        <v>1.9230769230769201E-2</v>
      </c>
      <c r="E12" s="13">
        <v>1.0416666666666701E-2</v>
      </c>
      <c r="F12" s="13">
        <v>0</v>
      </c>
      <c r="G12" s="13">
        <v>6.4794816414686799E-3</v>
      </c>
      <c r="H12" s="13"/>
      <c r="I12" s="13">
        <v>5.60224089635854E-3</v>
      </c>
      <c r="J12" s="13">
        <v>6.4794816414686799E-3</v>
      </c>
      <c r="K12" s="13"/>
      <c r="L12" s="13">
        <v>0</v>
      </c>
      <c r="M12" s="13">
        <v>5.1282051282051299E-3</v>
      </c>
      <c r="N12" s="13">
        <v>7.7519379844961196E-3</v>
      </c>
      <c r="O12" s="13">
        <v>7.8740157480314994E-3</v>
      </c>
      <c r="P12" s="13"/>
      <c r="Q12" s="13">
        <v>0</v>
      </c>
      <c r="R12" s="13">
        <v>1.7857142857142901E-2</v>
      </c>
      <c r="S12" s="13">
        <v>1.2500000000000001E-2</v>
      </c>
      <c r="T12" s="13">
        <v>0</v>
      </c>
      <c r="U12" s="13">
        <v>9.2592592592592605E-3</v>
      </c>
      <c r="V12" s="13">
        <v>1.7094017094017099E-2</v>
      </c>
      <c r="W12" s="13">
        <v>0</v>
      </c>
      <c r="X12" s="13">
        <v>0</v>
      </c>
      <c r="Y12" s="13"/>
      <c r="Z12" s="13">
        <v>1.7543859649122799E-2</v>
      </c>
      <c r="AA12" s="13">
        <v>0</v>
      </c>
      <c r="AB12" s="13">
        <v>1.5267175572519101E-2</v>
      </c>
      <c r="AC12" s="13">
        <v>0</v>
      </c>
      <c r="AD12" s="13">
        <v>0</v>
      </c>
      <c r="AE12" s="13">
        <v>1.16279069767442E-2</v>
      </c>
      <c r="AF12" s="13">
        <v>0</v>
      </c>
      <c r="AG12" s="13">
        <v>0</v>
      </c>
      <c r="AH12" s="13"/>
      <c r="AI12" s="13">
        <v>2.7777777777777801E-2</v>
      </c>
      <c r="AJ12" s="13">
        <v>0</v>
      </c>
      <c r="AK12" s="13">
        <v>8.8495575221238902E-3</v>
      </c>
      <c r="AL12" s="13">
        <v>4.65116279069767E-3</v>
      </c>
      <c r="AM12" s="13">
        <v>0</v>
      </c>
      <c r="AN12" s="13"/>
      <c r="AO12" s="13">
        <v>6.17283950617284E-3</v>
      </c>
      <c r="AP12" s="13">
        <v>5.9880239520958096E-3</v>
      </c>
      <c r="AQ12" s="13"/>
      <c r="AR12" s="13">
        <v>0</v>
      </c>
      <c r="AS12" s="13">
        <v>7.9365079365079395E-3</v>
      </c>
      <c r="AT12" s="13">
        <v>6.6666666666666693E-2</v>
      </c>
      <c r="AU12" s="13">
        <v>0</v>
      </c>
      <c r="AV12" s="13">
        <v>0</v>
      </c>
      <c r="AW12" s="13">
        <v>0</v>
      </c>
      <c r="AX12" s="13">
        <v>1.35135135135135E-2</v>
      </c>
      <c r="AY12" s="13">
        <v>0</v>
      </c>
      <c r="AZ12" s="13">
        <v>1.2345679012345699E-2</v>
      </c>
      <c r="BA12" s="13">
        <v>0</v>
      </c>
      <c r="BB12" s="13">
        <v>0</v>
      </c>
      <c r="BC12" s="13">
        <v>0</v>
      </c>
      <c r="BD12" s="13"/>
      <c r="BE12" s="13">
        <v>0</v>
      </c>
    </row>
    <row r="13" spans="2:57" x14ac:dyDescent="0.25">
      <c r="B13" s="14" t="s">
        <v>82</v>
      </c>
      <c r="C13" s="20">
        <v>7.3170731707317103E-3</v>
      </c>
      <c r="D13" s="20">
        <v>1.9230769230769201E-2</v>
      </c>
      <c r="E13" s="20">
        <v>2.0833333333333301E-2</v>
      </c>
      <c r="F13" s="20">
        <v>4.78468899521531E-3</v>
      </c>
      <c r="G13" s="20">
        <v>4.3196544276457903E-3</v>
      </c>
      <c r="H13" s="20"/>
      <c r="I13" s="20">
        <v>1.1204481792717101E-2</v>
      </c>
      <c r="J13" s="20">
        <v>4.3196544276457903E-3</v>
      </c>
      <c r="K13" s="20"/>
      <c r="L13" s="20">
        <v>8.9285714285714298E-3</v>
      </c>
      <c r="M13" s="20">
        <v>5.1282051282051299E-3</v>
      </c>
      <c r="N13" s="20">
        <v>7.7519379844961196E-3</v>
      </c>
      <c r="O13" s="20">
        <v>7.8740157480314994E-3</v>
      </c>
      <c r="P13" s="20"/>
      <c r="Q13" s="20">
        <v>1.2987012987013E-2</v>
      </c>
      <c r="R13" s="20">
        <v>0</v>
      </c>
      <c r="S13" s="20">
        <v>1.2500000000000001E-2</v>
      </c>
      <c r="T13" s="20">
        <v>1.26582278481013E-2</v>
      </c>
      <c r="U13" s="20">
        <v>0</v>
      </c>
      <c r="V13" s="20">
        <v>8.5470085470085496E-3</v>
      </c>
      <c r="W13" s="20">
        <v>0</v>
      </c>
      <c r="X13" s="20">
        <v>0</v>
      </c>
      <c r="Y13" s="20"/>
      <c r="Z13" s="20">
        <v>1.7543859649122799E-2</v>
      </c>
      <c r="AA13" s="20">
        <v>0</v>
      </c>
      <c r="AB13" s="20">
        <v>7.63358778625954E-3</v>
      </c>
      <c r="AC13" s="20">
        <v>6.2111801242236003E-3</v>
      </c>
      <c r="AD13" s="20">
        <v>1.1111111111111099E-2</v>
      </c>
      <c r="AE13" s="20">
        <v>1.16279069767442E-2</v>
      </c>
      <c r="AF13" s="20">
        <v>0</v>
      </c>
      <c r="AG13" s="20">
        <v>0</v>
      </c>
      <c r="AH13" s="20"/>
      <c r="AI13" s="20">
        <v>2.7777777777777801E-2</v>
      </c>
      <c r="AJ13" s="20">
        <v>0</v>
      </c>
      <c r="AK13" s="20">
        <v>8.8495575221238902E-3</v>
      </c>
      <c r="AL13" s="20">
        <v>4.65116279069767E-3</v>
      </c>
      <c r="AM13" s="20">
        <v>6.2893081761006301E-3</v>
      </c>
      <c r="AN13" s="20"/>
      <c r="AO13" s="20">
        <v>2.05761316872428E-3</v>
      </c>
      <c r="AP13" s="20">
        <v>1.49700598802395E-2</v>
      </c>
      <c r="AQ13" s="20"/>
      <c r="AR13" s="20">
        <v>0</v>
      </c>
      <c r="AS13" s="20">
        <v>0</v>
      </c>
      <c r="AT13" s="20">
        <v>0</v>
      </c>
      <c r="AU13" s="20">
        <v>0</v>
      </c>
      <c r="AV13" s="20">
        <v>2.1276595744680899E-2</v>
      </c>
      <c r="AW13" s="20">
        <v>1.7543859649122799E-2</v>
      </c>
      <c r="AX13" s="20">
        <v>0</v>
      </c>
      <c r="AY13" s="20">
        <v>0</v>
      </c>
      <c r="AZ13" s="20">
        <v>1.2345679012345699E-2</v>
      </c>
      <c r="BA13" s="20">
        <v>0</v>
      </c>
      <c r="BB13" s="20">
        <v>2.1739130434782601E-2</v>
      </c>
      <c r="BC13" s="20">
        <v>2.5000000000000001E-2</v>
      </c>
      <c r="BD13" s="20"/>
      <c r="BE13" s="20">
        <v>3.1152647975077898E-3</v>
      </c>
    </row>
    <row r="14" spans="2:57" x14ac:dyDescent="0.25">
      <c r="B14" s="14" t="s">
        <v>319</v>
      </c>
      <c r="C14" s="20">
        <v>0.89756097560975601</v>
      </c>
      <c r="D14" s="20">
        <v>0.88461538461538503</v>
      </c>
      <c r="E14" s="20">
        <v>0.84375</v>
      </c>
      <c r="F14" s="20">
        <v>0.92344497607655496</v>
      </c>
      <c r="G14" s="20">
        <v>0.89848812095032404</v>
      </c>
      <c r="H14" s="20"/>
      <c r="I14" s="20">
        <v>0.89635854341736698</v>
      </c>
      <c r="J14" s="20">
        <v>0.89848812095032404</v>
      </c>
      <c r="K14" s="20"/>
      <c r="L14" s="20">
        <v>0.89285714285714302</v>
      </c>
      <c r="M14" s="20">
        <v>0.91794871794871802</v>
      </c>
      <c r="N14" s="20">
        <v>0.93023255813953498</v>
      </c>
      <c r="O14" s="20">
        <v>0.85039370078740195</v>
      </c>
      <c r="P14" s="20"/>
      <c r="Q14" s="20">
        <v>0.88311688311688297</v>
      </c>
      <c r="R14" s="20">
        <v>0.83928571428571397</v>
      </c>
      <c r="S14" s="20">
        <v>0.9</v>
      </c>
      <c r="T14" s="20">
        <v>0.924050632911392</v>
      </c>
      <c r="U14" s="20">
        <v>0.92592592592592604</v>
      </c>
      <c r="V14" s="20">
        <v>0.91452991452991494</v>
      </c>
      <c r="W14" s="20">
        <v>0.85882352941176499</v>
      </c>
      <c r="X14" s="20">
        <v>0.90821256038647302</v>
      </c>
      <c r="Y14" s="20"/>
      <c r="Z14" s="20">
        <v>0.90350877192982504</v>
      </c>
      <c r="AA14" s="20">
        <v>0.91538461538461502</v>
      </c>
      <c r="AB14" s="20">
        <v>0.86259541984732802</v>
      </c>
      <c r="AC14" s="20">
        <v>0.93167701863354002</v>
      </c>
      <c r="AD14" s="20">
        <v>0.82222222222222197</v>
      </c>
      <c r="AE14" s="20">
        <v>0.87209302325581395</v>
      </c>
      <c r="AF14" s="20">
        <v>0.90625</v>
      </c>
      <c r="AG14" s="20">
        <v>0.96052631578947401</v>
      </c>
      <c r="AH14" s="20"/>
      <c r="AI14" s="20">
        <v>0.88888888888888895</v>
      </c>
      <c r="AJ14" s="20">
        <v>0.86111111111111105</v>
      </c>
      <c r="AK14" s="20">
        <v>0.86725663716814205</v>
      </c>
      <c r="AL14" s="20">
        <v>0.91162790697674401</v>
      </c>
      <c r="AM14" s="20">
        <v>0.91823899371069195</v>
      </c>
      <c r="AN14" s="20"/>
      <c r="AO14" s="20">
        <v>0.91152263374485598</v>
      </c>
      <c r="AP14" s="20">
        <v>0.87724550898203602</v>
      </c>
      <c r="AQ14" s="20"/>
      <c r="AR14" s="20">
        <v>0.84210526315789502</v>
      </c>
      <c r="AS14" s="20">
        <v>0.91666666666666696</v>
      </c>
      <c r="AT14" s="20">
        <v>0.8</v>
      </c>
      <c r="AU14" s="20">
        <v>1</v>
      </c>
      <c r="AV14" s="20">
        <v>0.89361702127659604</v>
      </c>
      <c r="AW14" s="20">
        <v>0.84210526315789502</v>
      </c>
      <c r="AX14" s="20">
        <v>0.91891891891891897</v>
      </c>
      <c r="AY14" s="20">
        <v>1</v>
      </c>
      <c r="AZ14" s="20">
        <v>0.91358024691357997</v>
      </c>
      <c r="BA14" s="20">
        <v>0.87755102040816302</v>
      </c>
      <c r="BB14" s="20">
        <v>0.82608695652173902</v>
      </c>
      <c r="BC14" s="20">
        <v>0.875</v>
      </c>
      <c r="BD14" s="20"/>
      <c r="BE14" s="20">
        <v>0.91277258566978203</v>
      </c>
    </row>
    <row r="15" spans="2:57" x14ac:dyDescent="0.25">
      <c r="B15" s="14" t="s">
        <v>274</v>
      </c>
      <c r="C15" s="21">
        <v>-0.89024390243902396</v>
      </c>
      <c r="D15" s="21">
        <v>-0.86538461538461497</v>
      </c>
      <c r="E15" s="21">
        <v>-0.82291666666666696</v>
      </c>
      <c r="F15" s="21">
        <v>-0.91866028708133995</v>
      </c>
      <c r="G15" s="21">
        <v>-0.89416846652267801</v>
      </c>
      <c r="H15" s="21"/>
      <c r="I15" s="21">
        <v>-0.88515406162465005</v>
      </c>
      <c r="J15" s="21">
        <v>-0.89416846652267801</v>
      </c>
      <c r="K15" s="21"/>
      <c r="L15" s="21">
        <v>-0.88392857142857095</v>
      </c>
      <c r="M15" s="21">
        <v>-0.91282051282051302</v>
      </c>
      <c r="N15" s="21">
        <v>-0.92248062015503896</v>
      </c>
      <c r="O15" s="21">
        <v>-0.84251968503937003</v>
      </c>
      <c r="P15" s="21"/>
      <c r="Q15" s="21">
        <v>-0.87012987012986998</v>
      </c>
      <c r="R15" s="21">
        <v>-0.83928571428571397</v>
      </c>
      <c r="S15" s="21">
        <v>-0.88749999999999996</v>
      </c>
      <c r="T15" s="21">
        <v>-0.911392405063291</v>
      </c>
      <c r="U15" s="21">
        <v>-0.92592592592592604</v>
      </c>
      <c r="V15" s="21">
        <v>-0.90598290598290598</v>
      </c>
      <c r="W15" s="21">
        <v>-0.85882352941176499</v>
      </c>
      <c r="X15" s="21">
        <v>-0.90821256038647302</v>
      </c>
      <c r="Y15" s="21"/>
      <c r="Z15" s="21">
        <v>-0.88596491228070196</v>
      </c>
      <c r="AA15" s="21">
        <v>-0.91538461538461502</v>
      </c>
      <c r="AB15" s="21">
        <v>-0.85496183206106902</v>
      </c>
      <c r="AC15" s="21">
        <v>-0.92546583850931696</v>
      </c>
      <c r="AD15" s="21">
        <v>-0.81111111111111101</v>
      </c>
      <c r="AE15" s="21">
        <v>-0.86046511627906996</v>
      </c>
      <c r="AF15" s="21">
        <v>-0.90625</v>
      </c>
      <c r="AG15" s="21">
        <v>-0.96052631578947401</v>
      </c>
      <c r="AH15" s="21"/>
      <c r="AI15" s="21">
        <v>-0.86111111111111105</v>
      </c>
      <c r="AJ15" s="21">
        <v>-0.86111111111111105</v>
      </c>
      <c r="AK15" s="21">
        <v>-0.85840707964601803</v>
      </c>
      <c r="AL15" s="21">
        <v>-0.90697674418604601</v>
      </c>
      <c r="AM15" s="21">
        <v>-0.91194968553459099</v>
      </c>
      <c r="AN15" s="21"/>
      <c r="AO15" s="21">
        <v>-0.90946502057613199</v>
      </c>
      <c r="AP15" s="21">
        <v>-0.86227544910179599</v>
      </c>
      <c r="AQ15" s="21"/>
      <c r="AR15" s="21">
        <v>-0.84210526315789502</v>
      </c>
      <c r="AS15" s="21">
        <v>-0.91666666666666696</v>
      </c>
      <c r="AT15" s="21">
        <v>-0.8</v>
      </c>
      <c r="AU15" s="21">
        <v>-1</v>
      </c>
      <c r="AV15" s="21">
        <v>-0.87234042553191504</v>
      </c>
      <c r="AW15" s="21">
        <v>-0.82456140350877205</v>
      </c>
      <c r="AX15" s="21">
        <v>-0.91891891891891897</v>
      </c>
      <c r="AY15" s="21">
        <v>-1</v>
      </c>
      <c r="AZ15" s="21">
        <v>-0.90123456790123502</v>
      </c>
      <c r="BA15" s="21">
        <v>-0.87755102040816302</v>
      </c>
      <c r="BB15" s="21">
        <v>-0.80434782608695699</v>
      </c>
      <c r="BC15" s="21">
        <v>-0.85</v>
      </c>
      <c r="BD15" s="21"/>
      <c r="BE15" s="21">
        <v>-0.90965732087227402</v>
      </c>
    </row>
    <row r="16" spans="2:57" x14ac:dyDescent="0.25">
      <c r="B16" s="15" t="s">
        <v>494</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497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820</v>
      </c>
      <c r="D7" s="10">
        <v>52</v>
      </c>
      <c r="E7" s="10">
        <v>96</v>
      </c>
      <c r="F7" s="10">
        <v>209</v>
      </c>
      <c r="G7" s="10">
        <v>463</v>
      </c>
      <c r="H7" s="10"/>
      <c r="I7" s="10">
        <v>357</v>
      </c>
      <c r="J7" s="10">
        <v>463</v>
      </c>
      <c r="K7" s="10"/>
      <c r="L7" s="10">
        <v>112</v>
      </c>
      <c r="M7" s="10">
        <v>195</v>
      </c>
      <c r="N7" s="10">
        <v>258</v>
      </c>
      <c r="O7" s="10">
        <v>254</v>
      </c>
      <c r="P7" s="10"/>
      <c r="Q7" s="10">
        <v>77</v>
      </c>
      <c r="R7" s="10">
        <v>56</v>
      </c>
      <c r="S7" s="10">
        <v>80</v>
      </c>
      <c r="T7" s="10">
        <v>79</v>
      </c>
      <c r="U7" s="10">
        <v>108</v>
      </c>
      <c r="V7" s="10">
        <v>117</v>
      </c>
      <c r="W7" s="10">
        <v>85</v>
      </c>
      <c r="X7" s="10">
        <v>207</v>
      </c>
      <c r="Y7" s="10"/>
      <c r="Z7" s="10">
        <v>114</v>
      </c>
      <c r="AA7" s="10">
        <v>130</v>
      </c>
      <c r="AB7" s="10">
        <v>131</v>
      </c>
      <c r="AC7" s="10">
        <v>161</v>
      </c>
      <c r="AD7" s="10">
        <v>90</v>
      </c>
      <c r="AE7" s="10">
        <v>86</v>
      </c>
      <c r="AF7" s="10">
        <v>32</v>
      </c>
      <c r="AG7" s="10">
        <v>76</v>
      </c>
      <c r="AH7" s="10"/>
      <c r="AI7" s="10">
        <v>36</v>
      </c>
      <c r="AJ7" s="10">
        <v>72</v>
      </c>
      <c r="AK7" s="10">
        <v>113</v>
      </c>
      <c r="AL7" s="10">
        <v>430</v>
      </c>
      <c r="AM7" s="10">
        <v>159</v>
      </c>
      <c r="AN7" s="10"/>
      <c r="AO7" s="10">
        <v>486</v>
      </c>
      <c r="AP7" s="10">
        <v>334</v>
      </c>
      <c r="AQ7" s="10"/>
      <c r="AR7" s="10">
        <v>57</v>
      </c>
      <c r="AS7" s="10">
        <v>252</v>
      </c>
      <c r="AT7" s="10">
        <v>15</v>
      </c>
      <c r="AU7" s="10">
        <v>24</v>
      </c>
      <c r="AV7" s="10">
        <v>94</v>
      </c>
      <c r="AW7" s="10">
        <v>57</v>
      </c>
      <c r="AX7" s="10">
        <v>74</v>
      </c>
      <c r="AY7" s="10">
        <v>31</v>
      </c>
      <c r="AZ7" s="10">
        <v>81</v>
      </c>
      <c r="BA7" s="10">
        <v>49</v>
      </c>
      <c r="BB7" s="10">
        <v>46</v>
      </c>
      <c r="BC7" s="10">
        <v>40</v>
      </c>
      <c r="BD7" s="10"/>
      <c r="BE7" s="10">
        <v>321</v>
      </c>
    </row>
    <row r="8" spans="2:57" x14ac:dyDescent="0.25">
      <c r="B8" s="14" t="s">
        <v>315</v>
      </c>
      <c r="C8" s="13">
        <v>0.576829268292683</v>
      </c>
      <c r="D8" s="13">
        <v>0.46153846153846201</v>
      </c>
      <c r="E8" s="13">
        <v>0.53125</v>
      </c>
      <c r="F8" s="13">
        <v>0.593301435406699</v>
      </c>
      <c r="G8" s="13">
        <v>0.59179265658747304</v>
      </c>
      <c r="H8" s="13"/>
      <c r="I8" s="13">
        <v>0.55742296918767498</v>
      </c>
      <c r="J8" s="13">
        <v>0.59179265658747304</v>
      </c>
      <c r="K8" s="13"/>
      <c r="L8" s="13">
        <v>0.52678571428571397</v>
      </c>
      <c r="M8" s="13">
        <v>0.54358974358974399</v>
      </c>
      <c r="N8" s="13">
        <v>0.59302325581395399</v>
      </c>
      <c r="O8" s="13">
        <v>0.60629921259842501</v>
      </c>
      <c r="P8" s="13"/>
      <c r="Q8" s="13">
        <v>0.493506493506494</v>
      </c>
      <c r="R8" s="13">
        <v>0.53571428571428603</v>
      </c>
      <c r="S8" s="13">
        <v>0.57499999999999996</v>
      </c>
      <c r="T8" s="13">
        <v>0.544303797468354</v>
      </c>
      <c r="U8" s="13">
        <v>0.57407407407407396</v>
      </c>
      <c r="V8" s="13">
        <v>0.60683760683760701</v>
      </c>
      <c r="W8" s="13">
        <v>0.50588235294117601</v>
      </c>
      <c r="X8" s="13">
        <v>0.64251207729468596</v>
      </c>
      <c r="Y8" s="13"/>
      <c r="Z8" s="13">
        <v>0.55263157894736803</v>
      </c>
      <c r="AA8" s="13">
        <v>0.56923076923076898</v>
      </c>
      <c r="AB8" s="13">
        <v>0.57251908396946605</v>
      </c>
      <c r="AC8" s="13">
        <v>0.63975155279503104</v>
      </c>
      <c r="AD8" s="13">
        <v>0.655555555555556</v>
      </c>
      <c r="AE8" s="13">
        <v>0.5</v>
      </c>
      <c r="AF8" s="13">
        <v>0.4375</v>
      </c>
      <c r="AG8" s="13">
        <v>0.55263157894736803</v>
      </c>
      <c r="AH8" s="13"/>
      <c r="AI8" s="13">
        <v>0.55555555555555602</v>
      </c>
      <c r="AJ8" s="13">
        <v>0.55555555555555602</v>
      </c>
      <c r="AK8" s="13">
        <v>0.58407079646017701</v>
      </c>
      <c r="AL8" s="13">
        <v>0.55348837209302304</v>
      </c>
      <c r="AM8" s="13">
        <v>0.660377358490566</v>
      </c>
      <c r="AN8" s="13"/>
      <c r="AO8" s="13">
        <v>0.59670781893004099</v>
      </c>
      <c r="AP8" s="13">
        <v>0.54790419161676696</v>
      </c>
      <c r="AQ8" s="13"/>
      <c r="AR8" s="13">
        <v>0.54385964912280704</v>
      </c>
      <c r="AS8" s="13">
        <v>0.57936507936507897</v>
      </c>
      <c r="AT8" s="13">
        <v>0.53333333333333299</v>
      </c>
      <c r="AU8" s="13">
        <v>0.625</v>
      </c>
      <c r="AV8" s="13">
        <v>0.5</v>
      </c>
      <c r="AW8" s="13">
        <v>0.56140350877193002</v>
      </c>
      <c r="AX8" s="13">
        <v>0.58108108108108103</v>
      </c>
      <c r="AY8" s="13">
        <v>0.64516129032258096</v>
      </c>
      <c r="AZ8" s="13">
        <v>0.65432098765432101</v>
      </c>
      <c r="BA8" s="13">
        <v>0.67346938775510201</v>
      </c>
      <c r="BB8" s="13">
        <v>0.5</v>
      </c>
      <c r="BC8" s="13">
        <v>0.55000000000000004</v>
      </c>
      <c r="BD8" s="13"/>
      <c r="BE8" s="13">
        <v>0.61682242990654201</v>
      </c>
    </row>
    <row r="9" spans="2:57" x14ac:dyDescent="0.25">
      <c r="B9" s="14" t="s">
        <v>316</v>
      </c>
      <c r="C9" s="13">
        <v>0.32560975609756099</v>
      </c>
      <c r="D9" s="13">
        <v>0.40384615384615402</v>
      </c>
      <c r="E9" s="13">
        <v>0.34375</v>
      </c>
      <c r="F9" s="13">
        <v>0.33492822966507202</v>
      </c>
      <c r="G9" s="13">
        <v>0.30885529157667402</v>
      </c>
      <c r="H9" s="13"/>
      <c r="I9" s="13">
        <v>0.34733893557423001</v>
      </c>
      <c r="J9" s="13">
        <v>0.30885529157667402</v>
      </c>
      <c r="K9" s="13"/>
      <c r="L9" s="13">
        <v>0.39285714285714302</v>
      </c>
      <c r="M9" s="13">
        <v>0.36923076923076897</v>
      </c>
      <c r="N9" s="13">
        <v>0.29844961240310097</v>
      </c>
      <c r="O9" s="13">
        <v>0.291338582677165</v>
      </c>
      <c r="P9" s="13"/>
      <c r="Q9" s="13">
        <v>0.38961038961039002</v>
      </c>
      <c r="R9" s="13">
        <v>0.33928571428571402</v>
      </c>
      <c r="S9" s="13">
        <v>0.35</v>
      </c>
      <c r="T9" s="13">
        <v>0.392405063291139</v>
      </c>
      <c r="U9" s="13">
        <v>0.32407407407407401</v>
      </c>
      <c r="V9" s="13">
        <v>0.28205128205128199</v>
      </c>
      <c r="W9" s="13">
        <v>0.376470588235294</v>
      </c>
      <c r="X9" s="13">
        <v>0.27536231884057999</v>
      </c>
      <c r="Y9" s="13"/>
      <c r="Z9" s="13">
        <v>0.30701754385964902</v>
      </c>
      <c r="AA9" s="13">
        <v>0.33076923076923098</v>
      </c>
      <c r="AB9" s="13">
        <v>0.29770992366412202</v>
      </c>
      <c r="AC9" s="13">
        <v>0.27950310559006197</v>
      </c>
      <c r="AD9" s="13">
        <v>0.31111111111111101</v>
      </c>
      <c r="AE9" s="13">
        <v>0.39534883720930197</v>
      </c>
      <c r="AF9" s="13">
        <v>0.46875</v>
      </c>
      <c r="AG9" s="13">
        <v>0.36842105263157898</v>
      </c>
      <c r="AH9" s="13"/>
      <c r="AI9" s="13">
        <v>0.36111111111111099</v>
      </c>
      <c r="AJ9" s="13">
        <v>0.27777777777777801</v>
      </c>
      <c r="AK9" s="13">
        <v>0.30973451327433599</v>
      </c>
      <c r="AL9" s="13">
        <v>0.36511627906976701</v>
      </c>
      <c r="AM9" s="13">
        <v>0.26415094339622602</v>
      </c>
      <c r="AN9" s="13"/>
      <c r="AO9" s="13">
        <v>0.32510288065843601</v>
      </c>
      <c r="AP9" s="13">
        <v>0.32634730538922202</v>
      </c>
      <c r="AQ9" s="13"/>
      <c r="AR9" s="13">
        <v>0.33333333333333298</v>
      </c>
      <c r="AS9" s="13">
        <v>0.32539682539682502</v>
      </c>
      <c r="AT9" s="13">
        <v>0.33333333333333298</v>
      </c>
      <c r="AU9" s="13">
        <v>0.33333333333333298</v>
      </c>
      <c r="AV9" s="13">
        <v>0.35106382978723399</v>
      </c>
      <c r="AW9" s="13">
        <v>0.35087719298245601</v>
      </c>
      <c r="AX9" s="13">
        <v>0.32432432432432401</v>
      </c>
      <c r="AY9" s="13">
        <v>0.35483870967741898</v>
      </c>
      <c r="AZ9" s="13">
        <v>0.25925925925925902</v>
      </c>
      <c r="BA9" s="13">
        <v>0.20408163265306101</v>
      </c>
      <c r="BB9" s="13">
        <v>0.39130434782608697</v>
      </c>
      <c r="BC9" s="13">
        <v>0.4</v>
      </c>
      <c r="BD9" s="13"/>
      <c r="BE9" s="13">
        <v>0.32087227414330199</v>
      </c>
    </row>
    <row r="10" spans="2:57" ht="30" x14ac:dyDescent="0.25">
      <c r="B10" s="14" t="s">
        <v>491</v>
      </c>
      <c r="C10" s="13">
        <v>6.9512195121951198E-2</v>
      </c>
      <c r="D10" s="13">
        <v>9.6153846153846201E-2</v>
      </c>
      <c r="E10" s="13">
        <v>0.114583333333333</v>
      </c>
      <c r="F10" s="13">
        <v>5.2631578947368397E-2</v>
      </c>
      <c r="G10" s="13">
        <v>6.4794816414686804E-2</v>
      </c>
      <c r="H10" s="13"/>
      <c r="I10" s="13">
        <v>7.5630252100840303E-2</v>
      </c>
      <c r="J10" s="13">
        <v>6.4794816414686804E-2</v>
      </c>
      <c r="K10" s="13"/>
      <c r="L10" s="13">
        <v>5.3571428571428603E-2</v>
      </c>
      <c r="M10" s="13">
        <v>7.69230769230769E-2</v>
      </c>
      <c r="N10" s="13">
        <v>6.9767441860465101E-2</v>
      </c>
      <c r="O10" s="13">
        <v>7.0866141732283505E-2</v>
      </c>
      <c r="P10" s="13"/>
      <c r="Q10" s="13">
        <v>0.103896103896104</v>
      </c>
      <c r="R10" s="13">
        <v>0.107142857142857</v>
      </c>
      <c r="S10" s="13">
        <v>0.05</v>
      </c>
      <c r="T10" s="13">
        <v>3.7974683544303799E-2</v>
      </c>
      <c r="U10" s="13">
        <v>6.4814814814814797E-2</v>
      </c>
      <c r="V10" s="13">
        <v>5.9829059829059797E-2</v>
      </c>
      <c r="W10" s="13">
        <v>9.41176470588235E-2</v>
      </c>
      <c r="X10" s="13">
        <v>6.2801932367149801E-2</v>
      </c>
      <c r="Y10" s="13"/>
      <c r="Z10" s="13">
        <v>8.7719298245614002E-2</v>
      </c>
      <c r="AA10" s="13">
        <v>8.4615384615384606E-2</v>
      </c>
      <c r="AB10" s="13">
        <v>9.9236641221374003E-2</v>
      </c>
      <c r="AC10" s="13">
        <v>5.5900621118012403E-2</v>
      </c>
      <c r="AD10" s="13">
        <v>1.1111111111111099E-2</v>
      </c>
      <c r="AE10" s="13">
        <v>5.8139534883720902E-2</v>
      </c>
      <c r="AF10" s="13">
        <v>9.375E-2</v>
      </c>
      <c r="AG10" s="13">
        <v>6.5789473684210495E-2</v>
      </c>
      <c r="AH10" s="13"/>
      <c r="AI10" s="13">
        <v>5.5555555555555601E-2</v>
      </c>
      <c r="AJ10" s="13">
        <v>0.13888888888888901</v>
      </c>
      <c r="AK10" s="13">
        <v>8.8495575221238895E-2</v>
      </c>
      <c r="AL10" s="13">
        <v>5.8139534883720902E-2</v>
      </c>
      <c r="AM10" s="13">
        <v>4.40251572327044E-2</v>
      </c>
      <c r="AN10" s="13"/>
      <c r="AO10" s="13">
        <v>5.7613168724279802E-2</v>
      </c>
      <c r="AP10" s="13">
        <v>8.6826347305389198E-2</v>
      </c>
      <c r="AQ10" s="13"/>
      <c r="AR10" s="13">
        <v>0.105263157894737</v>
      </c>
      <c r="AS10" s="13">
        <v>5.95238095238095E-2</v>
      </c>
      <c r="AT10" s="13">
        <v>6.6666666666666693E-2</v>
      </c>
      <c r="AU10" s="13">
        <v>0</v>
      </c>
      <c r="AV10" s="13">
        <v>0.117021276595745</v>
      </c>
      <c r="AW10" s="13">
        <v>7.0175438596491196E-2</v>
      </c>
      <c r="AX10" s="13">
        <v>6.7567567567567599E-2</v>
      </c>
      <c r="AY10" s="13">
        <v>0</v>
      </c>
      <c r="AZ10" s="13">
        <v>6.1728395061728399E-2</v>
      </c>
      <c r="BA10" s="13">
        <v>0.122448979591837</v>
      </c>
      <c r="BB10" s="13">
        <v>6.5217391304347797E-2</v>
      </c>
      <c r="BC10" s="13">
        <v>2.5000000000000001E-2</v>
      </c>
      <c r="BD10" s="13"/>
      <c r="BE10" s="13">
        <v>4.3613707165108997E-2</v>
      </c>
    </row>
    <row r="11" spans="2:57" x14ac:dyDescent="0.25">
      <c r="B11" s="14" t="s">
        <v>492</v>
      </c>
      <c r="C11" s="13">
        <v>1.21951219512195E-2</v>
      </c>
      <c r="D11" s="13">
        <v>0</v>
      </c>
      <c r="E11" s="13">
        <v>0</v>
      </c>
      <c r="F11" s="13">
        <v>1.43540669856459E-2</v>
      </c>
      <c r="G11" s="13">
        <v>1.51187904967603E-2</v>
      </c>
      <c r="H11" s="13"/>
      <c r="I11" s="13">
        <v>8.4033613445378096E-3</v>
      </c>
      <c r="J11" s="13">
        <v>1.51187904967603E-2</v>
      </c>
      <c r="K11" s="13"/>
      <c r="L11" s="13">
        <v>8.9285714285714298E-3</v>
      </c>
      <c r="M11" s="13">
        <v>5.1282051282051299E-3</v>
      </c>
      <c r="N11" s="13">
        <v>1.9379844961240299E-2</v>
      </c>
      <c r="O11" s="13">
        <v>1.1811023622047201E-2</v>
      </c>
      <c r="P11" s="13"/>
      <c r="Q11" s="13">
        <v>0</v>
      </c>
      <c r="R11" s="13">
        <v>1.7857142857142901E-2</v>
      </c>
      <c r="S11" s="13">
        <v>0</v>
      </c>
      <c r="T11" s="13">
        <v>1.26582278481013E-2</v>
      </c>
      <c r="U11" s="13">
        <v>9.2592592592592605E-3</v>
      </c>
      <c r="V11" s="13">
        <v>2.5641025641025599E-2</v>
      </c>
      <c r="W11" s="13">
        <v>1.1764705882352899E-2</v>
      </c>
      <c r="X11" s="13">
        <v>1.4492753623188401E-2</v>
      </c>
      <c r="Y11" s="13"/>
      <c r="Z11" s="13">
        <v>8.7719298245613996E-3</v>
      </c>
      <c r="AA11" s="13">
        <v>1.5384615384615399E-2</v>
      </c>
      <c r="AB11" s="13">
        <v>1.5267175572519101E-2</v>
      </c>
      <c r="AC11" s="13">
        <v>1.8633540372670801E-2</v>
      </c>
      <c r="AD11" s="13">
        <v>1.1111111111111099E-2</v>
      </c>
      <c r="AE11" s="13">
        <v>1.16279069767442E-2</v>
      </c>
      <c r="AF11" s="13">
        <v>0</v>
      </c>
      <c r="AG11" s="13">
        <v>0</v>
      </c>
      <c r="AH11" s="13"/>
      <c r="AI11" s="13">
        <v>0</v>
      </c>
      <c r="AJ11" s="13">
        <v>2.7777777777777801E-2</v>
      </c>
      <c r="AK11" s="13">
        <v>0</v>
      </c>
      <c r="AL11" s="13">
        <v>1.16279069767442E-2</v>
      </c>
      <c r="AM11" s="13">
        <v>1.88679245283019E-2</v>
      </c>
      <c r="AN11" s="13"/>
      <c r="AO11" s="13">
        <v>8.23045267489712E-3</v>
      </c>
      <c r="AP11" s="13">
        <v>1.79640718562874E-2</v>
      </c>
      <c r="AQ11" s="13"/>
      <c r="AR11" s="13">
        <v>1.7543859649122799E-2</v>
      </c>
      <c r="AS11" s="13">
        <v>1.9841269841269799E-2</v>
      </c>
      <c r="AT11" s="13">
        <v>0</v>
      </c>
      <c r="AU11" s="13">
        <v>0</v>
      </c>
      <c r="AV11" s="13">
        <v>0</v>
      </c>
      <c r="AW11" s="13">
        <v>0</v>
      </c>
      <c r="AX11" s="13">
        <v>2.7027027027027001E-2</v>
      </c>
      <c r="AY11" s="13">
        <v>0</v>
      </c>
      <c r="AZ11" s="13">
        <v>1.2345679012345699E-2</v>
      </c>
      <c r="BA11" s="13">
        <v>0</v>
      </c>
      <c r="BB11" s="13">
        <v>2.1739130434782601E-2</v>
      </c>
      <c r="BC11" s="13">
        <v>0</v>
      </c>
      <c r="BD11" s="13"/>
      <c r="BE11" s="13">
        <v>1.5576323987538899E-2</v>
      </c>
    </row>
    <row r="12" spans="2:57" x14ac:dyDescent="0.25">
      <c r="B12" s="14" t="s">
        <v>318</v>
      </c>
      <c r="C12" s="13">
        <v>4.8780487804877997E-3</v>
      </c>
      <c r="D12" s="13">
        <v>1.9230769230769201E-2</v>
      </c>
      <c r="E12" s="13">
        <v>0</v>
      </c>
      <c r="F12" s="13">
        <v>0</v>
      </c>
      <c r="G12" s="13">
        <v>6.4794816414686799E-3</v>
      </c>
      <c r="H12" s="13"/>
      <c r="I12" s="13">
        <v>2.80112044817927E-3</v>
      </c>
      <c r="J12" s="13">
        <v>6.4794816414686799E-3</v>
      </c>
      <c r="K12" s="13"/>
      <c r="L12" s="13">
        <v>0</v>
      </c>
      <c r="M12" s="13">
        <v>0</v>
      </c>
      <c r="N12" s="13">
        <v>3.8759689922480598E-3</v>
      </c>
      <c r="O12" s="13">
        <v>1.1811023622047201E-2</v>
      </c>
      <c r="P12" s="13"/>
      <c r="Q12" s="13">
        <v>0</v>
      </c>
      <c r="R12" s="13">
        <v>0</v>
      </c>
      <c r="S12" s="13">
        <v>1.2500000000000001E-2</v>
      </c>
      <c r="T12" s="13">
        <v>0</v>
      </c>
      <c r="U12" s="13">
        <v>9.2592592592592605E-3</v>
      </c>
      <c r="V12" s="13">
        <v>1.7094017094017099E-2</v>
      </c>
      <c r="W12" s="13">
        <v>0</v>
      </c>
      <c r="X12" s="13">
        <v>0</v>
      </c>
      <c r="Y12" s="13"/>
      <c r="Z12" s="13">
        <v>1.7543859649122799E-2</v>
      </c>
      <c r="AA12" s="13">
        <v>0</v>
      </c>
      <c r="AB12" s="13">
        <v>7.63358778625954E-3</v>
      </c>
      <c r="AC12" s="13">
        <v>0</v>
      </c>
      <c r="AD12" s="13">
        <v>0</v>
      </c>
      <c r="AE12" s="13">
        <v>1.16279069767442E-2</v>
      </c>
      <c r="AF12" s="13">
        <v>0</v>
      </c>
      <c r="AG12" s="13">
        <v>0</v>
      </c>
      <c r="AH12" s="13"/>
      <c r="AI12" s="13">
        <v>0</v>
      </c>
      <c r="AJ12" s="13">
        <v>0</v>
      </c>
      <c r="AK12" s="13">
        <v>8.8495575221238902E-3</v>
      </c>
      <c r="AL12" s="13">
        <v>2.3255813953488402E-3</v>
      </c>
      <c r="AM12" s="13">
        <v>6.2893081761006301E-3</v>
      </c>
      <c r="AN12" s="13"/>
      <c r="AO12" s="13">
        <v>4.11522633744856E-3</v>
      </c>
      <c r="AP12" s="13">
        <v>5.9880239520958096E-3</v>
      </c>
      <c r="AQ12" s="13"/>
      <c r="AR12" s="13">
        <v>0</v>
      </c>
      <c r="AS12" s="13">
        <v>7.9365079365079395E-3</v>
      </c>
      <c r="AT12" s="13">
        <v>6.6666666666666693E-2</v>
      </c>
      <c r="AU12" s="13">
        <v>4.1666666666666699E-2</v>
      </c>
      <c r="AV12" s="13">
        <v>0</v>
      </c>
      <c r="AW12" s="13">
        <v>0</v>
      </c>
      <c r="AX12" s="13">
        <v>0</v>
      </c>
      <c r="AY12" s="13">
        <v>0</v>
      </c>
      <c r="AZ12" s="13">
        <v>0</v>
      </c>
      <c r="BA12" s="13">
        <v>0</v>
      </c>
      <c r="BB12" s="13">
        <v>0</v>
      </c>
      <c r="BC12" s="13">
        <v>0</v>
      </c>
      <c r="BD12" s="13"/>
      <c r="BE12" s="13">
        <v>0</v>
      </c>
    </row>
    <row r="13" spans="2:57" x14ac:dyDescent="0.25">
      <c r="B13" s="14" t="s">
        <v>82</v>
      </c>
      <c r="C13" s="20">
        <v>1.09756097560976E-2</v>
      </c>
      <c r="D13" s="20">
        <v>1.9230769230769201E-2</v>
      </c>
      <c r="E13" s="20">
        <v>1.0416666666666701E-2</v>
      </c>
      <c r="F13" s="20">
        <v>4.78468899521531E-3</v>
      </c>
      <c r="G13" s="20">
        <v>1.29589632829374E-2</v>
      </c>
      <c r="H13" s="20"/>
      <c r="I13" s="20">
        <v>8.4033613445378096E-3</v>
      </c>
      <c r="J13" s="20">
        <v>1.29589632829374E-2</v>
      </c>
      <c r="K13" s="20"/>
      <c r="L13" s="20">
        <v>1.7857142857142901E-2</v>
      </c>
      <c r="M13" s="20">
        <v>5.1282051282051299E-3</v>
      </c>
      <c r="N13" s="20">
        <v>1.5503875968992199E-2</v>
      </c>
      <c r="O13" s="20">
        <v>7.8740157480314994E-3</v>
      </c>
      <c r="P13" s="20"/>
      <c r="Q13" s="20">
        <v>1.2987012987013E-2</v>
      </c>
      <c r="R13" s="20">
        <v>0</v>
      </c>
      <c r="S13" s="20">
        <v>1.2500000000000001E-2</v>
      </c>
      <c r="T13" s="20">
        <v>1.26582278481013E-2</v>
      </c>
      <c r="U13" s="20">
        <v>1.85185185185185E-2</v>
      </c>
      <c r="V13" s="20">
        <v>8.5470085470085496E-3</v>
      </c>
      <c r="W13" s="20">
        <v>1.1764705882352899E-2</v>
      </c>
      <c r="X13" s="20">
        <v>4.8309178743961402E-3</v>
      </c>
      <c r="Y13" s="20"/>
      <c r="Z13" s="20">
        <v>2.6315789473684199E-2</v>
      </c>
      <c r="AA13" s="20">
        <v>0</v>
      </c>
      <c r="AB13" s="20">
        <v>7.63358778625954E-3</v>
      </c>
      <c r="AC13" s="20">
        <v>6.2111801242236003E-3</v>
      </c>
      <c r="AD13" s="20">
        <v>1.1111111111111099E-2</v>
      </c>
      <c r="AE13" s="20">
        <v>2.32558139534884E-2</v>
      </c>
      <c r="AF13" s="20">
        <v>0</v>
      </c>
      <c r="AG13" s="20">
        <v>1.3157894736842099E-2</v>
      </c>
      <c r="AH13" s="20"/>
      <c r="AI13" s="20">
        <v>2.7777777777777801E-2</v>
      </c>
      <c r="AJ13" s="20">
        <v>0</v>
      </c>
      <c r="AK13" s="20">
        <v>8.8495575221238902E-3</v>
      </c>
      <c r="AL13" s="20">
        <v>9.3023255813953504E-3</v>
      </c>
      <c r="AM13" s="20">
        <v>6.2893081761006301E-3</v>
      </c>
      <c r="AN13" s="20"/>
      <c r="AO13" s="20">
        <v>8.23045267489712E-3</v>
      </c>
      <c r="AP13" s="20">
        <v>1.49700598802395E-2</v>
      </c>
      <c r="AQ13" s="20"/>
      <c r="AR13" s="20">
        <v>0</v>
      </c>
      <c r="AS13" s="20">
        <v>7.9365079365079395E-3</v>
      </c>
      <c r="AT13" s="20">
        <v>0</v>
      </c>
      <c r="AU13" s="20">
        <v>0</v>
      </c>
      <c r="AV13" s="20">
        <v>3.1914893617021302E-2</v>
      </c>
      <c r="AW13" s="20">
        <v>1.7543859649122799E-2</v>
      </c>
      <c r="AX13" s="20">
        <v>0</v>
      </c>
      <c r="AY13" s="20">
        <v>0</v>
      </c>
      <c r="AZ13" s="20">
        <v>1.2345679012345699E-2</v>
      </c>
      <c r="BA13" s="20">
        <v>0</v>
      </c>
      <c r="BB13" s="20">
        <v>2.1739130434782601E-2</v>
      </c>
      <c r="BC13" s="20">
        <v>2.5000000000000001E-2</v>
      </c>
      <c r="BD13" s="20"/>
      <c r="BE13" s="20">
        <v>3.1152647975077898E-3</v>
      </c>
    </row>
    <row r="14" spans="2:57" x14ac:dyDescent="0.25">
      <c r="B14" s="14" t="s">
        <v>319</v>
      </c>
      <c r="C14" s="20">
        <v>0.90243902439024404</v>
      </c>
      <c r="D14" s="20">
        <v>0.86538461538461497</v>
      </c>
      <c r="E14" s="20">
        <v>0.875</v>
      </c>
      <c r="F14" s="20">
        <v>0.92822966507176996</v>
      </c>
      <c r="G14" s="20">
        <v>0.90064794816414695</v>
      </c>
      <c r="H14" s="20"/>
      <c r="I14" s="20">
        <v>0.90476190476190499</v>
      </c>
      <c r="J14" s="20">
        <v>0.90064794816414695</v>
      </c>
      <c r="K14" s="20"/>
      <c r="L14" s="20">
        <v>0.91964285714285698</v>
      </c>
      <c r="M14" s="20">
        <v>0.91282051282051302</v>
      </c>
      <c r="N14" s="20">
        <v>0.89147286821705396</v>
      </c>
      <c r="O14" s="20">
        <v>0.89763779527559096</v>
      </c>
      <c r="P14" s="20"/>
      <c r="Q14" s="20">
        <v>0.88311688311688297</v>
      </c>
      <c r="R14" s="20">
        <v>0.875</v>
      </c>
      <c r="S14" s="20">
        <v>0.92500000000000004</v>
      </c>
      <c r="T14" s="20">
        <v>0.936708860759494</v>
      </c>
      <c r="U14" s="20">
        <v>0.89814814814814803</v>
      </c>
      <c r="V14" s="20">
        <v>0.88888888888888895</v>
      </c>
      <c r="W14" s="20">
        <v>0.88235294117647101</v>
      </c>
      <c r="X14" s="20">
        <v>0.917874396135266</v>
      </c>
      <c r="Y14" s="20"/>
      <c r="Z14" s="20">
        <v>0.859649122807018</v>
      </c>
      <c r="AA14" s="20">
        <v>0.9</v>
      </c>
      <c r="AB14" s="20">
        <v>0.87022900763358801</v>
      </c>
      <c r="AC14" s="20">
        <v>0.91925465838509302</v>
      </c>
      <c r="AD14" s="20">
        <v>0.96666666666666701</v>
      </c>
      <c r="AE14" s="20">
        <v>0.89534883720930203</v>
      </c>
      <c r="AF14" s="20">
        <v>0.90625</v>
      </c>
      <c r="AG14" s="20">
        <v>0.92105263157894701</v>
      </c>
      <c r="AH14" s="20"/>
      <c r="AI14" s="20">
        <v>0.91666666666666696</v>
      </c>
      <c r="AJ14" s="20">
        <v>0.83333333333333304</v>
      </c>
      <c r="AK14" s="20">
        <v>0.893805309734513</v>
      </c>
      <c r="AL14" s="20">
        <v>0.918604651162791</v>
      </c>
      <c r="AM14" s="20">
        <v>0.92452830188679203</v>
      </c>
      <c r="AN14" s="20"/>
      <c r="AO14" s="20">
        <v>0.92181069958847695</v>
      </c>
      <c r="AP14" s="20">
        <v>0.87425149700598803</v>
      </c>
      <c r="AQ14" s="20"/>
      <c r="AR14" s="20">
        <v>0.87719298245613997</v>
      </c>
      <c r="AS14" s="20">
        <v>0.90476190476190499</v>
      </c>
      <c r="AT14" s="20">
        <v>0.86666666666666703</v>
      </c>
      <c r="AU14" s="20">
        <v>0.95833333333333304</v>
      </c>
      <c r="AV14" s="20">
        <v>0.85106382978723405</v>
      </c>
      <c r="AW14" s="20">
        <v>0.91228070175438603</v>
      </c>
      <c r="AX14" s="20">
        <v>0.90540540540540504</v>
      </c>
      <c r="AY14" s="20">
        <v>1</v>
      </c>
      <c r="AZ14" s="20">
        <v>0.91358024691357997</v>
      </c>
      <c r="BA14" s="20">
        <v>0.87755102040816302</v>
      </c>
      <c r="BB14" s="20">
        <v>0.89130434782608703</v>
      </c>
      <c r="BC14" s="20">
        <v>0.95</v>
      </c>
      <c r="BD14" s="20"/>
      <c r="BE14" s="20">
        <v>0.93769470404984401</v>
      </c>
    </row>
    <row r="15" spans="2:57" x14ac:dyDescent="0.25">
      <c r="B15" s="14" t="s">
        <v>274</v>
      </c>
      <c r="C15" s="21">
        <v>-0.89146341463414602</v>
      </c>
      <c r="D15" s="21">
        <v>-0.84615384615384603</v>
      </c>
      <c r="E15" s="21">
        <v>-0.86458333333333304</v>
      </c>
      <c r="F15" s="21">
        <v>-0.92344497607655496</v>
      </c>
      <c r="G15" s="21">
        <v>-0.88768898488120995</v>
      </c>
      <c r="H15" s="21"/>
      <c r="I15" s="21">
        <v>-0.89635854341736698</v>
      </c>
      <c r="J15" s="21">
        <v>-0.88768898488120995</v>
      </c>
      <c r="K15" s="21"/>
      <c r="L15" s="21">
        <v>-0.90178571428571397</v>
      </c>
      <c r="M15" s="21">
        <v>-0.90769230769230802</v>
      </c>
      <c r="N15" s="21">
        <v>-0.87596899224806202</v>
      </c>
      <c r="O15" s="21">
        <v>-0.88976377952755903</v>
      </c>
      <c r="P15" s="21"/>
      <c r="Q15" s="21">
        <v>-0.87012987012986998</v>
      </c>
      <c r="R15" s="21">
        <v>-0.875</v>
      </c>
      <c r="S15" s="21">
        <v>-0.91249999999999998</v>
      </c>
      <c r="T15" s="21">
        <v>-0.924050632911392</v>
      </c>
      <c r="U15" s="21">
        <v>-0.87962962962962998</v>
      </c>
      <c r="V15" s="21">
        <v>-0.88034188034187999</v>
      </c>
      <c r="W15" s="21">
        <v>-0.870588235294118</v>
      </c>
      <c r="X15" s="21">
        <v>-0.91304347826086996</v>
      </c>
      <c r="Y15" s="21"/>
      <c r="Z15" s="21">
        <v>-0.83333333333333304</v>
      </c>
      <c r="AA15" s="21">
        <v>-0.9</v>
      </c>
      <c r="AB15" s="21">
        <v>-0.86259541984732802</v>
      </c>
      <c r="AC15" s="21">
        <v>-0.91304347826086996</v>
      </c>
      <c r="AD15" s="21">
        <v>-0.95555555555555605</v>
      </c>
      <c r="AE15" s="21">
        <v>-0.87209302325581395</v>
      </c>
      <c r="AF15" s="21">
        <v>-0.90625</v>
      </c>
      <c r="AG15" s="21">
        <v>-0.90789473684210498</v>
      </c>
      <c r="AH15" s="21"/>
      <c r="AI15" s="21">
        <v>-0.88888888888888895</v>
      </c>
      <c r="AJ15" s="21">
        <v>-0.83333333333333304</v>
      </c>
      <c r="AK15" s="21">
        <v>-0.88495575221238898</v>
      </c>
      <c r="AL15" s="21">
        <v>-0.90930232558139501</v>
      </c>
      <c r="AM15" s="21">
        <v>-0.91823899371069195</v>
      </c>
      <c r="AN15" s="21"/>
      <c r="AO15" s="21">
        <v>-0.91358024691357997</v>
      </c>
      <c r="AP15" s="21">
        <v>-0.859281437125749</v>
      </c>
      <c r="AQ15" s="21"/>
      <c r="AR15" s="21">
        <v>-0.87719298245613997</v>
      </c>
      <c r="AS15" s="21">
        <v>-0.89682539682539697</v>
      </c>
      <c r="AT15" s="21">
        <v>-0.86666666666666703</v>
      </c>
      <c r="AU15" s="21">
        <v>-0.95833333333333304</v>
      </c>
      <c r="AV15" s="21">
        <v>-0.819148936170213</v>
      </c>
      <c r="AW15" s="21">
        <v>-0.89473684210526305</v>
      </c>
      <c r="AX15" s="21">
        <v>-0.90540540540540504</v>
      </c>
      <c r="AY15" s="21">
        <v>-1</v>
      </c>
      <c r="AZ15" s="21">
        <v>-0.90123456790123502</v>
      </c>
      <c r="BA15" s="21">
        <v>-0.87755102040816302</v>
      </c>
      <c r="BB15" s="21">
        <v>-0.86956521739130399</v>
      </c>
      <c r="BC15" s="21">
        <v>-0.92500000000000004</v>
      </c>
      <c r="BD15" s="21"/>
      <c r="BE15" s="21">
        <v>-0.934579439252336</v>
      </c>
    </row>
    <row r="16" spans="2:57" x14ac:dyDescent="0.25">
      <c r="B16" s="15" t="s">
        <v>494</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498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820</v>
      </c>
      <c r="D7" s="10">
        <v>52</v>
      </c>
      <c r="E7" s="10">
        <v>96</v>
      </c>
      <c r="F7" s="10">
        <v>209</v>
      </c>
      <c r="G7" s="10">
        <v>463</v>
      </c>
      <c r="H7" s="10"/>
      <c r="I7" s="10">
        <v>357</v>
      </c>
      <c r="J7" s="10">
        <v>463</v>
      </c>
      <c r="K7" s="10"/>
      <c r="L7" s="10">
        <v>112</v>
      </c>
      <c r="M7" s="10">
        <v>195</v>
      </c>
      <c r="N7" s="10">
        <v>258</v>
      </c>
      <c r="O7" s="10">
        <v>254</v>
      </c>
      <c r="P7" s="10"/>
      <c r="Q7" s="10">
        <v>77</v>
      </c>
      <c r="R7" s="10">
        <v>56</v>
      </c>
      <c r="S7" s="10">
        <v>80</v>
      </c>
      <c r="T7" s="10">
        <v>79</v>
      </c>
      <c r="U7" s="10">
        <v>108</v>
      </c>
      <c r="V7" s="10">
        <v>117</v>
      </c>
      <c r="W7" s="10">
        <v>85</v>
      </c>
      <c r="X7" s="10">
        <v>207</v>
      </c>
      <c r="Y7" s="10"/>
      <c r="Z7" s="10">
        <v>114</v>
      </c>
      <c r="AA7" s="10">
        <v>130</v>
      </c>
      <c r="AB7" s="10">
        <v>131</v>
      </c>
      <c r="AC7" s="10">
        <v>161</v>
      </c>
      <c r="AD7" s="10">
        <v>90</v>
      </c>
      <c r="AE7" s="10">
        <v>86</v>
      </c>
      <c r="AF7" s="10">
        <v>32</v>
      </c>
      <c r="AG7" s="10">
        <v>76</v>
      </c>
      <c r="AH7" s="10"/>
      <c r="AI7" s="10">
        <v>36</v>
      </c>
      <c r="AJ7" s="10">
        <v>72</v>
      </c>
      <c r="AK7" s="10">
        <v>113</v>
      </c>
      <c r="AL7" s="10">
        <v>430</v>
      </c>
      <c r="AM7" s="10">
        <v>159</v>
      </c>
      <c r="AN7" s="10"/>
      <c r="AO7" s="10">
        <v>486</v>
      </c>
      <c r="AP7" s="10">
        <v>334</v>
      </c>
      <c r="AQ7" s="10"/>
      <c r="AR7" s="10">
        <v>57</v>
      </c>
      <c r="AS7" s="10">
        <v>252</v>
      </c>
      <c r="AT7" s="10">
        <v>15</v>
      </c>
      <c r="AU7" s="10">
        <v>24</v>
      </c>
      <c r="AV7" s="10">
        <v>94</v>
      </c>
      <c r="AW7" s="10">
        <v>57</v>
      </c>
      <c r="AX7" s="10">
        <v>74</v>
      </c>
      <c r="AY7" s="10">
        <v>31</v>
      </c>
      <c r="AZ7" s="10">
        <v>81</v>
      </c>
      <c r="BA7" s="10">
        <v>49</v>
      </c>
      <c r="BB7" s="10">
        <v>46</v>
      </c>
      <c r="BC7" s="10">
        <v>40</v>
      </c>
      <c r="BD7" s="10"/>
      <c r="BE7" s="10">
        <v>321</v>
      </c>
    </row>
    <row r="8" spans="2:57" x14ac:dyDescent="0.25">
      <c r="B8" s="14" t="s">
        <v>315</v>
      </c>
      <c r="C8" s="13">
        <v>0.54024390243902398</v>
      </c>
      <c r="D8" s="13">
        <v>0.480769230769231</v>
      </c>
      <c r="E8" s="13">
        <v>0.48958333333333298</v>
      </c>
      <c r="F8" s="13">
        <v>0.52631578947368396</v>
      </c>
      <c r="G8" s="13">
        <v>0.56371490280777503</v>
      </c>
      <c r="H8" s="13"/>
      <c r="I8" s="13">
        <v>0.50980392156862697</v>
      </c>
      <c r="J8" s="13">
        <v>0.56371490280777503</v>
      </c>
      <c r="K8" s="13"/>
      <c r="L8" s="13">
        <v>0.5</v>
      </c>
      <c r="M8" s="13">
        <v>0.507692307692308</v>
      </c>
      <c r="N8" s="13">
        <v>0.52713178294573604</v>
      </c>
      <c r="O8" s="13">
        <v>0.59448818897637801</v>
      </c>
      <c r="P8" s="13"/>
      <c r="Q8" s="13">
        <v>0.46753246753246802</v>
      </c>
      <c r="R8" s="13">
        <v>0.51785714285714302</v>
      </c>
      <c r="S8" s="13">
        <v>0.47499999999999998</v>
      </c>
      <c r="T8" s="13">
        <v>0.481012658227848</v>
      </c>
      <c r="U8" s="13">
        <v>0.51851851851851805</v>
      </c>
      <c r="V8" s="13">
        <v>0.60683760683760701</v>
      </c>
      <c r="W8" s="13">
        <v>0.57647058823529396</v>
      </c>
      <c r="X8" s="13">
        <v>0.58937198067632801</v>
      </c>
      <c r="Y8" s="13"/>
      <c r="Z8" s="13">
        <v>0.49122807017543901</v>
      </c>
      <c r="AA8" s="13">
        <v>0.57692307692307698</v>
      </c>
      <c r="AB8" s="13">
        <v>0.53435114503816805</v>
      </c>
      <c r="AC8" s="13">
        <v>0.565217391304348</v>
      </c>
      <c r="AD8" s="13">
        <v>0.63333333333333297</v>
      </c>
      <c r="AE8" s="13">
        <v>0.45348837209302301</v>
      </c>
      <c r="AF8" s="13">
        <v>0.4375</v>
      </c>
      <c r="AG8" s="13">
        <v>0.53947368421052599</v>
      </c>
      <c r="AH8" s="13"/>
      <c r="AI8" s="13">
        <v>0.5</v>
      </c>
      <c r="AJ8" s="13">
        <v>0.51388888888888895</v>
      </c>
      <c r="AK8" s="13">
        <v>0.46017699115044203</v>
      </c>
      <c r="AL8" s="13">
        <v>0.53953488372092995</v>
      </c>
      <c r="AM8" s="13">
        <v>0.63522012578616305</v>
      </c>
      <c r="AN8" s="13"/>
      <c r="AO8" s="13">
        <v>0.563786008230453</v>
      </c>
      <c r="AP8" s="13">
        <v>0.50598802395209597</v>
      </c>
      <c r="AQ8" s="13"/>
      <c r="AR8" s="13">
        <v>0.52631578947368396</v>
      </c>
      <c r="AS8" s="13">
        <v>0.51984126984126999</v>
      </c>
      <c r="AT8" s="13">
        <v>0.46666666666666701</v>
      </c>
      <c r="AU8" s="13">
        <v>0.58333333333333304</v>
      </c>
      <c r="AV8" s="13">
        <v>0.54255319148936199</v>
      </c>
      <c r="AW8" s="13">
        <v>0.50877192982456099</v>
      </c>
      <c r="AX8" s="13">
        <v>0.47297297297297303</v>
      </c>
      <c r="AY8" s="13">
        <v>0.54838709677419395</v>
      </c>
      <c r="AZ8" s="13">
        <v>0.592592592592593</v>
      </c>
      <c r="BA8" s="13">
        <v>0.65306122448979598</v>
      </c>
      <c r="BB8" s="13">
        <v>0.5</v>
      </c>
      <c r="BC8" s="13">
        <v>0.65</v>
      </c>
      <c r="BD8" s="13"/>
      <c r="BE8" s="13">
        <v>0.55763239875389403</v>
      </c>
    </row>
    <row r="9" spans="2:57" x14ac:dyDescent="0.25">
      <c r="B9" s="14" t="s">
        <v>316</v>
      </c>
      <c r="C9" s="13">
        <v>0.34634146341463401</v>
      </c>
      <c r="D9" s="13">
        <v>0.38461538461538503</v>
      </c>
      <c r="E9" s="13">
        <v>0.35416666666666702</v>
      </c>
      <c r="F9" s="13">
        <v>0.33971291866028702</v>
      </c>
      <c r="G9" s="13">
        <v>0.34341252699783997</v>
      </c>
      <c r="H9" s="13"/>
      <c r="I9" s="13">
        <v>0.350140056022409</v>
      </c>
      <c r="J9" s="13">
        <v>0.34341252699783997</v>
      </c>
      <c r="K9" s="13"/>
      <c r="L9" s="13">
        <v>0.375</v>
      </c>
      <c r="M9" s="13">
        <v>0.38461538461538503</v>
      </c>
      <c r="N9" s="13">
        <v>0.34108527131782901</v>
      </c>
      <c r="O9" s="13">
        <v>0.31102362204724399</v>
      </c>
      <c r="P9" s="13"/>
      <c r="Q9" s="13">
        <v>0.40259740259740301</v>
      </c>
      <c r="R9" s="13">
        <v>0.35714285714285698</v>
      </c>
      <c r="S9" s="13">
        <v>0.4</v>
      </c>
      <c r="T9" s="13">
        <v>0.392405063291139</v>
      </c>
      <c r="U9" s="13">
        <v>0.37962962962962998</v>
      </c>
      <c r="V9" s="13">
        <v>0.27350427350427398</v>
      </c>
      <c r="W9" s="13">
        <v>0.25882352941176501</v>
      </c>
      <c r="X9" s="13">
        <v>0.34299516908212602</v>
      </c>
      <c r="Y9" s="13"/>
      <c r="Z9" s="13">
        <v>0.41228070175438603</v>
      </c>
      <c r="AA9" s="13">
        <v>0.31538461538461499</v>
      </c>
      <c r="AB9" s="13">
        <v>0.29770992366412202</v>
      </c>
      <c r="AC9" s="13">
        <v>0.31677018633540399</v>
      </c>
      <c r="AD9" s="13">
        <v>0.27777777777777801</v>
      </c>
      <c r="AE9" s="13">
        <v>0.45348837209302301</v>
      </c>
      <c r="AF9" s="13">
        <v>0.46875</v>
      </c>
      <c r="AG9" s="13">
        <v>0.355263157894737</v>
      </c>
      <c r="AH9" s="13"/>
      <c r="AI9" s="13">
        <v>0.33333333333333298</v>
      </c>
      <c r="AJ9" s="13">
        <v>0.29166666666666702</v>
      </c>
      <c r="AK9" s="13">
        <v>0.38938053097345099</v>
      </c>
      <c r="AL9" s="13">
        <v>0.372093023255814</v>
      </c>
      <c r="AM9" s="13">
        <v>0.276729559748428</v>
      </c>
      <c r="AN9" s="13"/>
      <c r="AO9" s="13">
        <v>0.32510288065843601</v>
      </c>
      <c r="AP9" s="13">
        <v>0.37724550898203602</v>
      </c>
      <c r="AQ9" s="13"/>
      <c r="AR9" s="13">
        <v>0.38596491228070201</v>
      </c>
      <c r="AS9" s="13">
        <v>0.34920634920634902</v>
      </c>
      <c r="AT9" s="13">
        <v>0.33333333333333298</v>
      </c>
      <c r="AU9" s="13">
        <v>0.41666666666666702</v>
      </c>
      <c r="AV9" s="13">
        <v>0.319148936170213</v>
      </c>
      <c r="AW9" s="13">
        <v>0.35087719298245601</v>
      </c>
      <c r="AX9" s="13">
        <v>0.37837837837837801</v>
      </c>
      <c r="AY9" s="13">
        <v>0.41935483870967699</v>
      </c>
      <c r="AZ9" s="13">
        <v>0.32098765432098803</v>
      </c>
      <c r="BA9" s="13">
        <v>0.24489795918367299</v>
      </c>
      <c r="BB9" s="13">
        <v>0.41304347826087001</v>
      </c>
      <c r="BC9" s="13">
        <v>0.27500000000000002</v>
      </c>
      <c r="BD9" s="13"/>
      <c r="BE9" s="13">
        <v>0.33333333333333298</v>
      </c>
    </row>
    <row r="10" spans="2:57" ht="30" x14ac:dyDescent="0.25">
      <c r="B10" s="14" t="s">
        <v>491</v>
      </c>
      <c r="C10" s="13">
        <v>8.6585365853658502E-2</v>
      </c>
      <c r="D10" s="13">
        <v>9.6153846153846201E-2</v>
      </c>
      <c r="E10" s="13">
        <v>0.125</v>
      </c>
      <c r="F10" s="13">
        <v>0.105263157894737</v>
      </c>
      <c r="G10" s="13">
        <v>6.9114470842332604E-2</v>
      </c>
      <c r="H10" s="13"/>
      <c r="I10" s="13">
        <v>0.109243697478992</v>
      </c>
      <c r="J10" s="13">
        <v>6.9114470842332604E-2</v>
      </c>
      <c r="K10" s="13"/>
      <c r="L10" s="13">
        <v>8.0357142857142905E-2</v>
      </c>
      <c r="M10" s="13">
        <v>9.2307692307692299E-2</v>
      </c>
      <c r="N10" s="13">
        <v>0.104651162790698</v>
      </c>
      <c r="O10" s="13">
        <v>6.6929133858267695E-2</v>
      </c>
      <c r="P10" s="13"/>
      <c r="Q10" s="13">
        <v>0.11688311688311701</v>
      </c>
      <c r="R10" s="13">
        <v>0.107142857142857</v>
      </c>
      <c r="S10" s="13">
        <v>8.7499999999999994E-2</v>
      </c>
      <c r="T10" s="13">
        <v>8.8607594936708903E-2</v>
      </c>
      <c r="U10" s="13">
        <v>6.4814814814814797E-2</v>
      </c>
      <c r="V10" s="13">
        <v>7.69230769230769E-2</v>
      </c>
      <c r="W10" s="13">
        <v>0.129411764705882</v>
      </c>
      <c r="X10" s="13">
        <v>6.2801932367149801E-2</v>
      </c>
      <c r="Y10" s="13"/>
      <c r="Z10" s="13">
        <v>8.7719298245614002E-2</v>
      </c>
      <c r="AA10" s="13">
        <v>9.2307692307692299E-2</v>
      </c>
      <c r="AB10" s="13">
        <v>0.122137404580153</v>
      </c>
      <c r="AC10" s="13">
        <v>7.4534161490683204E-2</v>
      </c>
      <c r="AD10" s="13">
        <v>7.7777777777777807E-2</v>
      </c>
      <c r="AE10" s="13">
        <v>5.8139534883720902E-2</v>
      </c>
      <c r="AF10" s="13">
        <v>9.375E-2</v>
      </c>
      <c r="AG10" s="13">
        <v>7.8947368421052599E-2</v>
      </c>
      <c r="AH10" s="13"/>
      <c r="AI10" s="13">
        <v>0.11111111111111099</v>
      </c>
      <c r="AJ10" s="13">
        <v>0.180555555555556</v>
      </c>
      <c r="AK10" s="13">
        <v>0.106194690265487</v>
      </c>
      <c r="AL10" s="13">
        <v>7.2093023255814001E-2</v>
      </c>
      <c r="AM10" s="13">
        <v>5.6603773584905703E-2</v>
      </c>
      <c r="AN10" s="13"/>
      <c r="AO10" s="13">
        <v>7.6131687242798396E-2</v>
      </c>
      <c r="AP10" s="13">
        <v>0.101796407185629</v>
      </c>
      <c r="AQ10" s="13"/>
      <c r="AR10" s="13">
        <v>7.0175438596491196E-2</v>
      </c>
      <c r="AS10" s="13">
        <v>0.103174603174603</v>
      </c>
      <c r="AT10" s="13">
        <v>0.133333333333333</v>
      </c>
      <c r="AU10" s="13">
        <v>0</v>
      </c>
      <c r="AV10" s="13">
        <v>9.5744680851063801E-2</v>
      </c>
      <c r="AW10" s="13">
        <v>0.12280701754386</v>
      </c>
      <c r="AX10" s="13">
        <v>0.121621621621622</v>
      </c>
      <c r="AY10" s="13">
        <v>3.2258064516128997E-2</v>
      </c>
      <c r="AZ10" s="13">
        <v>6.1728395061728399E-2</v>
      </c>
      <c r="BA10" s="13">
        <v>8.1632653061224497E-2</v>
      </c>
      <c r="BB10" s="13">
        <v>6.5217391304347797E-2</v>
      </c>
      <c r="BC10" s="13">
        <v>2.5000000000000001E-2</v>
      </c>
      <c r="BD10" s="13"/>
      <c r="BE10" s="13">
        <v>9.0342679127725894E-2</v>
      </c>
    </row>
    <row r="11" spans="2:57" x14ac:dyDescent="0.25">
      <c r="B11" s="14" t="s">
        <v>492</v>
      </c>
      <c r="C11" s="13">
        <v>1.34146341463415E-2</v>
      </c>
      <c r="D11" s="13">
        <v>0</v>
      </c>
      <c r="E11" s="13">
        <v>2.0833333333333301E-2</v>
      </c>
      <c r="F11" s="13">
        <v>1.43540669856459E-2</v>
      </c>
      <c r="G11" s="13">
        <v>1.29589632829374E-2</v>
      </c>
      <c r="H11" s="13"/>
      <c r="I11" s="13">
        <v>1.4005602240896401E-2</v>
      </c>
      <c r="J11" s="13">
        <v>1.29589632829374E-2</v>
      </c>
      <c r="K11" s="13"/>
      <c r="L11" s="13">
        <v>3.5714285714285698E-2</v>
      </c>
      <c r="M11" s="13">
        <v>5.1282051282051299E-3</v>
      </c>
      <c r="N11" s="13">
        <v>1.16279069767442E-2</v>
      </c>
      <c r="O11" s="13">
        <v>1.1811023622047201E-2</v>
      </c>
      <c r="P11" s="13"/>
      <c r="Q11" s="13">
        <v>0</v>
      </c>
      <c r="R11" s="13">
        <v>1.7857142857142901E-2</v>
      </c>
      <c r="S11" s="13">
        <v>1.2500000000000001E-2</v>
      </c>
      <c r="T11" s="13">
        <v>2.53164556962025E-2</v>
      </c>
      <c r="U11" s="13">
        <v>2.7777777777777801E-2</v>
      </c>
      <c r="V11" s="13">
        <v>1.7094017094017099E-2</v>
      </c>
      <c r="W11" s="13">
        <v>1.1764705882352899E-2</v>
      </c>
      <c r="X11" s="13">
        <v>4.8309178743961402E-3</v>
      </c>
      <c r="Y11" s="13"/>
      <c r="Z11" s="13">
        <v>0</v>
      </c>
      <c r="AA11" s="13">
        <v>7.6923076923076901E-3</v>
      </c>
      <c r="AB11" s="13">
        <v>3.0534351145038201E-2</v>
      </c>
      <c r="AC11" s="13">
        <v>2.4844720496894401E-2</v>
      </c>
      <c r="AD11" s="13">
        <v>0</v>
      </c>
      <c r="AE11" s="13">
        <v>1.16279069767442E-2</v>
      </c>
      <c r="AF11" s="13">
        <v>0</v>
      </c>
      <c r="AG11" s="13">
        <v>1.3157894736842099E-2</v>
      </c>
      <c r="AH11" s="13"/>
      <c r="AI11" s="13">
        <v>0</v>
      </c>
      <c r="AJ11" s="13">
        <v>1.38888888888889E-2</v>
      </c>
      <c r="AK11" s="13">
        <v>1.7699115044247801E-2</v>
      </c>
      <c r="AL11" s="13">
        <v>9.3023255813953504E-3</v>
      </c>
      <c r="AM11" s="13">
        <v>2.51572327044025E-2</v>
      </c>
      <c r="AN11" s="13"/>
      <c r="AO11" s="13">
        <v>2.26337448559671E-2</v>
      </c>
      <c r="AP11" s="13">
        <v>0</v>
      </c>
      <c r="AQ11" s="13"/>
      <c r="AR11" s="13">
        <v>1.7543859649122799E-2</v>
      </c>
      <c r="AS11" s="13">
        <v>1.9841269841269799E-2</v>
      </c>
      <c r="AT11" s="13">
        <v>0</v>
      </c>
      <c r="AU11" s="13">
        <v>0</v>
      </c>
      <c r="AV11" s="13">
        <v>2.1276595744680899E-2</v>
      </c>
      <c r="AW11" s="13">
        <v>0</v>
      </c>
      <c r="AX11" s="13">
        <v>1.35135135135135E-2</v>
      </c>
      <c r="AY11" s="13">
        <v>0</v>
      </c>
      <c r="AZ11" s="13">
        <v>1.2345679012345699E-2</v>
      </c>
      <c r="BA11" s="13">
        <v>2.04081632653061E-2</v>
      </c>
      <c r="BB11" s="13">
        <v>0</v>
      </c>
      <c r="BC11" s="13">
        <v>0</v>
      </c>
      <c r="BD11" s="13"/>
      <c r="BE11" s="13">
        <v>1.2461059190031199E-2</v>
      </c>
    </row>
    <row r="12" spans="2:57" x14ac:dyDescent="0.25">
      <c r="B12" s="14" t="s">
        <v>318</v>
      </c>
      <c r="C12" s="13">
        <v>6.0975609756097598E-3</v>
      </c>
      <c r="D12" s="13">
        <v>1.9230769230769201E-2</v>
      </c>
      <c r="E12" s="13">
        <v>0</v>
      </c>
      <c r="F12" s="13">
        <v>4.78468899521531E-3</v>
      </c>
      <c r="G12" s="13">
        <v>6.4794816414686799E-3</v>
      </c>
      <c r="H12" s="13"/>
      <c r="I12" s="13">
        <v>5.60224089635854E-3</v>
      </c>
      <c r="J12" s="13">
        <v>6.4794816414686799E-3</v>
      </c>
      <c r="K12" s="13"/>
      <c r="L12" s="13">
        <v>0</v>
      </c>
      <c r="M12" s="13">
        <v>1.02564102564103E-2</v>
      </c>
      <c r="N12" s="13">
        <v>3.8759689922480598E-3</v>
      </c>
      <c r="O12" s="13">
        <v>7.8740157480314994E-3</v>
      </c>
      <c r="P12" s="13"/>
      <c r="Q12" s="13">
        <v>0</v>
      </c>
      <c r="R12" s="13">
        <v>0</v>
      </c>
      <c r="S12" s="13">
        <v>1.2500000000000001E-2</v>
      </c>
      <c r="T12" s="13">
        <v>1.26582278481013E-2</v>
      </c>
      <c r="U12" s="13">
        <v>9.2592592592592605E-3</v>
      </c>
      <c r="V12" s="13">
        <v>1.7094017094017099E-2</v>
      </c>
      <c r="W12" s="13">
        <v>0</v>
      </c>
      <c r="X12" s="13">
        <v>0</v>
      </c>
      <c r="Y12" s="13"/>
      <c r="Z12" s="13">
        <v>8.7719298245613996E-3</v>
      </c>
      <c r="AA12" s="13">
        <v>0</v>
      </c>
      <c r="AB12" s="13">
        <v>7.63358778625954E-3</v>
      </c>
      <c r="AC12" s="13">
        <v>1.2422360248447201E-2</v>
      </c>
      <c r="AD12" s="13">
        <v>0</v>
      </c>
      <c r="AE12" s="13">
        <v>1.16279069767442E-2</v>
      </c>
      <c r="AF12" s="13">
        <v>0</v>
      </c>
      <c r="AG12" s="13">
        <v>0</v>
      </c>
      <c r="AH12" s="13"/>
      <c r="AI12" s="13">
        <v>0</v>
      </c>
      <c r="AJ12" s="13">
        <v>0</v>
      </c>
      <c r="AK12" s="13">
        <v>1.7699115044247801E-2</v>
      </c>
      <c r="AL12" s="13">
        <v>4.65116279069767E-3</v>
      </c>
      <c r="AM12" s="13">
        <v>0</v>
      </c>
      <c r="AN12" s="13"/>
      <c r="AO12" s="13">
        <v>6.17283950617284E-3</v>
      </c>
      <c r="AP12" s="13">
        <v>5.9880239520958096E-3</v>
      </c>
      <c r="AQ12" s="13"/>
      <c r="AR12" s="13">
        <v>0</v>
      </c>
      <c r="AS12" s="13">
        <v>7.9365079365079395E-3</v>
      </c>
      <c r="AT12" s="13">
        <v>6.6666666666666693E-2</v>
      </c>
      <c r="AU12" s="13">
        <v>0</v>
      </c>
      <c r="AV12" s="13">
        <v>0</v>
      </c>
      <c r="AW12" s="13">
        <v>0</v>
      </c>
      <c r="AX12" s="13">
        <v>1.35135135135135E-2</v>
      </c>
      <c r="AY12" s="13">
        <v>0</v>
      </c>
      <c r="AZ12" s="13">
        <v>0</v>
      </c>
      <c r="BA12" s="13">
        <v>0</v>
      </c>
      <c r="BB12" s="13">
        <v>2.1739130434782601E-2</v>
      </c>
      <c r="BC12" s="13">
        <v>0</v>
      </c>
      <c r="BD12" s="13"/>
      <c r="BE12" s="13">
        <v>6.2305295950155796E-3</v>
      </c>
    </row>
    <row r="13" spans="2:57" x14ac:dyDescent="0.25">
      <c r="B13" s="14" t="s">
        <v>82</v>
      </c>
      <c r="C13" s="20">
        <v>7.3170731707317103E-3</v>
      </c>
      <c r="D13" s="20">
        <v>1.9230769230769201E-2</v>
      </c>
      <c r="E13" s="20">
        <v>1.0416666666666701E-2</v>
      </c>
      <c r="F13" s="20">
        <v>9.5693779904306199E-3</v>
      </c>
      <c r="G13" s="20">
        <v>4.3196544276457903E-3</v>
      </c>
      <c r="H13" s="20"/>
      <c r="I13" s="20">
        <v>1.1204481792717101E-2</v>
      </c>
      <c r="J13" s="20">
        <v>4.3196544276457903E-3</v>
      </c>
      <c r="K13" s="20"/>
      <c r="L13" s="20">
        <v>8.9285714285714298E-3</v>
      </c>
      <c r="M13" s="20">
        <v>0</v>
      </c>
      <c r="N13" s="20">
        <v>1.16279069767442E-2</v>
      </c>
      <c r="O13" s="20">
        <v>7.8740157480314994E-3</v>
      </c>
      <c r="P13" s="20"/>
      <c r="Q13" s="20">
        <v>1.2987012987013E-2</v>
      </c>
      <c r="R13" s="20">
        <v>0</v>
      </c>
      <c r="S13" s="20">
        <v>1.2500000000000001E-2</v>
      </c>
      <c r="T13" s="20">
        <v>0</v>
      </c>
      <c r="U13" s="20">
        <v>0</v>
      </c>
      <c r="V13" s="20">
        <v>8.5470085470085496E-3</v>
      </c>
      <c r="W13" s="20">
        <v>2.3529411764705899E-2</v>
      </c>
      <c r="X13" s="20">
        <v>0</v>
      </c>
      <c r="Y13" s="20"/>
      <c r="Z13" s="20">
        <v>0</v>
      </c>
      <c r="AA13" s="20">
        <v>7.6923076923076901E-3</v>
      </c>
      <c r="AB13" s="20">
        <v>7.63358778625954E-3</v>
      </c>
      <c r="AC13" s="20">
        <v>6.2111801242236003E-3</v>
      </c>
      <c r="AD13" s="20">
        <v>1.1111111111111099E-2</v>
      </c>
      <c r="AE13" s="20">
        <v>1.16279069767442E-2</v>
      </c>
      <c r="AF13" s="20">
        <v>0</v>
      </c>
      <c r="AG13" s="20">
        <v>1.3157894736842099E-2</v>
      </c>
      <c r="AH13" s="20"/>
      <c r="AI13" s="20">
        <v>5.5555555555555601E-2</v>
      </c>
      <c r="AJ13" s="20">
        <v>0</v>
      </c>
      <c r="AK13" s="20">
        <v>8.8495575221238902E-3</v>
      </c>
      <c r="AL13" s="20">
        <v>2.3255813953488402E-3</v>
      </c>
      <c r="AM13" s="20">
        <v>6.2893081761006301E-3</v>
      </c>
      <c r="AN13" s="20"/>
      <c r="AO13" s="20">
        <v>6.17283950617284E-3</v>
      </c>
      <c r="AP13" s="20">
        <v>8.9820359281437105E-3</v>
      </c>
      <c r="AQ13" s="20"/>
      <c r="AR13" s="20">
        <v>0</v>
      </c>
      <c r="AS13" s="20">
        <v>0</v>
      </c>
      <c r="AT13" s="20">
        <v>0</v>
      </c>
      <c r="AU13" s="20">
        <v>0</v>
      </c>
      <c r="AV13" s="20">
        <v>2.1276595744680899E-2</v>
      </c>
      <c r="AW13" s="20">
        <v>1.7543859649122799E-2</v>
      </c>
      <c r="AX13" s="20">
        <v>0</v>
      </c>
      <c r="AY13" s="20">
        <v>0</v>
      </c>
      <c r="AZ13" s="20">
        <v>1.2345679012345699E-2</v>
      </c>
      <c r="BA13" s="20">
        <v>0</v>
      </c>
      <c r="BB13" s="20">
        <v>0</v>
      </c>
      <c r="BC13" s="20">
        <v>0.05</v>
      </c>
      <c r="BD13" s="20"/>
      <c r="BE13" s="20">
        <v>0</v>
      </c>
    </row>
    <row r="14" spans="2:57" x14ac:dyDescent="0.25">
      <c r="B14" s="14" t="s">
        <v>319</v>
      </c>
      <c r="C14" s="20">
        <v>0.88658536585365899</v>
      </c>
      <c r="D14" s="20">
        <v>0.86538461538461497</v>
      </c>
      <c r="E14" s="20">
        <v>0.84375</v>
      </c>
      <c r="F14" s="20">
        <v>0.86602870813397104</v>
      </c>
      <c r="G14" s="20">
        <v>0.907127429805616</v>
      </c>
      <c r="H14" s="20"/>
      <c r="I14" s="20">
        <v>0.85994397759103602</v>
      </c>
      <c r="J14" s="20">
        <v>0.907127429805616</v>
      </c>
      <c r="K14" s="20"/>
      <c r="L14" s="20">
        <v>0.875</v>
      </c>
      <c r="M14" s="20">
        <v>0.89230769230769202</v>
      </c>
      <c r="N14" s="20">
        <v>0.86821705426356599</v>
      </c>
      <c r="O14" s="20">
        <v>0.90551181102362199</v>
      </c>
      <c r="P14" s="20"/>
      <c r="Q14" s="20">
        <v>0.87012987012986998</v>
      </c>
      <c r="R14" s="20">
        <v>0.875</v>
      </c>
      <c r="S14" s="20">
        <v>0.875</v>
      </c>
      <c r="T14" s="20">
        <v>0.873417721518987</v>
      </c>
      <c r="U14" s="20">
        <v>0.89814814814814803</v>
      </c>
      <c r="V14" s="20">
        <v>0.88034188034187999</v>
      </c>
      <c r="W14" s="20">
        <v>0.83529411764705896</v>
      </c>
      <c r="X14" s="20">
        <v>0.93236714975845403</v>
      </c>
      <c r="Y14" s="20"/>
      <c r="Z14" s="20">
        <v>0.90350877192982404</v>
      </c>
      <c r="AA14" s="20">
        <v>0.89230769230769202</v>
      </c>
      <c r="AB14" s="20">
        <v>0.83206106870229002</v>
      </c>
      <c r="AC14" s="20">
        <v>0.881987577639751</v>
      </c>
      <c r="AD14" s="20">
        <v>0.91111111111111098</v>
      </c>
      <c r="AE14" s="20">
        <v>0.90697674418604601</v>
      </c>
      <c r="AF14" s="20">
        <v>0.90625</v>
      </c>
      <c r="AG14" s="20">
        <v>0.89473684210526305</v>
      </c>
      <c r="AH14" s="20"/>
      <c r="AI14" s="20">
        <v>0.83333333333333304</v>
      </c>
      <c r="AJ14" s="20">
        <v>0.80555555555555602</v>
      </c>
      <c r="AK14" s="20">
        <v>0.84955752212389402</v>
      </c>
      <c r="AL14" s="20">
        <v>0.91162790697674401</v>
      </c>
      <c r="AM14" s="20">
        <v>0.91194968553459099</v>
      </c>
      <c r="AN14" s="20"/>
      <c r="AO14" s="20">
        <v>0.88888888888888895</v>
      </c>
      <c r="AP14" s="20">
        <v>0.88323353293413198</v>
      </c>
      <c r="AQ14" s="20"/>
      <c r="AR14" s="20">
        <v>0.91228070175438603</v>
      </c>
      <c r="AS14" s="20">
        <v>0.86904761904761896</v>
      </c>
      <c r="AT14" s="20">
        <v>0.8</v>
      </c>
      <c r="AU14" s="20">
        <v>1</v>
      </c>
      <c r="AV14" s="20">
        <v>0.86170212765957399</v>
      </c>
      <c r="AW14" s="20">
        <v>0.859649122807018</v>
      </c>
      <c r="AX14" s="20">
        <v>0.85135135135135098</v>
      </c>
      <c r="AY14" s="20">
        <v>0.967741935483871</v>
      </c>
      <c r="AZ14" s="20">
        <v>0.91358024691357997</v>
      </c>
      <c r="BA14" s="20">
        <v>0.89795918367346905</v>
      </c>
      <c r="BB14" s="20">
        <v>0.91304347826086996</v>
      </c>
      <c r="BC14" s="20">
        <v>0.92500000000000004</v>
      </c>
      <c r="BD14" s="20"/>
      <c r="BE14" s="20">
        <v>0.89096573208722696</v>
      </c>
    </row>
    <row r="15" spans="2:57" x14ac:dyDescent="0.25">
      <c r="B15" s="14" t="s">
        <v>274</v>
      </c>
      <c r="C15" s="21">
        <v>-0.87926829268292706</v>
      </c>
      <c r="D15" s="21">
        <v>-0.84615384615384603</v>
      </c>
      <c r="E15" s="21">
        <v>-0.83333333333333304</v>
      </c>
      <c r="F15" s="21">
        <v>-0.85645933014354103</v>
      </c>
      <c r="G15" s="21">
        <v>-0.90280777537796997</v>
      </c>
      <c r="H15" s="21"/>
      <c r="I15" s="21">
        <v>-0.84873949579831898</v>
      </c>
      <c r="J15" s="21">
        <v>-0.90280777537796997</v>
      </c>
      <c r="K15" s="21"/>
      <c r="L15" s="21">
        <v>-0.86607142857142905</v>
      </c>
      <c r="M15" s="21">
        <v>-0.89230769230769202</v>
      </c>
      <c r="N15" s="21">
        <v>-0.85658914728682201</v>
      </c>
      <c r="O15" s="21">
        <v>-0.89763779527559096</v>
      </c>
      <c r="P15" s="21"/>
      <c r="Q15" s="21">
        <v>-0.85714285714285698</v>
      </c>
      <c r="R15" s="21">
        <v>-0.875</v>
      </c>
      <c r="S15" s="21">
        <v>-0.86250000000000004</v>
      </c>
      <c r="T15" s="21">
        <v>-0.873417721518987</v>
      </c>
      <c r="U15" s="21">
        <v>-0.89814814814814803</v>
      </c>
      <c r="V15" s="21">
        <v>-0.87179487179487203</v>
      </c>
      <c r="W15" s="21">
        <v>-0.81176470588235305</v>
      </c>
      <c r="X15" s="21">
        <v>-0.93236714975845403</v>
      </c>
      <c r="Y15" s="21"/>
      <c r="Z15" s="21">
        <v>-0.90350877192982404</v>
      </c>
      <c r="AA15" s="21">
        <v>-0.88461538461538503</v>
      </c>
      <c r="AB15" s="21">
        <v>-0.82442748091603002</v>
      </c>
      <c r="AC15" s="21">
        <v>-0.87577639751552805</v>
      </c>
      <c r="AD15" s="21">
        <v>-0.9</v>
      </c>
      <c r="AE15" s="21">
        <v>-0.89534883720930203</v>
      </c>
      <c r="AF15" s="21">
        <v>-0.90625</v>
      </c>
      <c r="AG15" s="21">
        <v>-0.88157894736842102</v>
      </c>
      <c r="AH15" s="21"/>
      <c r="AI15" s="21">
        <v>-0.77777777777777801</v>
      </c>
      <c r="AJ15" s="21">
        <v>-0.80555555555555602</v>
      </c>
      <c r="AK15" s="21">
        <v>-0.84070796460177</v>
      </c>
      <c r="AL15" s="21">
        <v>-0.90930232558139501</v>
      </c>
      <c r="AM15" s="21">
        <v>-0.90566037735849103</v>
      </c>
      <c r="AN15" s="21"/>
      <c r="AO15" s="21">
        <v>-0.88271604938271597</v>
      </c>
      <c r="AP15" s="21">
        <v>-0.87425149700598803</v>
      </c>
      <c r="AQ15" s="21"/>
      <c r="AR15" s="21">
        <v>-0.91228070175438603</v>
      </c>
      <c r="AS15" s="21">
        <v>-0.86904761904761896</v>
      </c>
      <c r="AT15" s="21">
        <v>-0.8</v>
      </c>
      <c r="AU15" s="21">
        <v>-1</v>
      </c>
      <c r="AV15" s="21">
        <v>-0.840425531914894</v>
      </c>
      <c r="AW15" s="21">
        <v>-0.84210526315789502</v>
      </c>
      <c r="AX15" s="21">
        <v>-0.85135135135135098</v>
      </c>
      <c r="AY15" s="21">
        <v>-0.967741935483871</v>
      </c>
      <c r="AZ15" s="21">
        <v>-0.90123456790123502</v>
      </c>
      <c r="BA15" s="21">
        <v>-0.89795918367346905</v>
      </c>
      <c r="BB15" s="21">
        <v>-0.91304347826086996</v>
      </c>
      <c r="BC15" s="21">
        <v>-0.875</v>
      </c>
      <c r="BD15" s="21"/>
      <c r="BE15" s="21">
        <v>-0.89096573208722696</v>
      </c>
    </row>
    <row r="16" spans="2:57" x14ac:dyDescent="0.25">
      <c r="B16" s="15" t="s">
        <v>494</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499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820</v>
      </c>
      <c r="D7" s="10">
        <v>52</v>
      </c>
      <c r="E7" s="10">
        <v>96</v>
      </c>
      <c r="F7" s="10">
        <v>209</v>
      </c>
      <c r="G7" s="10">
        <v>463</v>
      </c>
      <c r="H7" s="10"/>
      <c r="I7" s="10">
        <v>357</v>
      </c>
      <c r="J7" s="10">
        <v>463</v>
      </c>
      <c r="K7" s="10"/>
      <c r="L7" s="10">
        <v>112</v>
      </c>
      <c r="M7" s="10">
        <v>195</v>
      </c>
      <c r="N7" s="10">
        <v>258</v>
      </c>
      <c r="O7" s="10">
        <v>254</v>
      </c>
      <c r="P7" s="10"/>
      <c r="Q7" s="10">
        <v>77</v>
      </c>
      <c r="R7" s="10">
        <v>56</v>
      </c>
      <c r="S7" s="10">
        <v>80</v>
      </c>
      <c r="T7" s="10">
        <v>79</v>
      </c>
      <c r="U7" s="10">
        <v>108</v>
      </c>
      <c r="V7" s="10">
        <v>117</v>
      </c>
      <c r="W7" s="10">
        <v>85</v>
      </c>
      <c r="X7" s="10">
        <v>207</v>
      </c>
      <c r="Y7" s="10"/>
      <c r="Z7" s="10">
        <v>114</v>
      </c>
      <c r="AA7" s="10">
        <v>130</v>
      </c>
      <c r="AB7" s="10">
        <v>131</v>
      </c>
      <c r="AC7" s="10">
        <v>161</v>
      </c>
      <c r="AD7" s="10">
        <v>90</v>
      </c>
      <c r="AE7" s="10">
        <v>86</v>
      </c>
      <c r="AF7" s="10">
        <v>32</v>
      </c>
      <c r="AG7" s="10">
        <v>76</v>
      </c>
      <c r="AH7" s="10"/>
      <c r="AI7" s="10">
        <v>36</v>
      </c>
      <c r="AJ7" s="10">
        <v>72</v>
      </c>
      <c r="AK7" s="10">
        <v>113</v>
      </c>
      <c r="AL7" s="10">
        <v>430</v>
      </c>
      <c r="AM7" s="10">
        <v>159</v>
      </c>
      <c r="AN7" s="10"/>
      <c r="AO7" s="10">
        <v>486</v>
      </c>
      <c r="AP7" s="10">
        <v>334</v>
      </c>
      <c r="AQ7" s="10"/>
      <c r="AR7" s="10">
        <v>57</v>
      </c>
      <c r="AS7" s="10">
        <v>252</v>
      </c>
      <c r="AT7" s="10">
        <v>15</v>
      </c>
      <c r="AU7" s="10">
        <v>24</v>
      </c>
      <c r="AV7" s="10">
        <v>94</v>
      </c>
      <c r="AW7" s="10">
        <v>57</v>
      </c>
      <c r="AX7" s="10">
        <v>74</v>
      </c>
      <c r="AY7" s="10">
        <v>31</v>
      </c>
      <c r="AZ7" s="10">
        <v>81</v>
      </c>
      <c r="BA7" s="10">
        <v>49</v>
      </c>
      <c r="BB7" s="10">
        <v>46</v>
      </c>
      <c r="BC7" s="10">
        <v>40</v>
      </c>
      <c r="BD7" s="10"/>
      <c r="BE7" s="10">
        <v>321</v>
      </c>
    </row>
    <row r="8" spans="2:57" x14ac:dyDescent="0.25">
      <c r="B8" s="14" t="s">
        <v>315</v>
      </c>
      <c r="C8" s="13">
        <v>0.39268292682926798</v>
      </c>
      <c r="D8" s="13">
        <v>0.269230769230769</v>
      </c>
      <c r="E8" s="13">
        <v>0.30208333333333298</v>
      </c>
      <c r="F8" s="13">
        <v>0.392344497607655</v>
      </c>
      <c r="G8" s="13">
        <v>0.42548596112310999</v>
      </c>
      <c r="H8" s="13"/>
      <c r="I8" s="13">
        <v>0.350140056022409</v>
      </c>
      <c r="J8" s="13">
        <v>0.42548596112310999</v>
      </c>
      <c r="K8" s="13"/>
      <c r="L8" s="13">
        <v>0.3125</v>
      </c>
      <c r="M8" s="13">
        <v>0.34358974358974398</v>
      </c>
      <c r="N8" s="13">
        <v>0.45736434108527102</v>
      </c>
      <c r="O8" s="13">
        <v>0.40157480314960597</v>
      </c>
      <c r="P8" s="13"/>
      <c r="Q8" s="13">
        <v>0.337662337662338</v>
      </c>
      <c r="R8" s="13">
        <v>0.23214285714285701</v>
      </c>
      <c r="S8" s="13">
        <v>0.35</v>
      </c>
      <c r="T8" s="13">
        <v>0.40506329113924</v>
      </c>
      <c r="U8" s="13">
        <v>0.42592592592592599</v>
      </c>
      <c r="V8" s="13">
        <v>0.46153846153846201</v>
      </c>
      <c r="W8" s="13">
        <v>0.32941176470588202</v>
      </c>
      <c r="X8" s="13">
        <v>0.43961352657004799</v>
      </c>
      <c r="Y8" s="13"/>
      <c r="Z8" s="13">
        <v>0.394736842105263</v>
      </c>
      <c r="AA8" s="13">
        <v>0.39230769230769202</v>
      </c>
      <c r="AB8" s="13">
        <v>0.38167938931297701</v>
      </c>
      <c r="AC8" s="13">
        <v>0.40372670807453398</v>
      </c>
      <c r="AD8" s="13">
        <v>0.32222222222222202</v>
      </c>
      <c r="AE8" s="13">
        <v>0.43023255813953498</v>
      </c>
      <c r="AF8" s="13">
        <v>0.4375</v>
      </c>
      <c r="AG8" s="13">
        <v>0.40789473684210498</v>
      </c>
      <c r="AH8" s="13"/>
      <c r="AI8" s="13">
        <v>0.52777777777777801</v>
      </c>
      <c r="AJ8" s="13">
        <v>0.36111111111111099</v>
      </c>
      <c r="AK8" s="13">
        <v>0.38938053097345099</v>
      </c>
      <c r="AL8" s="13">
        <v>0.38139534883720899</v>
      </c>
      <c r="AM8" s="13">
        <v>0.42138364779874199</v>
      </c>
      <c r="AN8" s="13"/>
      <c r="AO8" s="13">
        <v>0.37654320987654299</v>
      </c>
      <c r="AP8" s="13">
        <v>0.41616766467065902</v>
      </c>
      <c r="AQ8" s="13"/>
      <c r="AR8" s="13">
        <v>0.24561403508771901</v>
      </c>
      <c r="AS8" s="13">
        <v>0.38888888888888901</v>
      </c>
      <c r="AT8" s="13">
        <v>0.4</v>
      </c>
      <c r="AU8" s="13">
        <v>0.70833333333333304</v>
      </c>
      <c r="AV8" s="13">
        <v>0.38297872340425498</v>
      </c>
      <c r="AW8" s="13">
        <v>0.31578947368421101</v>
      </c>
      <c r="AX8" s="13">
        <v>0.36486486486486502</v>
      </c>
      <c r="AY8" s="13">
        <v>0.38709677419354799</v>
      </c>
      <c r="AZ8" s="13">
        <v>0.49382716049382702</v>
      </c>
      <c r="BA8" s="13">
        <v>0.38775510204081598</v>
      </c>
      <c r="BB8" s="13">
        <v>0.34782608695652201</v>
      </c>
      <c r="BC8" s="13">
        <v>0.47499999999999998</v>
      </c>
      <c r="BD8" s="13"/>
      <c r="BE8" s="13">
        <v>0.420560747663551</v>
      </c>
    </row>
    <row r="9" spans="2:57" x14ac:dyDescent="0.25">
      <c r="B9" s="14" t="s">
        <v>316</v>
      </c>
      <c r="C9" s="13">
        <v>0.41463414634146301</v>
      </c>
      <c r="D9" s="13">
        <v>0.5</v>
      </c>
      <c r="E9" s="13">
        <v>0.36458333333333298</v>
      </c>
      <c r="F9" s="13">
        <v>0.44019138755980902</v>
      </c>
      <c r="G9" s="13">
        <v>0.40388768898488098</v>
      </c>
      <c r="H9" s="13"/>
      <c r="I9" s="13">
        <v>0.42857142857142899</v>
      </c>
      <c r="J9" s="13">
        <v>0.40388768898488098</v>
      </c>
      <c r="K9" s="13"/>
      <c r="L9" s="13">
        <v>0.42857142857142899</v>
      </c>
      <c r="M9" s="13">
        <v>0.46153846153846201</v>
      </c>
      <c r="N9" s="13">
        <v>0.37984496124030998</v>
      </c>
      <c r="O9" s="13">
        <v>0.40944881889763801</v>
      </c>
      <c r="P9" s="13"/>
      <c r="Q9" s="13">
        <v>0.45454545454545497</v>
      </c>
      <c r="R9" s="13">
        <v>0.55357142857142905</v>
      </c>
      <c r="S9" s="13">
        <v>0.4</v>
      </c>
      <c r="T9" s="13">
        <v>0.367088607594937</v>
      </c>
      <c r="U9" s="13">
        <v>0.36111111111111099</v>
      </c>
      <c r="V9" s="13">
        <v>0.427350427350427</v>
      </c>
      <c r="W9" s="13">
        <v>0.45882352941176502</v>
      </c>
      <c r="X9" s="13">
        <v>0.39613526570048302</v>
      </c>
      <c r="Y9" s="13"/>
      <c r="Z9" s="13">
        <v>0.41228070175438603</v>
      </c>
      <c r="AA9" s="13">
        <v>0.40769230769230802</v>
      </c>
      <c r="AB9" s="13">
        <v>0.40458015267175601</v>
      </c>
      <c r="AC9" s="13">
        <v>0.453416149068323</v>
      </c>
      <c r="AD9" s="13">
        <v>0.45555555555555599</v>
      </c>
      <c r="AE9" s="13">
        <v>0.34883720930232598</v>
      </c>
      <c r="AF9" s="13">
        <v>0.46875</v>
      </c>
      <c r="AG9" s="13">
        <v>0.36842105263157898</v>
      </c>
      <c r="AH9" s="13"/>
      <c r="AI9" s="13">
        <v>0.27777777777777801</v>
      </c>
      <c r="AJ9" s="13">
        <v>0.38888888888888901</v>
      </c>
      <c r="AK9" s="13">
        <v>0.38938053097345099</v>
      </c>
      <c r="AL9" s="13">
        <v>0.44186046511627902</v>
      </c>
      <c r="AM9" s="13">
        <v>0.42138364779874199</v>
      </c>
      <c r="AN9" s="13"/>
      <c r="AO9" s="13">
        <v>0.436213991769547</v>
      </c>
      <c r="AP9" s="13">
        <v>0.38323353293413198</v>
      </c>
      <c r="AQ9" s="13"/>
      <c r="AR9" s="13">
        <v>0.42105263157894701</v>
      </c>
      <c r="AS9" s="13">
        <v>0.40476190476190499</v>
      </c>
      <c r="AT9" s="13">
        <v>0.33333333333333298</v>
      </c>
      <c r="AU9" s="13">
        <v>0.25</v>
      </c>
      <c r="AV9" s="13">
        <v>0.46808510638297901</v>
      </c>
      <c r="AW9" s="13">
        <v>0.45614035087719301</v>
      </c>
      <c r="AX9" s="13">
        <v>0.43243243243243201</v>
      </c>
      <c r="AY9" s="13">
        <v>0.38709677419354799</v>
      </c>
      <c r="AZ9" s="13">
        <v>0.37037037037037002</v>
      </c>
      <c r="BA9" s="13">
        <v>0.44897959183673503</v>
      </c>
      <c r="BB9" s="13">
        <v>0.434782608695652</v>
      </c>
      <c r="BC9" s="13">
        <v>0.42499999999999999</v>
      </c>
      <c r="BD9" s="13"/>
      <c r="BE9" s="13">
        <v>0.41744548286604399</v>
      </c>
    </row>
    <row r="10" spans="2:57" ht="30" x14ac:dyDescent="0.25">
      <c r="B10" s="14" t="s">
        <v>491</v>
      </c>
      <c r="C10" s="13">
        <v>0.14024390243902399</v>
      </c>
      <c r="D10" s="13">
        <v>0.15384615384615399</v>
      </c>
      <c r="E10" s="13">
        <v>0.23958333333333301</v>
      </c>
      <c r="F10" s="13">
        <v>0.13397129186602899</v>
      </c>
      <c r="G10" s="13">
        <v>0.12095032397408199</v>
      </c>
      <c r="H10" s="13"/>
      <c r="I10" s="13">
        <v>0.165266106442577</v>
      </c>
      <c r="J10" s="13">
        <v>0.12095032397408199</v>
      </c>
      <c r="K10" s="13"/>
      <c r="L10" s="13">
        <v>0.16964285714285701</v>
      </c>
      <c r="M10" s="13">
        <v>0.15384615384615399</v>
      </c>
      <c r="N10" s="13">
        <v>0.12015503875969</v>
      </c>
      <c r="O10" s="13">
        <v>0.133858267716535</v>
      </c>
      <c r="P10" s="13"/>
      <c r="Q10" s="13">
        <v>0.11688311688311701</v>
      </c>
      <c r="R10" s="13">
        <v>0.19642857142857101</v>
      </c>
      <c r="S10" s="13">
        <v>0.17499999999999999</v>
      </c>
      <c r="T10" s="13">
        <v>0.164556962025316</v>
      </c>
      <c r="U10" s="13">
        <v>0.18518518518518501</v>
      </c>
      <c r="V10" s="13">
        <v>7.69230769230769E-2</v>
      </c>
      <c r="W10" s="13">
        <v>0.152941176470588</v>
      </c>
      <c r="X10" s="13">
        <v>0.115942028985507</v>
      </c>
      <c r="Y10" s="13"/>
      <c r="Z10" s="13">
        <v>0.140350877192982</v>
      </c>
      <c r="AA10" s="13">
        <v>0.16923076923076899</v>
      </c>
      <c r="AB10" s="13">
        <v>0.18320610687022901</v>
      </c>
      <c r="AC10" s="13">
        <v>0.12422360248447201</v>
      </c>
      <c r="AD10" s="13">
        <v>0.122222222222222</v>
      </c>
      <c r="AE10" s="13">
        <v>0.116279069767442</v>
      </c>
      <c r="AF10" s="13">
        <v>9.375E-2</v>
      </c>
      <c r="AG10" s="13">
        <v>0.118421052631579</v>
      </c>
      <c r="AH10" s="13"/>
      <c r="AI10" s="13">
        <v>0.16666666666666699</v>
      </c>
      <c r="AJ10" s="13">
        <v>0.194444444444444</v>
      </c>
      <c r="AK10" s="13">
        <v>0.15044247787610601</v>
      </c>
      <c r="AL10" s="13">
        <v>0.127906976744186</v>
      </c>
      <c r="AM10" s="13">
        <v>0.12578616352201299</v>
      </c>
      <c r="AN10" s="13"/>
      <c r="AO10" s="13">
        <v>0.133744855967078</v>
      </c>
      <c r="AP10" s="13">
        <v>0.149700598802395</v>
      </c>
      <c r="AQ10" s="13"/>
      <c r="AR10" s="13">
        <v>0.22807017543859601</v>
      </c>
      <c r="AS10" s="13">
        <v>0.13888888888888901</v>
      </c>
      <c r="AT10" s="13">
        <v>0.266666666666667</v>
      </c>
      <c r="AU10" s="13">
        <v>4.1666666666666699E-2</v>
      </c>
      <c r="AV10" s="13">
        <v>0.10638297872340401</v>
      </c>
      <c r="AW10" s="13">
        <v>0.19298245614035101</v>
      </c>
      <c r="AX10" s="13">
        <v>0.14864864864864899</v>
      </c>
      <c r="AY10" s="13">
        <v>0.19354838709677399</v>
      </c>
      <c r="AZ10" s="13">
        <v>9.8765432098765399E-2</v>
      </c>
      <c r="BA10" s="13">
        <v>0.122448979591837</v>
      </c>
      <c r="BB10" s="13">
        <v>0.15217391304347799</v>
      </c>
      <c r="BC10" s="13">
        <v>7.4999999999999997E-2</v>
      </c>
      <c r="BD10" s="13"/>
      <c r="BE10" s="13">
        <v>0.118380062305296</v>
      </c>
    </row>
    <row r="11" spans="2:57" x14ac:dyDescent="0.25">
      <c r="B11" s="14" t="s">
        <v>492</v>
      </c>
      <c r="C11" s="13">
        <v>2.3170731707317101E-2</v>
      </c>
      <c r="D11" s="13">
        <v>0</v>
      </c>
      <c r="E11" s="13">
        <v>4.1666666666666699E-2</v>
      </c>
      <c r="F11" s="13">
        <v>1.9138755980861202E-2</v>
      </c>
      <c r="G11" s="13">
        <v>2.3758099352051799E-2</v>
      </c>
      <c r="H11" s="13"/>
      <c r="I11" s="13">
        <v>2.2408963585434202E-2</v>
      </c>
      <c r="J11" s="13">
        <v>2.3758099352051799E-2</v>
      </c>
      <c r="K11" s="13"/>
      <c r="L11" s="13">
        <v>2.6785714285714302E-2</v>
      </c>
      <c r="M11" s="13">
        <v>3.5897435897435902E-2</v>
      </c>
      <c r="N11" s="13">
        <v>1.9379844961240299E-2</v>
      </c>
      <c r="O11" s="13">
        <v>1.5748031496062999E-2</v>
      </c>
      <c r="P11" s="13"/>
      <c r="Q11" s="13">
        <v>2.5974025974026E-2</v>
      </c>
      <c r="R11" s="13">
        <v>1.7857142857142901E-2</v>
      </c>
      <c r="S11" s="13">
        <v>2.5000000000000001E-2</v>
      </c>
      <c r="T11" s="13">
        <v>5.0632911392405097E-2</v>
      </c>
      <c r="U11" s="13">
        <v>9.2592592592592605E-3</v>
      </c>
      <c r="V11" s="13">
        <v>2.5641025641025599E-2</v>
      </c>
      <c r="W11" s="13">
        <v>3.5294117647058802E-2</v>
      </c>
      <c r="X11" s="13">
        <v>1.4492753623188401E-2</v>
      </c>
      <c r="Y11" s="13"/>
      <c r="Z11" s="13">
        <v>1.7543859649122799E-2</v>
      </c>
      <c r="AA11" s="13">
        <v>1.5384615384615399E-2</v>
      </c>
      <c r="AB11" s="13">
        <v>7.63358778625954E-3</v>
      </c>
      <c r="AC11" s="13">
        <v>6.2111801242236003E-3</v>
      </c>
      <c r="AD11" s="13">
        <v>5.5555555555555601E-2</v>
      </c>
      <c r="AE11" s="13">
        <v>5.8139534883720902E-2</v>
      </c>
      <c r="AF11" s="13">
        <v>0</v>
      </c>
      <c r="AG11" s="13">
        <v>3.94736842105263E-2</v>
      </c>
      <c r="AH11" s="13"/>
      <c r="AI11" s="13">
        <v>0</v>
      </c>
      <c r="AJ11" s="13">
        <v>2.7777777777777801E-2</v>
      </c>
      <c r="AK11" s="13">
        <v>2.6548672566371698E-2</v>
      </c>
      <c r="AL11" s="13">
        <v>2.5581395348837199E-2</v>
      </c>
      <c r="AM11" s="13">
        <v>1.25786163522013E-2</v>
      </c>
      <c r="AN11" s="13"/>
      <c r="AO11" s="13">
        <v>2.4691358024691398E-2</v>
      </c>
      <c r="AP11" s="13">
        <v>2.09580838323353E-2</v>
      </c>
      <c r="AQ11" s="13"/>
      <c r="AR11" s="13">
        <v>3.5087719298245598E-2</v>
      </c>
      <c r="AS11" s="13">
        <v>2.7777777777777801E-2</v>
      </c>
      <c r="AT11" s="13">
        <v>0</v>
      </c>
      <c r="AU11" s="13">
        <v>0</v>
      </c>
      <c r="AV11" s="13">
        <v>3.1914893617021302E-2</v>
      </c>
      <c r="AW11" s="13">
        <v>1.7543859649122799E-2</v>
      </c>
      <c r="AX11" s="13">
        <v>2.7027027027027001E-2</v>
      </c>
      <c r="AY11" s="13">
        <v>3.2258064516128997E-2</v>
      </c>
      <c r="AZ11" s="13">
        <v>1.2345679012345699E-2</v>
      </c>
      <c r="BA11" s="13">
        <v>2.04081632653061E-2</v>
      </c>
      <c r="BB11" s="13">
        <v>2.1739130434782601E-2</v>
      </c>
      <c r="BC11" s="13">
        <v>0</v>
      </c>
      <c r="BD11" s="13"/>
      <c r="BE11" s="13">
        <v>2.4922118380062301E-2</v>
      </c>
    </row>
    <row r="12" spans="2:57" x14ac:dyDescent="0.25">
      <c r="B12" s="14" t="s">
        <v>318</v>
      </c>
      <c r="C12" s="13">
        <v>6.0975609756097598E-3</v>
      </c>
      <c r="D12" s="13">
        <v>1.9230769230769201E-2</v>
      </c>
      <c r="E12" s="13">
        <v>1.0416666666666701E-2</v>
      </c>
      <c r="F12" s="13">
        <v>0</v>
      </c>
      <c r="G12" s="13">
        <v>6.4794816414686799E-3</v>
      </c>
      <c r="H12" s="13"/>
      <c r="I12" s="13">
        <v>5.60224089635854E-3</v>
      </c>
      <c r="J12" s="13">
        <v>6.4794816414686799E-3</v>
      </c>
      <c r="K12" s="13"/>
      <c r="L12" s="13">
        <v>8.9285714285714298E-3</v>
      </c>
      <c r="M12" s="13">
        <v>0</v>
      </c>
      <c r="N12" s="13">
        <v>3.8759689922480598E-3</v>
      </c>
      <c r="O12" s="13">
        <v>1.1811023622047201E-2</v>
      </c>
      <c r="P12" s="13"/>
      <c r="Q12" s="13">
        <v>0</v>
      </c>
      <c r="R12" s="13">
        <v>0</v>
      </c>
      <c r="S12" s="13">
        <v>2.5000000000000001E-2</v>
      </c>
      <c r="T12" s="13">
        <v>0</v>
      </c>
      <c r="U12" s="13">
        <v>9.2592592592592605E-3</v>
      </c>
      <c r="V12" s="13">
        <v>0</v>
      </c>
      <c r="W12" s="13">
        <v>1.1764705882352899E-2</v>
      </c>
      <c r="X12" s="13">
        <v>4.8309178743961402E-3</v>
      </c>
      <c r="Y12" s="13"/>
      <c r="Z12" s="13">
        <v>0</v>
      </c>
      <c r="AA12" s="13">
        <v>7.6923076923076901E-3</v>
      </c>
      <c r="AB12" s="13">
        <v>7.63358778625954E-3</v>
      </c>
      <c r="AC12" s="13">
        <v>0</v>
      </c>
      <c r="AD12" s="13">
        <v>0</v>
      </c>
      <c r="AE12" s="13">
        <v>1.16279069767442E-2</v>
      </c>
      <c r="AF12" s="13">
        <v>0</v>
      </c>
      <c r="AG12" s="13">
        <v>2.6315789473684199E-2</v>
      </c>
      <c r="AH12" s="13"/>
      <c r="AI12" s="13">
        <v>0</v>
      </c>
      <c r="AJ12" s="13">
        <v>0</v>
      </c>
      <c r="AK12" s="13">
        <v>8.8495575221238902E-3</v>
      </c>
      <c r="AL12" s="13">
        <v>4.65116279069767E-3</v>
      </c>
      <c r="AM12" s="13">
        <v>0</v>
      </c>
      <c r="AN12" s="13"/>
      <c r="AO12" s="13">
        <v>6.17283950617284E-3</v>
      </c>
      <c r="AP12" s="13">
        <v>5.9880239520958096E-3</v>
      </c>
      <c r="AQ12" s="13"/>
      <c r="AR12" s="13">
        <v>0</v>
      </c>
      <c r="AS12" s="13">
        <v>1.1904761904761901E-2</v>
      </c>
      <c r="AT12" s="13">
        <v>0</v>
      </c>
      <c r="AU12" s="13">
        <v>0</v>
      </c>
      <c r="AV12" s="13">
        <v>0</v>
      </c>
      <c r="AW12" s="13">
        <v>0</v>
      </c>
      <c r="AX12" s="13">
        <v>0</v>
      </c>
      <c r="AY12" s="13">
        <v>0</v>
      </c>
      <c r="AZ12" s="13">
        <v>0</v>
      </c>
      <c r="BA12" s="13">
        <v>2.04081632653061E-2</v>
      </c>
      <c r="BB12" s="13">
        <v>2.1739130434782601E-2</v>
      </c>
      <c r="BC12" s="13">
        <v>0</v>
      </c>
      <c r="BD12" s="13"/>
      <c r="BE12" s="13">
        <v>3.1152647975077898E-3</v>
      </c>
    </row>
    <row r="13" spans="2:57" x14ac:dyDescent="0.25">
      <c r="B13" s="14" t="s">
        <v>82</v>
      </c>
      <c r="C13" s="20">
        <v>2.3170731707317101E-2</v>
      </c>
      <c r="D13" s="20">
        <v>5.7692307692307702E-2</v>
      </c>
      <c r="E13" s="20">
        <v>4.1666666666666699E-2</v>
      </c>
      <c r="F13" s="20">
        <v>1.43540669856459E-2</v>
      </c>
      <c r="G13" s="20">
        <v>1.9438444924405999E-2</v>
      </c>
      <c r="H13" s="20"/>
      <c r="I13" s="20">
        <v>2.8011204481792701E-2</v>
      </c>
      <c r="J13" s="20">
        <v>1.9438444924405999E-2</v>
      </c>
      <c r="K13" s="20"/>
      <c r="L13" s="20">
        <v>5.3571428571428603E-2</v>
      </c>
      <c r="M13" s="20">
        <v>5.1282051282051299E-3</v>
      </c>
      <c r="N13" s="20">
        <v>1.9379844961240299E-2</v>
      </c>
      <c r="O13" s="20">
        <v>2.7559055118110201E-2</v>
      </c>
      <c r="P13" s="20"/>
      <c r="Q13" s="20">
        <v>6.4935064935064901E-2</v>
      </c>
      <c r="R13" s="20">
        <v>0</v>
      </c>
      <c r="S13" s="20">
        <v>2.5000000000000001E-2</v>
      </c>
      <c r="T13" s="20">
        <v>1.26582278481013E-2</v>
      </c>
      <c r="U13" s="20">
        <v>9.2592592592592605E-3</v>
      </c>
      <c r="V13" s="20">
        <v>8.5470085470085496E-3</v>
      </c>
      <c r="W13" s="20">
        <v>1.1764705882352899E-2</v>
      </c>
      <c r="X13" s="20">
        <v>2.8985507246376802E-2</v>
      </c>
      <c r="Y13" s="20"/>
      <c r="Z13" s="20">
        <v>3.5087719298245598E-2</v>
      </c>
      <c r="AA13" s="20">
        <v>7.6923076923076901E-3</v>
      </c>
      <c r="AB13" s="20">
        <v>1.5267175572519101E-2</v>
      </c>
      <c r="AC13" s="20">
        <v>1.2422360248447201E-2</v>
      </c>
      <c r="AD13" s="20">
        <v>4.4444444444444398E-2</v>
      </c>
      <c r="AE13" s="20">
        <v>3.4883720930232599E-2</v>
      </c>
      <c r="AF13" s="20">
        <v>0</v>
      </c>
      <c r="AG13" s="20">
        <v>3.94736842105263E-2</v>
      </c>
      <c r="AH13" s="20"/>
      <c r="AI13" s="20">
        <v>2.7777777777777801E-2</v>
      </c>
      <c r="AJ13" s="20">
        <v>2.7777777777777801E-2</v>
      </c>
      <c r="AK13" s="20">
        <v>3.5398230088495602E-2</v>
      </c>
      <c r="AL13" s="20">
        <v>1.8604651162790701E-2</v>
      </c>
      <c r="AM13" s="20">
        <v>1.88679245283019E-2</v>
      </c>
      <c r="AN13" s="20"/>
      <c r="AO13" s="20">
        <v>2.26337448559671E-2</v>
      </c>
      <c r="AP13" s="20">
        <v>2.39520958083832E-2</v>
      </c>
      <c r="AQ13" s="20"/>
      <c r="AR13" s="20">
        <v>7.0175438596491196E-2</v>
      </c>
      <c r="AS13" s="20">
        <v>2.7777777777777801E-2</v>
      </c>
      <c r="AT13" s="20">
        <v>0</v>
      </c>
      <c r="AU13" s="20">
        <v>0</v>
      </c>
      <c r="AV13" s="20">
        <v>1.0638297872340399E-2</v>
      </c>
      <c r="AW13" s="20">
        <v>1.7543859649122799E-2</v>
      </c>
      <c r="AX13" s="20">
        <v>2.7027027027027001E-2</v>
      </c>
      <c r="AY13" s="20">
        <v>0</v>
      </c>
      <c r="AZ13" s="20">
        <v>2.4691358024691398E-2</v>
      </c>
      <c r="BA13" s="20">
        <v>0</v>
      </c>
      <c r="BB13" s="20">
        <v>2.1739130434782601E-2</v>
      </c>
      <c r="BC13" s="20">
        <v>2.5000000000000001E-2</v>
      </c>
      <c r="BD13" s="20"/>
      <c r="BE13" s="20">
        <v>1.5576323987538899E-2</v>
      </c>
    </row>
    <row r="14" spans="2:57" x14ac:dyDescent="0.25">
      <c r="B14" s="14" t="s">
        <v>319</v>
      </c>
      <c r="C14" s="20">
        <v>0.80731707317073198</v>
      </c>
      <c r="D14" s="20">
        <v>0.76923076923076905</v>
      </c>
      <c r="E14" s="20">
        <v>0.66666666666666696</v>
      </c>
      <c r="F14" s="20">
        <v>0.83253588516746402</v>
      </c>
      <c r="G14" s="20">
        <v>0.82937365010799102</v>
      </c>
      <c r="H14" s="20"/>
      <c r="I14" s="20">
        <v>0.77871148459383699</v>
      </c>
      <c r="J14" s="20">
        <v>0.82937365010799102</v>
      </c>
      <c r="K14" s="20"/>
      <c r="L14" s="20">
        <v>0.74107142857142905</v>
      </c>
      <c r="M14" s="20">
        <v>0.80512820512820504</v>
      </c>
      <c r="N14" s="20">
        <v>0.837209302325581</v>
      </c>
      <c r="O14" s="20">
        <v>0.81102362204724399</v>
      </c>
      <c r="P14" s="20"/>
      <c r="Q14" s="20">
        <v>0.79220779220779203</v>
      </c>
      <c r="R14" s="20">
        <v>0.78571428571428603</v>
      </c>
      <c r="S14" s="20">
        <v>0.75</v>
      </c>
      <c r="T14" s="20">
        <v>0.772151898734177</v>
      </c>
      <c r="U14" s="20">
        <v>0.78703703703703698</v>
      </c>
      <c r="V14" s="20">
        <v>0.88888888888888895</v>
      </c>
      <c r="W14" s="20">
        <v>0.78823529411764703</v>
      </c>
      <c r="X14" s="20">
        <v>0.835748792270531</v>
      </c>
      <c r="Y14" s="20"/>
      <c r="Z14" s="20">
        <v>0.80701754385964897</v>
      </c>
      <c r="AA14" s="20">
        <v>0.8</v>
      </c>
      <c r="AB14" s="20">
        <v>0.78625954198473302</v>
      </c>
      <c r="AC14" s="20">
        <v>0.85714285714285698</v>
      </c>
      <c r="AD14" s="20">
        <v>0.77777777777777801</v>
      </c>
      <c r="AE14" s="20">
        <v>0.77906976744186096</v>
      </c>
      <c r="AF14" s="20">
        <v>0.90625</v>
      </c>
      <c r="AG14" s="20">
        <v>0.77631578947368396</v>
      </c>
      <c r="AH14" s="20"/>
      <c r="AI14" s="20">
        <v>0.80555555555555602</v>
      </c>
      <c r="AJ14" s="20">
        <v>0.75</v>
      </c>
      <c r="AK14" s="20">
        <v>0.77876106194690298</v>
      </c>
      <c r="AL14" s="20">
        <v>0.82325581395348801</v>
      </c>
      <c r="AM14" s="20">
        <v>0.84276729559748398</v>
      </c>
      <c r="AN14" s="20"/>
      <c r="AO14" s="20">
        <v>0.812757201646091</v>
      </c>
      <c r="AP14" s="20">
        <v>0.79940119760479</v>
      </c>
      <c r="AQ14" s="20"/>
      <c r="AR14" s="20">
        <v>0.66666666666666696</v>
      </c>
      <c r="AS14" s="20">
        <v>0.79365079365079405</v>
      </c>
      <c r="AT14" s="20">
        <v>0.73333333333333295</v>
      </c>
      <c r="AU14" s="20">
        <v>0.95833333333333304</v>
      </c>
      <c r="AV14" s="20">
        <v>0.85106382978723405</v>
      </c>
      <c r="AW14" s="20">
        <v>0.77192982456140302</v>
      </c>
      <c r="AX14" s="20">
        <v>0.79729729729729704</v>
      </c>
      <c r="AY14" s="20">
        <v>0.77419354838709697</v>
      </c>
      <c r="AZ14" s="20">
        <v>0.86419753086419704</v>
      </c>
      <c r="BA14" s="20">
        <v>0.83673469387755095</v>
      </c>
      <c r="BB14" s="20">
        <v>0.78260869565217395</v>
      </c>
      <c r="BC14" s="20">
        <v>0.9</v>
      </c>
      <c r="BD14" s="20"/>
      <c r="BE14" s="20">
        <v>0.838006230529595</v>
      </c>
    </row>
    <row r="15" spans="2:57" x14ac:dyDescent="0.25">
      <c r="B15" s="14" t="s">
        <v>274</v>
      </c>
      <c r="C15" s="21">
        <v>-0.784146341463415</v>
      </c>
      <c r="D15" s="21">
        <v>-0.71153846153846101</v>
      </c>
      <c r="E15" s="21">
        <v>-0.625</v>
      </c>
      <c r="F15" s="21">
        <v>-0.81818181818181801</v>
      </c>
      <c r="G15" s="21">
        <v>-0.80993520518358497</v>
      </c>
      <c r="H15" s="21"/>
      <c r="I15" s="21">
        <v>-0.75070028011204504</v>
      </c>
      <c r="J15" s="21">
        <v>-0.80993520518358497</v>
      </c>
      <c r="K15" s="21"/>
      <c r="L15" s="21">
        <v>-0.6875</v>
      </c>
      <c r="M15" s="21">
        <v>-0.8</v>
      </c>
      <c r="N15" s="21">
        <v>-0.81782945736434098</v>
      </c>
      <c r="O15" s="21">
        <v>-0.78346456692913402</v>
      </c>
      <c r="P15" s="21"/>
      <c r="Q15" s="21">
        <v>-0.72727272727272696</v>
      </c>
      <c r="R15" s="21">
        <v>-0.78571428571428603</v>
      </c>
      <c r="S15" s="21">
        <v>-0.72499999999999998</v>
      </c>
      <c r="T15" s="21">
        <v>-0.759493670886076</v>
      </c>
      <c r="U15" s="21">
        <v>-0.77777777777777801</v>
      </c>
      <c r="V15" s="21">
        <v>-0.88034188034187999</v>
      </c>
      <c r="W15" s="21">
        <v>-0.77647058823529402</v>
      </c>
      <c r="X15" s="21">
        <v>-0.80676328502415495</v>
      </c>
      <c r="Y15" s="21"/>
      <c r="Z15" s="21">
        <v>-0.77192982456140402</v>
      </c>
      <c r="AA15" s="21">
        <v>-0.79230769230769205</v>
      </c>
      <c r="AB15" s="21">
        <v>-0.77099236641221403</v>
      </c>
      <c r="AC15" s="21">
        <v>-0.84472049689440998</v>
      </c>
      <c r="AD15" s="21">
        <v>-0.73333333333333295</v>
      </c>
      <c r="AE15" s="21">
        <v>-0.74418604651162801</v>
      </c>
      <c r="AF15" s="21">
        <v>-0.90625</v>
      </c>
      <c r="AG15" s="21">
        <v>-0.73684210526315796</v>
      </c>
      <c r="AH15" s="21"/>
      <c r="AI15" s="21">
        <v>-0.77777777777777801</v>
      </c>
      <c r="AJ15" s="21">
        <v>-0.72222222222222199</v>
      </c>
      <c r="AK15" s="21">
        <v>-0.74336283185840701</v>
      </c>
      <c r="AL15" s="21">
        <v>-0.80465116279069804</v>
      </c>
      <c r="AM15" s="21">
        <v>-0.82389937106918198</v>
      </c>
      <c r="AN15" s="21"/>
      <c r="AO15" s="21">
        <v>-0.79012345679012397</v>
      </c>
      <c r="AP15" s="21">
        <v>-0.77544910179640703</v>
      </c>
      <c r="AQ15" s="21"/>
      <c r="AR15" s="21">
        <v>-0.59649122807017496</v>
      </c>
      <c r="AS15" s="21">
        <v>-0.76587301587301604</v>
      </c>
      <c r="AT15" s="21">
        <v>-0.73333333333333295</v>
      </c>
      <c r="AU15" s="21">
        <v>-0.95833333333333304</v>
      </c>
      <c r="AV15" s="21">
        <v>-0.840425531914894</v>
      </c>
      <c r="AW15" s="21">
        <v>-0.75438596491228105</v>
      </c>
      <c r="AX15" s="21">
        <v>-0.77027027027026995</v>
      </c>
      <c r="AY15" s="21">
        <v>-0.77419354838709697</v>
      </c>
      <c r="AZ15" s="21">
        <v>-0.83950617283950602</v>
      </c>
      <c r="BA15" s="21">
        <v>-0.83673469387755095</v>
      </c>
      <c r="BB15" s="21">
        <v>-0.76086956521739102</v>
      </c>
      <c r="BC15" s="21">
        <v>-0.875</v>
      </c>
      <c r="BD15" s="21"/>
      <c r="BE15" s="21">
        <v>-0.82242990654205606</v>
      </c>
    </row>
    <row r="16" spans="2:57" x14ac:dyDescent="0.25">
      <c r="B16" s="15" t="s">
        <v>494</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G22"/>
  <sheetViews>
    <sheetView showGridLines="0" topLeftCell="A5" workbookViewId="0">
      <pane xSplit="2" topLeftCell="C1" activePane="topRight" state="frozen"/>
      <selection pane="topRight" activeCell="B22" sqref="B22"/>
    </sheetView>
  </sheetViews>
  <sheetFormatPr defaultColWidth="11.42578125" defaultRowHeight="15" x14ac:dyDescent="0.25"/>
  <cols>
    <col min="2" max="2" width="25.7109375" customWidth="1"/>
    <col min="3" max="7" width="20.7109375" customWidth="1"/>
  </cols>
  <sheetData>
    <row r="2" spans="2:7" ht="39.950000000000003" customHeight="1" x14ac:dyDescent="0.25">
      <c r="D2" s="28" t="s">
        <v>410</v>
      </c>
      <c r="E2" s="25"/>
      <c r="F2" s="25"/>
      <c r="G2" s="25"/>
    </row>
    <row r="6" spans="2:7" ht="50.1" customHeight="1" x14ac:dyDescent="0.25">
      <c r="B6" s="16" t="s">
        <v>15</v>
      </c>
      <c r="C6" s="16" t="s">
        <v>500</v>
      </c>
      <c r="D6" s="16" t="s">
        <v>501</v>
      </c>
      <c r="E6" s="16" t="s">
        <v>502</v>
      </c>
      <c r="F6" s="16" t="s">
        <v>503</v>
      </c>
    </row>
    <row r="7" spans="2:7" x14ac:dyDescent="0.25">
      <c r="B7" s="14" t="s">
        <v>403</v>
      </c>
      <c r="C7" s="13">
        <v>0.31975560081466398</v>
      </c>
      <c r="D7" s="13">
        <v>0.32688391038696502</v>
      </c>
      <c r="E7" s="13">
        <v>0.307535641547862</v>
      </c>
      <c r="F7" s="13">
        <v>0.12219959266802401</v>
      </c>
    </row>
    <row r="8" spans="2:7" x14ac:dyDescent="0.25">
      <c r="B8" s="14" t="s">
        <v>404</v>
      </c>
      <c r="C8" s="13">
        <v>0.406313645621181</v>
      </c>
      <c r="D8" s="13">
        <v>0.381873727087576</v>
      </c>
      <c r="E8" s="13">
        <v>0.39002036659877798</v>
      </c>
      <c r="F8" s="13">
        <v>0.19857433808554001</v>
      </c>
    </row>
    <row r="9" spans="2:7" x14ac:dyDescent="0.25">
      <c r="B9" s="14" t="s">
        <v>405</v>
      </c>
      <c r="C9" s="13">
        <v>0.192464358452138</v>
      </c>
      <c r="D9" s="13">
        <v>0.19653767820773901</v>
      </c>
      <c r="E9" s="13">
        <v>0.202647657841141</v>
      </c>
      <c r="F9" s="13">
        <v>0.154786150712831</v>
      </c>
    </row>
    <row r="10" spans="2:7" x14ac:dyDescent="0.25">
      <c r="B10" s="14" t="s">
        <v>406</v>
      </c>
      <c r="C10" s="13">
        <v>3.0549898167006099E-2</v>
      </c>
      <c r="D10" s="13">
        <v>4.6843177189409398E-2</v>
      </c>
      <c r="E10" s="13">
        <v>4.9898167006110002E-2</v>
      </c>
      <c r="F10" s="13">
        <v>0.237270875763747</v>
      </c>
    </row>
    <row r="11" spans="2:7" x14ac:dyDescent="0.25">
      <c r="B11" s="14" t="s">
        <v>407</v>
      </c>
      <c r="C11" s="13">
        <v>1.6293279022403299E-2</v>
      </c>
      <c r="D11" s="13">
        <v>1.9348268839103899E-2</v>
      </c>
      <c r="E11" s="13">
        <v>2.95315682281059E-2</v>
      </c>
      <c r="F11" s="13">
        <v>0.27087576374745398</v>
      </c>
    </row>
    <row r="12" spans="2:7" x14ac:dyDescent="0.25">
      <c r="B12" s="14" t="s">
        <v>82</v>
      </c>
      <c r="C12" s="13">
        <v>3.4623217922606898E-2</v>
      </c>
      <c r="D12" s="13">
        <v>2.8513238289205701E-2</v>
      </c>
      <c r="E12" s="13">
        <v>2.0366598778004098E-2</v>
      </c>
      <c r="F12" s="13">
        <v>1.6293279022403299E-2</v>
      </c>
    </row>
    <row r="13" spans="2:7" x14ac:dyDescent="0.25">
      <c r="B13" s="22" t="s">
        <v>408</v>
      </c>
      <c r="C13" s="20">
        <v>0.72606924643584503</v>
      </c>
      <c r="D13" s="20">
        <v>0.70875763747454201</v>
      </c>
      <c r="E13" s="20">
        <v>0.69755600814663898</v>
      </c>
      <c r="F13" s="20">
        <v>0.32077393075356397</v>
      </c>
    </row>
    <row r="14" spans="2:7" x14ac:dyDescent="0.25">
      <c r="B14" s="22" t="s">
        <v>409</v>
      </c>
      <c r="C14" s="20">
        <v>4.6843177189409398E-2</v>
      </c>
      <c r="D14" s="20">
        <v>6.6191446028513207E-2</v>
      </c>
      <c r="E14" s="20">
        <v>7.9429735234215898E-2</v>
      </c>
      <c r="F14" s="20">
        <v>0.50814663951120198</v>
      </c>
    </row>
    <row r="15" spans="2:7" x14ac:dyDescent="0.25">
      <c r="B15" s="22" t="s">
        <v>274</v>
      </c>
      <c r="C15" s="21">
        <v>0.67922606924643603</v>
      </c>
      <c r="D15" s="21">
        <v>0.642566191446029</v>
      </c>
      <c r="E15" s="21">
        <v>0.61812627291242395</v>
      </c>
      <c r="F15" s="21">
        <v>-0.18737270875763801</v>
      </c>
    </row>
    <row r="16" spans="2:7" x14ac:dyDescent="0.25">
      <c r="B16" s="15"/>
      <c r="C16" s="15"/>
      <c r="D16" s="15"/>
      <c r="E16" s="15"/>
      <c r="F16" s="15"/>
    </row>
    <row r="17" spans="2:2" x14ac:dyDescent="0.25">
      <c r="B17" t="s">
        <v>84</v>
      </c>
    </row>
    <row r="18" spans="2:2" x14ac:dyDescent="0.25">
      <c r="B18" t="s">
        <v>85</v>
      </c>
    </row>
    <row r="22" spans="2:2" x14ac:dyDescent="0.2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504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403</v>
      </c>
      <c r="C8" s="13">
        <v>0.307535641547862</v>
      </c>
      <c r="D8" s="13">
        <v>0.19480519480519501</v>
      </c>
      <c r="E8" s="13">
        <v>0.20740740740740701</v>
      </c>
      <c r="F8" s="13">
        <v>0.27165354330708702</v>
      </c>
      <c r="G8" s="13">
        <v>0.36821705426356599</v>
      </c>
      <c r="H8" s="13"/>
      <c r="I8" s="13">
        <v>0.24034334763948501</v>
      </c>
      <c r="J8" s="13">
        <v>0.36821705426356599</v>
      </c>
      <c r="K8" s="13"/>
      <c r="L8" s="13">
        <v>0.3359375</v>
      </c>
      <c r="M8" s="13">
        <v>0.33333333333333298</v>
      </c>
      <c r="N8" s="13">
        <v>0.32107023411371199</v>
      </c>
      <c r="O8" s="13">
        <v>0.26625386996903999</v>
      </c>
      <c r="P8" s="13"/>
      <c r="Q8" s="13">
        <v>0.25225225225225201</v>
      </c>
      <c r="R8" s="13">
        <v>0.18918918918918901</v>
      </c>
      <c r="S8" s="13">
        <v>0.26086956521739102</v>
      </c>
      <c r="T8" s="13">
        <v>0.27102803738317799</v>
      </c>
      <c r="U8" s="13">
        <v>0.32258064516128998</v>
      </c>
      <c r="V8" s="13">
        <v>0.38167938931297701</v>
      </c>
      <c r="W8" s="13">
        <v>0.34693877551020402</v>
      </c>
      <c r="X8" s="13">
        <v>0.355263157894737</v>
      </c>
      <c r="Y8" s="13"/>
      <c r="Z8" s="13">
        <v>0.26618705035971202</v>
      </c>
      <c r="AA8" s="13">
        <v>0.26380368098159501</v>
      </c>
      <c r="AB8" s="13">
        <v>0.35064935064935099</v>
      </c>
      <c r="AC8" s="13">
        <v>0.39664804469273701</v>
      </c>
      <c r="AD8" s="13">
        <v>0.35238095238095202</v>
      </c>
      <c r="AE8" s="13">
        <v>0.18348623853210999</v>
      </c>
      <c r="AF8" s="13">
        <v>0.33333333333333298</v>
      </c>
      <c r="AG8" s="13">
        <v>0.28571428571428598</v>
      </c>
      <c r="AH8" s="13"/>
      <c r="AI8" s="13">
        <v>0.4</v>
      </c>
      <c r="AJ8" s="13">
        <v>0.20618556701030899</v>
      </c>
      <c r="AK8" s="13">
        <v>0.16993464052287599</v>
      </c>
      <c r="AL8" s="13">
        <v>0.32270916334661398</v>
      </c>
      <c r="AM8" s="13">
        <v>0.42528735632183901</v>
      </c>
      <c r="AN8" s="13"/>
      <c r="AO8" s="13">
        <v>0.29431438127090298</v>
      </c>
      <c r="AP8" s="13">
        <v>0.328125</v>
      </c>
      <c r="AQ8" s="13"/>
      <c r="AR8" s="13">
        <v>0.21875</v>
      </c>
      <c r="AS8" s="13">
        <v>0.34965034965035002</v>
      </c>
      <c r="AT8" s="13">
        <v>0.35294117647058798</v>
      </c>
      <c r="AU8" s="13">
        <v>0.25806451612903197</v>
      </c>
      <c r="AV8" s="13">
        <v>0.26050420168067201</v>
      </c>
      <c r="AW8" s="13">
        <v>0.25974025974025999</v>
      </c>
      <c r="AX8" s="13">
        <v>0.273809523809524</v>
      </c>
      <c r="AY8" s="13">
        <v>0.35294117647058798</v>
      </c>
      <c r="AZ8" s="13">
        <v>0.38235294117647101</v>
      </c>
      <c r="BA8" s="13">
        <v>0.27586206896551702</v>
      </c>
      <c r="BB8" s="13">
        <v>0.33333333333333298</v>
      </c>
      <c r="BC8" s="13">
        <v>0.26415094339622602</v>
      </c>
      <c r="BD8" s="13"/>
      <c r="BE8" s="13">
        <v>0.382436260623229</v>
      </c>
    </row>
    <row r="9" spans="2:57" x14ac:dyDescent="0.25">
      <c r="B9" s="14" t="s">
        <v>404</v>
      </c>
      <c r="C9" s="13">
        <v>0.39002036659877798</v>
      </c>
      <c r="D9" s="13">
        <v>0.28571428571428598</v>
      </c>
      <c r="E9" s="13">
        <v>0.33333333333333298</v>
      </c>
      <c r="F9" s="13">
        <v>0.40551181102362199</v>
      </c>
      <c r="G9" s="13">
        <v>0.412790697674419</v>
      </c>
      <c r="H9" s="13"/>
      <c r="I9" s="13">
        <v>0.36480686695279002</v>
      </c>
      <c r="J9" s="13">
        <v>0.412790697674419</v>
      </c>
      <c r="K9" s="13"/>
      <c r="L9" s="13">
        <v>0.3828125</v>
      </c>
      <c r="M9" s="13">
        <v>0.415584415584416</v>
      </c>
      <c r="N9" s="13">
        <v>0.39464882943143798</v>
      </c>
      <c r="O9" s="13">
        <v>0.37151702786377699</v>
      </c>
      <c r="P9" s="13"/>
      <c r="Q9" s="13">
        <v>0.33333333333333298</v>
      </c>
      <c r="R9" s="13">
        <v>0.36486486486486502</v>
      </c>
      <c r="S9" s="13">
        <v>0.33695652173912999</v>
      </c>
      <c r="T9" s="13">
        <v>0.401869158878505</v>
      </c>
      <c r="U9" s="13">
        <v>0.42741935483871002</v>
      </c>
      <c r="V9" s="13">
        <v>0.39694656488549601</v>
      </c>
      <c r="W9" s="13">
        <v>0.38775510204081598</v>
      </c>
      <c r="X9" s="13">
        <v>0.41666666666666702</v>
      </c>
      <c r="Y9" s="13"/>
      <c r="Z9" s="13">
        <v>0.402877697841727</v>
      </c>
      <c r="AA9" s="13">
        <v>0.40490797546012303</v>
      </c>
      <c r="AB9" s="13">
        <v>0.331168831168831</v>
      </c>
      <c r="AC9" s="13">
        <v>0.39106145251396601</v>
      </c>
      <c r="AD9" s="13">
        <v>0.371428571428571</v>
      </c>
      <c r="AE9" s="13">
        <v>0.44036697247706402</v>
      </c>
      <c r="AF9" s="13">
        <v>0.30952380952380998</v>
      </c>
      <c r="AG9" s="13">
        <v>0.43956043956044</v>
      </c>
      <c r="AH9" s="13"/>
      <c r="AI9" s="13">
        <v>0.28888888888888897</v>
      </c>
      <c r="AJ9" s="13">
        <v>0.36082474226804101</v>
      </c>
      <c r="AK9" s="13">
        <v>0.40522875816993498</v>
      </c>
      <c r="AL9" s="13">
        <v>0.40637450199203201</v>
      </c>
      <c r="AM9" s="13">
        <v>0.36206896551724099</v>
      </c>
      <c r="AN9" s="13"/>
      <c r="AO9" s="13">
        <v>0.38127090301003302</v>
      </c>
      <c r="AP9" s="13">
        <v>0.40364583333333298</v>
      </c>
      <c r="AQ9" s="13"/>
      <c r="AR9" s="13">
        <v>0.421875</v>
      </c>
      <c r="AS9" s="13">
        <v>0.374125874125874</v>
      </c>
      <c r="AT9" s="13">
        <v>0.35294117647058798</v>
      </c>
      <c r="AU9" s="13">
        <v>0.38709677419354799</v>
      </c>
      <c r="AV9" s="13">
        <v>0.45378151260504201</v>
      </c>
      <c r="AW9" s="13">
        <v>0.38961038961039002</v>
      </c>
      <c r="AX9" s="13">
        <v>0.39285714285714302</v>
      </c>
      <c r="AY9" s="13">
        <v>0.38235294117647101</v>
      </c>
      <c r="AZ9" s="13">
        <v>0.33333333333333298</v>
      </c>
      <c r="BA9" s="13">
        <v>0.34482758620689702</v>
      </c>
      <c r="BB9" s="13">
        <v>0.42105263157894701</v>
      </c>
      <c r="BC9" s="13">
        <v>0.43396226415094302</v>
      </c>
      <c r="BD9" s="13"/>
      <c r="BE9" s="13">
        <v>0.41359773371104802</v>
      </c>
    </row>
    <row r="10" spans="2:57" x14ac:dyDescent="0.25">
      <c r="B10" s="14" t="s">
        <v>405</v>
      </c>
      <c r="C10" s="13">
        <v>0.202647657841141</v>
      </c>
      <c r="D10" s="13">
        <v>0.22077922077922099</v>
      </c>
      <c r="E10" s="13">
        <v>0.31111111111111101</v>
      </c>
      <c r="F10" s="13">
        <v>0.232283464566929</v>
      </c>
      <c r="G10" s="13">
        <v>0.15697674418604701</v>
      </c>
      <c r="H10" s="13"/>
      <c r="I10" s="13">
        <v>0.25321888412017202</v>
      </c>
      <c r="J10" s="13">
        <v>0.15697674418604701</v>
      </c>
      <c r="K10" s="13"/>
      <c r="L10" s="13">
        <v>0.1796875</v>
      </c>
      <c r="M10" s="13">
        <v>0.19047619047618999</v>
      </c>
      <c r="N10" s="13">
        <v>0.20066889632106999</v>
      </c>
      <c r="O10" s="13">
        <v>0.21981424148606801</v>
      </c>
      <c r="P10" s="13"/>
      <c r="Q10" s="13">
        <v>0.19819819819819801</v>
      </c>
      <c r="R10" s="13">
        <v>0.35135135135135098</v>
      </c>
      <c r="S10" s="13">
        <v>0.29347826086956502</v>
      </c>
      <c r="T10" s="13">
        <v>0.21495327102803699</v>
      </c>
      <c r="U10" s="13">
        <v>0.16935483870967699</v>
      </c>
      <c r="V10" s="13">
        <v>0.17557251908396901</v>
      </c>
      <c r="W10" s="13">
        <v>0.15306122448979601</v>
      </c>
      <c r="X10" s="13">
        <v>0.162280701754386</v>
      </c>
      <c r="Y10" s="13"/>
      <c r="Z10" s="13">
        <v>0.22302158273381301</v>
      </c>
      <c r="AA10" s="13">
        <v>0.220858895705521</v>
      </c>
      <c r="AB10" s="13">
        <v>0.24025974025974001</v>
      </c>
      <c r="AC10" s="13">
        <v>0.16759776536312801</v>
      </c>
      <c r="AD10" s="13">
        <v>0.180952380952381</v>
      </c>
      <c r="AE10" s="13">
        <v>0.22018348623853201</v>
      </c>
      <c r="AF10" s="13">
        <v>0.214285714285714</v>
      </c>
      <c r="AG10" s="13">
        <v>0.14285714285714299</v>
      </c>
      <c r="AH10" s="13"/>
      <c r="AI10" s="13">
        <v>0.155555555555556</v>
      </c>
      <c r="AJ10" s="13">
        <v>0.28865979381443302</v>
      </c>
      <c r="AK10" s="13">
        <v>0.30718954248365998</v>
      </c>
      <c r="AL10" s="13">
        <v>0.18525896414342599</v>
      </c>
      <c r="AM10" s="13">
        <v>0.13218390804597699</v>
      </c>
      <c r="AN10" s="13"/>
      <c r="AO10" s="13">
        <v>0.20903010033444799</v>
      </c>
      <c r="AP10" s="13">
        <v>0.19270833333333301</v>
      </c>
      <c r="AQ10" s="13"/>
      <c r="AR10" s="13">
        <v>0.28125</v>
      </c>
      <c r="AS10" s="13">
        <v>0.19230769230769201</v>
      </c>
      <c r="AT10" s="13">
        <v>0.23529411764705899</v>
      </c>
      <c r="AU10" s="13">
        <v>0.29032258064516098</v>
      </c>
      <c r="AV10" s="13">
        <v>0.159663865546218</v>
      </c>
      <c r="AW10" s="13">
        <v>0.207792207792208</v>
      </c>
      <c r="AX10" s="13">
        <v>0.238095238095238</v>
      </c>
      <c r="AY10" s="13">
        <v>0.17647058823529399</v>
      </c>
      <c r="AZ10" s="13">
        <v>0.16666666666666699</v>
      </c>
      <c r="BA10" s="13">
        <v>0.31034482758620702</v>
      </c>
      <c r="BB10" s="13">
        <v>0.21052631578947401</v>
      </c>
      <c r="BC10" s="13">
        <v>9.4339622641509399E-2</v>
      </c>
      <c r="BD10" s="13"/>
      <c r="BE10" s="13">
        <v>0.15580736543909299</v>
      </c>
    </row>
    <row r="11" spans="2:57" x14ac:dyDescent="0.25">
      <c r="B11" s="14" t="s">
        <v>406</v>
      </c>
      <c r="C11" s="13">
        <v>4.9898167006110002E-2</v>
      </c>
      <c r="D11" s="13">
        <v>0.103896103896104</v>
      </c>
      <c r="E11" s="13">
        <v>6.6666666666666693E-2</v>
      </c>
      <c r="F11" s="13">
        <v>4.33070866141732E-2</v>
      </c>
      <c r="G11" s="13">
        <v>4.0697674418604703E-2</v>
      </c>
      <c r="H11" s="13"/>
      <c r="I11" s="13">
        <v>6.0085836909871203E-2</v>
      </c>
      <c r="J11" s="13">
        <v>4.0697674418604703E-2</v>
      </c>
      <c r="K11" s="13"/>
      <c r="L11" s="13">
        <v>5.46875E-2</v>
      </c>
      <c r="M11" s="13">
        <v>3.8961038961039002E-2</v>
      </c>
      <c r="N11" s="13">
        <v>4.3478260869565202E-2</v>
      </c>
      <c r="O11" s="13">
        <v>6.19195046439628E-2</v>
      </c>
      <c r="P11" s="13"/>
      <c r="Q11" s="13">
        <v>7.2072072072072099E-2</v>
      </c>
      <c r="R11" s="13">
        <v>5.4054054054054099E-2</v>
      </c>
      <c r="S11" s="13">
        <v>5.4347826086956499E-2</v>
      </c>
      <c r="T11" s="13">
        <v>4.67289719626168E-2</v>
      </c>
      <c r="U11" s="13">
        <v>4.8387096774193498E-2</v>
      </c>
      <c r="V11" s="13">
        <v>3.0534351145038201E-2</v>
      </c>
      <c r="W11" s="13">
        <v>9.1836734693877597E-2</v>
      </c>
      <c r="X11" s="13">
        <v>3.07017543859649E-2</v>
      </c>
      <c r="Y11" s="13"/>
      <c r="Z11" s="13">
        <v>3.5971223021582698E-2</v>
      </c>
      <c r="AA11" s="13">
        <v>3.6809815950920199E-2</v>
      </c>
      <c r="AB11" s="13">
        <v>5.1948051948052E-2</v>
      </c>
      <c r="AC11" s="13">
        <v>2.23463687150838E-2</v>
      </c>
      <c r="AD11" s="13">
        <v>6.6666666666666693E-2</v>
      </c>
      <c r="AE11" s="13">
        <v>8.2568807339449504E-2</v>
      </c>
      <c r="AF11" s="13">
        <v>9.5238095238095205E-2</v>
      </c>
      <c r="AG11" s="13">
        <v>6.5934065934065894E-2</v>
      </c>
      <c r="AH11" s="13"/>
      <c r="AI11" s="13">
        <v>2.2222222222222199E-2</v>
      </c>
      <c r="AJ11" s="13">
        <v>9.2783505154639206E-2</v>
      </c>
      <c r="AK11" s="13">
        <v>6.5359477124182996E-2</v>
      </c>
      <c r="AL11" s="13">
        <v>4.9800796812749001E-2</v>
      </c>
      <c r="AM11" s="13">
        <v>2.2988505747126398E-2</v>
      </c>
      <c r="AN11" s="13"/>
      <c r="AO11" s="13">
        <v>6.1872909698996698E-2</v>
      </c>
      <c r="AP11" s="13">
        <v>3.125E-2</v>
      </c>
      <c r="AQ11" s="13"/>
      <c r="AR11" s="13">
        <v>3.125E-2</v>
      </c>
      <c r="AS11" s="13">
        <v>5.2447552447552399E-2</v>
      </c>
      <c r="AT11" s="13">
        <v>5.8823529411764698E-2</v>
      </c>
      <c r="AU11" s="13">
        <v>3.2258064516128997E-2</v>
      </c>
      <c r="AV11" s="13">
        <v>5.8823529411764698E-2</v>
      </c>
      <c r="AW11" s="13">
        <v>9.0909090909090898E-2</v>
      </c>
      <c r="AX11" s="13">
        <v>5.95238095238095E-2</v>
      </c>
      <c r="AY11" s="13">
        <v>0</v>
      </c>
      <c r="AZ11" s="13">
        <v>4.9019607843137303E-2</v>
      </c>
      <c r="BA11" s="13">
        <v>3.4482758620689703E-2</v>
      </c>
      <c r="BB11" s="13">
        <v>0</v>
      </c>
      <c r="BC11" s="13">
        <v>7.5471698113207503E-2</v>
      </c>
      <c r="BD11" s="13"/>
      <c r="BE11" s="13">
        <v>1.9830028328611901E-2</v>
      </c>
    </row>
    <row r="12" spans="2:57" x14ac:dyDescent="0.25">
      <c r="B12" s="14" t="s">
        <v>407</v>
      </c>
      <c r="C12" s="13">
        <v>2.95315682281059E-2</v>
      </c>
      <c r="D12" s="13">
        <v>0.14285714285714299</v>
      </c>
      <c r="E12" s="13">
        <v>5.9259259259259303E-2</v>
      </c>
      <c r="F12" s="13">
        <v>2.3622047244094498E-2</v>
      </c>
      <c r="G12" s="13">
        <v>7.7519379844961196E-3</v>
      </c>
      <c r="H12" s="13"/>
      <c r="I12" s="13">
        <v>5.3648068669527899E-2</v>
      </c>
      <c r="J12" s="13">
        <v>7.7519379844961196E-3</v>
      </c>
      <c r="K12" s="13"/>
      <c r="L12" s="13">
        <v>3.90625E-2</v>
      </c>
      <c r="M12" s="13">
        <v>1.2987012987013E-2</v>
      </c>
      <c r="N12" s="13">
        <v>2.6755852842809399E-2</v>
      </c>
      <c r="O12" s="13">
        <v>4.02476780185759E-2</v>
      </c>
      <c r="P12" s="13"/>
      <c r="Q12" s="13">
        <v>0.126126126126126</v>
      </c>
      <c r="R12" s="13">
        <v>2.7027027027027001E-2</v>
      </c>
      <c r="S12" s="13">
        <v>3.2608695652173898E-2</v>
      </c>
      <c r="T12" s="13">
        <v>4.67289719626168E-2</v>
      </c>
      <c r="U12" s="13">
        <v>1.6129032258064498E-2</v>
      </c>
      <c r="V12" s="13">
        <v>0</v>
      </c>
      <c r="W12" s="13">
        <v>0</v>
      </c>
      <c r="X12" s="13">
        <v>1.3157894736842099E-2</v>
      </c>
      <c r="Y12" s="13"/>
      <c r="Z12" s="13">
        <v>5.0359712230215799E-2</v>
      </c>
      <c r="AA12" s="13">
        <v>4.9079754601227002E-2</v>
      </c>
      <c r="AB12" s="13">
        <v>6.4935064935064896E-3</v>
      </c>
      <c r="AC12" s="13">
        <v>1.67597765363128E-2</v>
      </c>
      <c r="AD12" s="13">
        <v>1.9047619047619001E-2</v>
      </c>
      <c r="AE12" s="13">
        <v>2.7522935779816501E-2</v>
      </c>
      <c r="AF12" s="13">
        <v>2.3809523809523801E-2</v>
      </c>
      <c r="AG12" s="13">
        <v>4.3956043956044001E-2</v>
      </c>
      <c r="AH12" s="13"/>
      <c r="AI12" s="13">
        <v>0.11111111111111099</v>
      </c>
      <c r="AJ12" s="13">
        <v>4.1237113402061903E-2</v>
      </c>
      <c r="AK12" s="13">
        <v>2.61437908496732E-2</v>
      </c>
      <c r="AL12" s="13">
        <v>1.9920318725099601E-2</v>
      </c>
      <c r="AM12" s="13">
        <v>2.8735632183908E-2</v>
      </c>
      <c r="AN12" s="13"/>
      <c r="AO12" s="13">
        <v>3.1772575250836099E-2</v>
      </c>
      <c r="AP12" s="13">
        <v>2.6041666666666699E-2</v>
      </c>
      <c r="AQ12" s="13"/>
      <c r="AR12" s="13">
        <v>1.5625E-2</v>
      </c>
      <c r="AS12" s="13">
        <v>1.7482517482517501E-2</v>
      </c>
      <c r="AT12" s="13">
        <v>0</v>
      </c>
      <c r="AU12" s="13">
        <v>0</v>
      </c>
      <c r="AV12" s="13">
        <v>3.3613445378151301E-2</v>
      </c>
      <c r="AW12" s="13">
        <v>2.5974025974026E-2</v>
      </c>
      <c r="AX12" s="13">
        <v>1.1904761904761901E-2</v>
      </c>
      <c r="AY12" s="13">
        <v>8.8235294117647106E-2</v>
      </c>
      <c r="AZ12" s="13">
        <v>3.9215686274509803E-2</v>
      </c>
      <c r="BA12" s="13">
        <v>3.4482758620689703E-2</v>
      </c>
      <c r="BB12" s="13">
        <v>3.5087719298245598E-2</v>
      </c>
      <c r="BC12" s="13">
        <v>9.4339622641509399E-2</v>
      </c>
      <c r="BD12" s="13"/>
      <c r="BE12" s="13">
        <v>1.9830028328611901E-2</v>
      </c>
    </row>
    <row r="13" spans="2:57" x14ac:dyDescent="0.25">
      <c r="B13" s="14" t="s">
        <v>82</v>
      </c>
      <c r="C13" s="13">
        <v>2.0366598778004098E-2</v>
      </c>
      <c r="D13" s="13">
        <v>5.1948051948052E-2</v>
      </c>
      <c r="E13" s="13">
        <v>2.2222222222222199E-2</v>
      </c>
      <c r="F13" s="13">
        <v>2.3622047244094498E-2</v>
      </c>
      <c r="G13" s="13">
        <v>1.35658914728682E-2</v>
      </c>
      <c r="H13" s="13"/>
      <c r="I13" s="13">
        <v>2.7896995708154501E-2</v>
      </c>
      <c r="J13" s="13">
        <v>1.35658914728682E-2</v>
      </c>
      <c r="K13" s="13"/>
      <c r="L13" s="13">
        <v>7.8125E-3</v>
      </c>
      <c r="M13" s="13">
        <v>8.6580086580086597E-3</v>
      </c>
      <c r="N13" s="13">
        <v>1.3377926421404699E-2</v>
      </c>
      <c r="O13" s="13">
        <v>4.02476780185759E-2</v>
      </c>
      <c r="P13" s="13"/>
      <c r="Q13" s="13">
        <v>1.8018018018018001E-2</v>
      </c>
      <c r="R13" s="13">
        <v>1.35135135135135E-2</v>
      </c>
      <c r="S13" s="13">
        <v>2.1739130434782601E-2</v>
      </c>
      <c r="T13" s="13">
        <v>1.86915887850467E-2</v>
      </c>
      <c r="U13" s="13">
        <v>1.6129032258064498E-2</v>
      </c>
      <c r="V13" s="13">
        <v>1.5267175572519101E-2</v>
      </c>
      <c r="W13" s="13">
        <v>2.04081632653061E-2</v>
      </c>
      <c r="X13" s="13">
        <v>2.1929824561403501E-2</v>
      </c>
      <c r="Y13" s="13"/>
      <c r="Z13" s="13">
        <v>2.15827338129496E-2</v>
      </c>
      <c r="AA13" s="13">
        <v>2.4539877300613501E-2</v>
      </c>
      <c r="AB13" s="13">
        <v>1.9480519480519501E-2</v>
      </c>
      <c r="AC13" s="13">
        <v>5.5865921787709499E-3</v>
      </c>
      <c r="AD13" s="13">
        <v>9.5238095238095195E-3</v>
      </c>
      <c r="AE13" s="13">
        <v>4.5871559633027498E-2</v>
      </c>
      <c r="AF13" s="13">
        <v>2.3809523809523801E-2</v>
      </c>
      <c r="AG13" s="13">
        <v>2.1978021978022001E-2</v>
      </c>
      <c r="AH13" s="13"/>
      <c r="AI13" s="13">
        <v>2.2222222222222199E-2</v>
      </c>
      <c r="AJ13" s="13">
        <v>1.03092783505155E-2</v>
      </c>
      <c r="AK13" s="13">
        <v>2.61437908496732E-2</v>
      </c>
      <c r="AL13" s="13">
        <v>1.5936254980079698E-2</v>
      </c>
      <c r="AM13" s="13">
        <v>2.8735632183908E-2</v>
      </c>
      <c r="AN13" s="13"/>
      <c r="AO13" s="13">
        <v>2.1739130434782601E-2</v>
      </c>
      <c r="AP13" s="13">
        <v>1.8229166666666699E-2</v>
      </c>
      <c r="AQ13" s="13"/>
      <c r="AR13" s="13">
        <v>3.125E-2</v>
      </c>
      <c r="AS13" s="13">
        <v>1.3986013986014E-2</v>
      </c>
      <c r="AT13" s="13">
        <v>0</v>
      </c>
      <c r="AU13" s="13">
        <v>3.2258064516128997E-2</v>
      </c>
      <c r="AV13" s="13">
        <v>3.3613445378151301E-2</v>
      </c>
      <c r="AW13" s="13">
        <v>2.5974025974026E-2</v>
      </c>
      <c r="AX13" s="13">
        <v>2.3809523809523801E-2</v>
      </c>
      <c r="AY13" s="13">
        <v>0</v>
      </c>
      <c r="AZ13" s="13">
        <v>2.9411764705882401E-2</v>
      </c>
      <c r="BA13" s="13">
        <v>0</v>
      </c>
      <c r="BB13" s="13">
        <v>0</v>
      </c>
      <c r="BC13" s="13">
        <v>3.77358490566038E-2</v>
      </c>
      <c r="BD13" s="13"/>
      <c r="BE13" s="13">
        <v>8.4985835694051E-3</v>
      </c>
    </row>
    <row r="14" spans="2:57" x14ac:dyDescent="0.25">
      <c r="B14" s="14" t="s">
        <v>408</v>
      </c>
      <c r="C14" s="20">
        <v>0.69755600814663898</v>
      </c>
      <c r="D14" s="20">
        <v>0.48051948051948101</v>
      </c>
      <c r="E14" s="20">
        <v>0.54074074074074097</v>
      </c>
      <c r="F14" s="20">
        <v>0.67716535433070901</v>
      </c>
      <c r="G14" s="20">
        <v>0.781007751937985</v>
      </c>
      <c r="H14" s="20"/>
      <c r="I14" s="20">
        <v>0.60515021459227503</v>
      </c>
      <c r="J14" s="20">
        <v>0.781007751937985</v>
      </c>
      <c r="K14" s="20"/>
      <c r="L14" s="20">
        <v>0.71875</v>
      </c>
      <c r="M14" s="20">
        <v>0.74891774891774898</v>
      </c>
      <c r="N14" s="20">
        <v>0.71571906354515002</v>
      </c>
      <c r="O14" s="20">
        <v>0.63777089783281704</v>
      </c>
      <c r="P14" s="20"/>
      <c r="Q14" s="20">
        <v>0.58558558558558604</v>
      </c>
      <c r="R14" s="20">
        <v>0.55405405405405395</v>
      </c>
      <c r="S14" s="20">
        <v>0.59782608695652195</v>
      </c>
      <c r="T14" s="20">
        <v>0.67289719626168198</v>
      </c>
      <c r="U14" s="20">
        <v>0.75</v>
      </c>
      <c r="V14" s="20">
        <v>0.77862595419847302</v>
      </c>
      <c r="W14" s="20">
        <v>0.73469387755102</v>
      </c>
      <c r="X14" s="20">
        <v>0.77192982456140302</v>
      </c>
      <c r="Y14" s="20"/>
      <c r="Z14" s="20">
        <v>0.66906474820143902</v>
      </c>
      <c r="AA14" s="20">
        <v>0.66871165644171804</v>
      </c>
      <c r="AB14" s="20">
        <v>0.68181818181818199</v>
      </c>
      <c r="AC14" s="20">
        <v>0.78770949720670402</v>
      </c>
      <c r="AD14" s="20">
        <v>0.72380952380952401</v>
      </c>
      <c r="AE14" s="20">
        <v>0.62385321100917401</v>
      </c>
      <c r="AF14" s="20">
        <v>0.64285714285714302</v>
      </c>
      <c r="AG14" s="20">
        <v>0.72527472527472503</v>
      </c>
      <c r="AH14" s="20"/>
      <c r="AI14" s="20">
        <v>0.68888888888888899</v>
      </c>
      <c r="AJ14" s="20">
        <v>0.56701030927835006</v>
      </c>
      <c r="AK14" s="20">
        <v>0.57516339869280997</v>
      </c>
      <c r="AL14" s="20">
        <v>0.72908366533864499</v>
      </c>
      <c r="AM14" s="20">
        <v>0.78735632183908</v>
      </c>
      <c r="AN14" s="20"/>
      <c r="AO14" s="20">
        <v>0.675585284280936</v>
      </c>
      <c r="AP14" s="20">
        <v>0.73177083333333304</v>
      </c>
      <c r="AQ14" s="20"/>
      <c r="AR14" s="20">
        <v>0.640625</v>
      </c>
      <c r="AS14" s="20">
        <v>0.72377622377622397</v>
      </c>
      <c r="AT14" s="20">
        <v>0.70588235294117696</v>
      </c>
      <c r="AU14" s="20">
        <v>0.64516129032258096</v>
      </c>
      <c r="AV14" s="20">
        <v>0.71428571428571397</v>
      </c>
      <c r="AW14" s="20">
        <v>0.64935064935064901</v>
      </c>
      <c r="AX14" s="20">
        <v>0.66666666666666696</v>
      </c>
      <c r="AY14" s="20">
        <v>0.73529411764705899</v>
      </c>
      <c r="AZ14" s="20">
        <v>0.71568627450980404</v>
      </c>
      <c r="BA14" s="20">
        <v>0.62068965517241403</v>
      </c>
      <c r="BB14" s="20">
        <v>0.75438596491228105</v>
      </c>
      <c r="BC14" s="20">
        <v>0.69811320754716999</v>
      </c>
      <c r="BD14" s="20"/>
      <c r="BE14" s="20">
        <v>0.79603399433427802</v>
      </c>
    </row>
    <row r="15" spans="2:57" x14ac:dyDescent="0.25">
      <c r="B15" s="14" t="s">
        <v>409</v>
      </c>
      <c r="C15" s="20">
        <v>7.9429735234215898E-2</v>
      </c>
      <c r="D15" s="20">
        <v>0.246753246753247</v>
      </c>
      <c r="E15" s="20">
        <v>0.125925925925926</v>
      </c>
      <c r="F15" s="20">
        <v>6.6929133858267695E-2</v>
      </c>
      <c r="G15" s="20">
        <v>4.8449612403100799E-2</v>
      </c>
      <c r="H15" s="20"/>
      <c r="I15" s="20">
        <v>0.113733905579399</v>
      </c>
      <c r="J15" s="20">
        <v>4.8449612403100799E-2</v>
      </c>
      <c r="K15" s="20"/>
      <c r="L15" s="20">
        <v>9.375E-2</v>
      </c>
      <c r="M15" s="20">
        <v>5.1948051948052E-2</v>
      </c>
      <c r="N15" s="20">
        <v>7.0234113712374605E-2</v>
      </c>
      <c r="O15" s="20">
        <v>0.10216718266253901</v>
      </c>
      <c r="P15" s="20"/>
      <c r="Q15" s="20">
        <v>0.19819819819819801</v>
      </c>
      <c r="R15" s="20">
        <v>8.1081081081081099E-2</v>
      </c>
      <c r="S15" s="20">
        <v>8.6956521739130405E-2</v>
      </c>
      <c r="T15" s="20">
        <v>9.34579439252336E-2</v>
      </c>
      <c r="U15" s="20">
        <v>6.4516129032258104E-2</v>
      </c>
      <c r="V15" s="20">
        <v>3.0534351145038201E-2</v>
      </c>
      <c r="W15" s="20">
        <v>9.1836734693877597E-2</v>
      </c>
      <c r="X15" s="20">
        <v>4.3859649122807001E-2</v>
      </c>
      <c r="Y15" s="20"/>
      <c r="Z15" s="20">
        <v>8.6330935251798593E-2</v>
      </c>
      <c r="AA15" s="20">
        <v>8.5889570552147201E-2</v>
      </c>
      <c r="AB15" s="20">
        <v>5.8441558441558399E-2</v>
      </c>
      <c r="AC15" s="20">
        <v>3.91061452513966E-2</v>
      </c>
      <c r="AD15" s="20">
        <v>8.5714285714285701E-2</v>
      </c>
      <c r="AE15" s="20">
        <v>0.11009174311926601</v>
      </c>
      <c r="AF15" s="20">
        <v>0.119047619047619</v>
      </c>
      <c r="AG15" s="20">
        <v>0.10989010989011</v>
      </c>
      <c r="AH15" s="20"/>
      <c r="AI15" s="20">
        <v>0.133333333333333</v>
      </c>
      <c r="AJ15" s="20">
        <v>0.134020618556701</v>
      </c>
      <c r="AK15" s="20">
        <v>9.1503267973856203E-2</v>
      </c>
      <c r="AL15" s="20">
        <v>6.9721115537848599E-2</v>
      </c>
      <c r="AM15" s="20">
        <v>5.1724137931034503E-2</v>
      </c>
      <c r="AN15" s="20"/>
      <c r="AO15" s="20">
        <v>9.3645484949832797E-2</v>
      </c>
      <c r="AP15" s="20">
        <v>5.7291666666666699E-2</v>
      </c>
      <c r="AQ15" s="20"/>
      <c r="AR15" s="20">
        <v>4.6875E-2</v>
      </c>
      <c r="AS15" s="20">
        <v>6.9930069930069894E-2</v>
      </c>
      <c r="AT15" s="20">
        <v>5.8823529411764698E-2</v>
      </c>
      <c r="AU15" s="20">
        <v>3.2258064516128997E-2</v>
      </c>
      <c r="AV15" s="20">
        <v>9.2436974789915999E-2</v>
      </c>
      <c r="AW15" s="20">
        <v>0.11688311688311701</v>
      </c>
      <c r="AX15" s="20">
        <v>7.1428571428571397E-2</v>
      </c>
      <c r="AY15" s="20">
        <v>8.8235294117647106E-2</v>
      </c>
      <c r="AZ15" s="20">
        <v>8.8235294117647106E-2</v>
      </c>
      <c r="BA15" s="20">
        <v>6.8965517241379296E-2</v>
      </c>
      <c r="BB15" s="20">
        <v>3.5087719298245598E-2</v>
      </c>
      <c r="BC15" s="20">
        <v>0.169811320754717</v>
      </c>
      <c r="BD15" s="20"/>
      <c r="BE15" s="20">
        <v>3.9660056657223802E-2</v>
      </c>
    </row>
    <row r="16" spans="2:57" x14ac:dyDescent="0.25">
      <c r="B16" s="14" t="s">
        <v>274</v>
      </c>
      <c r="C16" s="21">
        <v>0.61812627291242395</v>
      </c>
      <c r="D16" s="21">
        <v>0.23376623376623401</v>
      </c>
      <c r="E16" s="21">
        <v>0.41481481481481502</v>
      </c>
      <c r="F16" s="21">
        <v>0.61023622047244097</v>
      </c>
      <c r="G16" s="21">
        <v>0.73255813953488402</v>
      </c>
      <c r="H16" s="21"/>
      <c r="I16" s="21">
        <v>0.49141630901287597</v>
      </c>
      <c r="J16" s="21">
        <v>0.73255813953488402</v>
      </c>
      <c r="K16" s="21"/>
      <c r="L16" s="21">
        <v>0.625</v>
      </c>
      <c r="M16" s="21">
        <v>0.69696969696969702</v>
      </c>
      <c r="N16" s="21">
        <v>0.64548494983277604</v>
      </c>
      <c r="O16" s="21">
        <v>0.53560371517027905</v>
      </c>
      <c r="P16" s="21"/>
      <c r="Q16" s="21">
        <v>0.38738738738738698</v>
      </c>
      <c r="R16" s="21">
        <v>0.47297297297297303</v>
      </c>
      <c r="S16" s="21">
        <v>0.51086956521739102</v>
      </c>
      <c r="T16" s="21">
        <v>0.579439252336449</v>
      </c>
      <c r="U16" s="21">
        <v>0.68548387096774199</v>
      </c>
      <c r="V16" s="21">
        <v>0.74809160305343503</v>
      </c>
      <c r="W16" s="21">
        <v>0.64285714285714302</v>
      </c>
      <c r="X16" s="21">
        <v>0.72807017543859598</v>
      </c>
      <c r="Y16" s="21"/>
      <c r="Z16" s="21">
        <v>0.58273381294964</v>
      </c>
      <c r="AA16" s="21">
        <v>0.58282208588957096</v>
      </c>
      <c r="AB16" s="21">
        <v>0.62337662337662303</v>
      </c>
      <c r="AC16" s="21">
        <v>0.74860335195530703</v>
      </c>
      <c r="AD16" s="21">
        <v>0.63809523809523805</v>
      </c>
      <c r="AE16" s="21">
        <v>0.51376146788990795</v>
      </c>
      <c r="AF16" s="21">
        <v>0.52380952380952395</v>
      </c>
      <c r="AG16" s="21">
        <v>0.61538461538461497</v>
      </c>
      <c r="AH16" s="21"/>
      <c r="AI16" s="21">
        <v>0.55555555555555602</v>
      </c>
      <c r="AJ16" s="21">
        <v>0.43298969072165</v>
      </c>
      <c r="AK16" s="21">
        <v>0.48366013071895397</v>
      </c>
      <c r="AL16" s="21">
        <v>0.659362549800797</v>
      </c>
      <c r="AM16" s="21">
        <v>0.73563218390804597</v>
      </c>
      <c r="AN16" s="21"/>
      <c r="AO16" s="21">
        <v>0.58193979933110396</v>
      </c>
      <c r="AP16" s="21">
        <v>0.67447916666666696</v>
      </c>
      <c r="AQ16" s="21"/>
      <c r="AR16" s="21">
        <v>0.59375</v>
      </c>
      <c r="AS16" s="21">
        <v>0.65384615384615397</v>
      </c>
      <c r="AT16" s="21">
        <v>0.64705882352941202</v>
      </c>
      <c r="AU16" s="21">
        <v>0.61290322580645196</v>
      </c>
      <c r="AV16" s="21">
        <v>0.621848739495798</v>
      </c>
      <c r="AW16" s="21">
        <v>0.53246753246753198</v>
      </c>
      <c r="AX16" s="21">
        <v>0.59523809523809501</v>
      </c>
      <c r="AY16" s="21">
        <v>0.64705882352941202</v>
      </c>
      <c r="AZ16" s="21">
        <v>0.62745098039215697</v>
      </c>
      <c r="BA16" s="21">
        <v>0.55172413793103403</v>
      </c>
      <c r="BB16" s="21">
        <v>0.71929824561403499</v>
      </c>
      <c r="BC16" s="21">
        <v>0.52830188679245305</v>
      </c>
      <c r="BD16" s="21"/>
      <c r="BE16" s="21">
        <v>0.75637393767705396</v>
      </c>
    </row>
    <row r="17" spans="2:2" x14ac:dyDescent="0.25">
      <c r="B17" s="15"/>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BE21"/>
  <sheetViews>
    <sheetView showGridLines="0" topLeftCell="A6"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505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403</v>
      </c>
      <c r="C8" s="13">
        <v>0.32688391038696502</v>
      </c>
      <c r="D8" s="13">
        <v>0.19480519480519501</v>
      </c>
      <c r="E8" s="13">
        <v>0.23703703703703699</v>
      </c>
      <c r="F8" s="13">
        <v>0.291338582677165</v>
      </c>
      <c r="G8" s="13">
        <v>0.387596899224806</v>
      </c>
      <c r="H8" s="13"/>
      <c r="I8" s="13">
        <v>0.25965665236051499</v>
      </c>
      <c r="J8" s="13">
        <v>0.387596899224806</v>
      </c>
      <c r="K8" s="13"/>
      <c r="L8" s="13">
        <v>0.328125</v>
      </c>
      <c r="M8" s="13">
        <v>0.32467532467532501</v>
      </c>
      <c r="N8" s="13">
        <v>0.38795986622073603</v>
      </c>
      <c r="O8" s="13">
        <v>0.269349845201238</v>
      </c>
      <c r="P8" s="13"/>
      <c r="Q8" s="13">
        <v>0.24324324324324301</v>
      </c>
      <c r="R8" s="13">
        <v>0.21621621621621601</v>
      </c>
      <c r="S8" s="13">
        <v>0.30434782608695699</v>
      </c>
      <c r="T8" s="13">
        <v>0.28037383177570102</v>
      </c>
      <c r="U8" s="13">
        <v>0.31451612903225801</v>
      </c>
      <c r="V8" s="13">
        <v>0.45038167938931301</v>
      </c>
      <c r="W8" s="13">
        <v>0.38775510204081598</v>
      </c>
      <c r="X8" s="13">
        <v>0.355263157894737</v>
      </c>
      <c r="Y8" s="13"/>
      <c r="Z8" s="13">
        <v>0.26618705035971202</v>
      </c>
      <c r="AA8" s="13">
        <v>0.30674846625766899</v>
      </c>
      <c r="AB8" s="13">
        <v>0.337662337662338</v>
      </c>
      <c r="AC8" s="13">
        <v>0.43016759776536301</v>
      </c>
      <c r="AD8" s="13">
        <v>0.33333333333333298</v>
      </c>
      <c r="AE8" s="13">
        <v>0.22935779816513799</v>
      </c>
      <c r="AF8" s="13">
        <v>0.30952380952380998</v>
      </c>
      <c r="AG8" s="13">
        <v>0.35164835164835201</v>
      </c>
      <c r="AH8" s="13"/>
      <c r="AI8" s="13">
        <v>0.266666666666667</v>
      </c>
      <c r="AJ8" s="13">
        <v>0.20618556701030899</v>
      </c>
      <c r="AK8" s="13">
        <v>0.26143790849673199</v>
      </c>
      <c r="AL8" s="13">
        <v>0.324701195219123</v>
      </c>
      <c r="AM8" s="13">
        <v>0.48850574712643702</v>
      </c>
      <c r="AN8" s="13"/>
      <c r="AO8" s="13">
        <v>0.32274247491638802</v>
      </c>
      <c r="AP8" s="13">
        <v>0.33333333333333298</v>
      </c>
      <c r="AQ8" s="13"/>
      <c r="AR8" s="13">
        <v>0.296875</v>
      </c>
      <c r="AS8" s="13">
        <v>0.36713286713286702</v>
      </c>
      <c r="AT8" s="13">
        <v>0.17647058823529399</v>
      </c>
      <c r="AU8" s="13">
        <v>0.38709677419354799</v>
      </c>
      <c r="AV8" s="13">
        <v>0.26050420168067201</v>
      </c>
      <c r="AW8" s="13">
        <v>0.25974025974025999</v>
      </c>
      <c r="AX8" s="13">
        <v>0.32142857142857101</v>
      </c>
      <c r="AY8" s="13">
        <v>0.32352941176470601</v>
      </c>
      <c r="AZ8" s="13">
        <v>0.34313725490196101</v>
      </c>
      <c r="BA8" s="13">
        <v>0.34482758620689702</v>
      </c>
      <c r="BB8" s="13">
        <v>0.33333333333333298</v>
      </c>
      <c r="BC8" s="13">
        <v>0.35849056603773599</v>
      </c>
      <c r="BD8" s="13"/>
      <c r="BE8" s="13">
        <v>0.39943342776203999</v>
      </c>
    </row>
    <row r="9" spans="2:57" x14ac:dyDescent="0.25">
      <c r="B9" s="14" t="s">
        <v>404</v>
      </c>
      <c r="C9" s="13">
        <v>0.381873727087576</v>
      </c>
      <c r="D9" s="13">
        <v>0.31168831168831201</v>
      </c>
      <c r="E9" s="13">
        <v>0.33333333333333298</v>
      </c>
      <c r="F9" s="13">
        <v>0.40157480314960597</v>
      </c>
      <c r="G9" s="13">
        <v>0.39534883720930197</v>
      </c>
      <c r="H9" s="13"/>
      <c r="I9" s="13">
        <v>0.36695278969957101</v>
      </c>
      <c r="J9" s="13">
        <v>0.39534883720930197</v>
      </c>
      <c r="K9" s="13"/>
      <c r="L9" s="13">
        <v>0.3828125</v>
      </c>
      <c r="M9" s="13">
        <v>0.40259740259740301</v>
      </c>
      <c r="N9" s="13">
        <v>0.34448160535117101</v>
      </c>
      <c r="O9" s="13">
        <v>0.402476780185758</v>
      </c>
      <c r="P9" s="13"/>
      <c r="Q9" s="13">
        <v>0.30630630630630601</v>
      </c>
      <c r="R9" s="13">
        <v>0.337837837837838</v>
      </c>
      <c r="S9" s="13">
        <v>0.36956521739130399</v>
      </c>
      <c r="T9" s="13">
        <v>0.47663551401869197</v>
      </c>
      <c r="U9" s="13">
        <v>0.34677419354838701</v>
      </c>
      <c r="V9" s="13">
        <v>0.35114503816793902</v>
      </c>
      <c r="W9" s="13">
        <v>0.40816326530612201</v>
      </c>
      <c r="X9" s="13">
        <v>0.425438596491228</v>
      </c>
      <c r="Y9" s="13"/>
      <c r="Z9" s="13">
        <v>0.37410071942445999</v>
      </c>
      <c r="AA9" s="13">
        <v>0.43558282208589</v>
      </c>
      <c r="AB9" s="13">
        <v>0.35714285714285698</v>
      </c>
      <c r="AC9" s="13">
        <v>0.34078212290502802</v>
      </c>
      <c r="AD9" s="13">
        <v>0.44761904761904803</v>
      </c>
      <c r="AE9" s="13">
        <v>0.35779816513761498</v>
      </c>
      <c r="AF9" s="13">
        <v>0.35714285714285698</v>
      </c>
      <c r="AG9" s="13">
        <v>0.38461538461538503</v>
      </c>
      <c r="AH9" s="13"/>
      <c r="AI9" s="13">
        <v>0.46666666666666701</v>
      </c>
      <c r="AJ9" s="13">
        <v>0.35051546391752603</v>
      </c>
      <c r="AK9" s="13">
        <v>0.33333333333333298</v>
      </c>
      <c r="AL9" s="13">
        <v>0.41832669322709198</v>
      </c>
      <c r="AM9" s="13">
        <v>0.32183908045977</v>
      </c>
      <c r="AN9" s="13"/>
      <c r="AO9" s="13">
        <v>0.38795986622073603</v>
      </c>
      <c r="AP9" s="13">
        <v>0.37239583333333298</v>
      </c>
      <c r="AQ9" s="13"/>
      <c r="AR9" s="13">
        <v>0.5</v>
      </c>
      <c r="AS9" s="13">
        <v>0.32867132867132898</v>
      </c>
      <c r="AT9" s="13">
        <v>0.47058823529411797</v>
      </c>
      <c r="AU9" s="13">
        <v>0.225806451612903</v>
      </c>
      <c r="AV9" s="13">
        <v>0.42016806722689098</v>
      </c>
      <c r="AW9" s="13">
        <v>0.45454545454545497</v>
      </c>
      <c r="AX9" s="13">
        <v>0.42857142857142899</v>
      </c>
      <c r="AY9" s="13">
        <v>0.41176470588235298</v>
      </c>
      <c r="AZ9" s="13">
        <v>0.39215686274509798</v>
      </c>
      <c r="BA9" s="13">
        <v>0.34482758620689702</v>
      </c>
      <c r="BB9" s="13">
        <v>0.38596491228070201</v>
      </c>
      <c r="BC9" s="13">
        <v>0.320754716981132</v>
      </c>
      <c r="BD9" s="13"/>
      <c r="BE9" s="13">
        <v>0.39660056657223802</v>
      </c>
    </row>
    <row r="10" spans="2:57" x14ac:dyDescent="0.25">
      <c r="B10" s="14" t="s">
        <v>405</v>
      </c>
      <c r="C10" s="13">
        <v>0.19653767820773901</v>
      </c>
      <c r="D10" s="13">
        <v>0.27272727272727298</v>
      </c>
      <c r="E10" s="13">
        <v>0.23703703703703699</v>
      </c>
      <c r="F10" s="13">
        <v>0.21653543307086601</v>
      </c>
      <c r="G10" s="13">
        <v>0.16472868217054301</v>
      </c>
      <c r="H10" s="13"/>
      <c r="I10" s="13">
        <v>0.23175965665236101</v>
      </c>
      <c r="J10" s="13">
        <v>0.16472868217054301</v>
      </c>
      <c r="K10" s="13"/>
      <c r="L10" s="13">
        <v>0.1640625</v>
      </c>
      <c r="M10" s="13">
        <v>0.23376623376623401</v>
      </c>
      <c r="N10" s="13">
        <v>0.17725752508361201</v>
      </c>
      <c r="O10" s="13">
        <v>0.201238390092879</v>
      </c>
      <c r="P10" s="13"/>
      <c r="Q10" s="13">
        <v>0.25225225225225201</v>
      </c>
      <c r="R10" s="13">
        <v>0.31081081081081102</v>
      </c>
      <c r="S10" s="13">
        <v>0.23913043478260901</v>
      </c>
      <c r="T10" s="13">
        <v>0.13084112149532701</v>
      </c>
      <c r="U10" s="13">
        <v>0.233870967741935</v>
      </c>
      <c r="V10" s="13">
        <v>0.14503816793893101</v>
      </c>
      <c r="W10" s="13">
        <v>0.16326530612244899</v>
      </c>
      <c r="X10" s="13">
        <v>0.162280701754386</v>
      </c>
      <c r="Y10" s="13"/>
      <c r="Z10" s="13">
        <v>0.25179856115107901</v>
      </c>
      <c r="AA10" s="13">
        <v>0.14110429447852799</v>
      </c>
      <c r="AB10" s="13">
        <v>0.22077922077922099</v>
      </c>
      <c r="AC10" s="13">
        <v>0.16759776536312801</v>
      </c>
      <c r="AD10" s="13">
        <v>0.15238095238095201</v>
      </c>
      <c r="AE10" s="13">
        <v>0.28440366972477099</v>
      </c>
      <c r="AF10" s="13">
        <v>0.26190476190476197</v>
      </c>
      <c r="AG10" s="13">
        <v>0.14285714285714299</v>
      </c>
      <c r="AH10" s="13"/>
      <c r="AI10" s="13">
        <v>0.133333333333333</v>
      </c>
      <c r="AJ10" s="13">
        <v>0.30927835051546398</v>
      </c>
      <c r="AK10" s="13">
        <v>0.27450980392156898</v>
      </c>
      <c r="AL10" s="13">
        <v>0.18725099601593601</v>
      </c>
      <c r="AM10" s="13">
        <v>0.10344827586206901</v>
      </c>
      <c r="AN10" s="13"/>
      <c r="AO10" s="13">
        <v>0.19397993311036801</v>
      </c>
      <c r="AP10" s="13">
        <v>0.20052083333333301</v>
      </c>
      <c r="AQ10" s="13"/>
      <c r="AR10" s="13">
        <v>0.109375</v>
      </c>
      <c r="AS10" s="13">
        <v>0.223776223776224</v>
      </c>
      <c r="AT10" s="13">
        <v>0.23529411764705899</v>
      </c>
      <c r="AU10" s="13">
        <v>0.25806451612903197</v>
      </c>
      <c r="AV10" s="13">
        <v>0.218487394957983</v>
      </c>
      <c r="AW10" s="13">
        <v>0.168831168831169</v>
      </c>
      <c r="AX10" s="13">
        <v>0.19047619047618999</v>
      </c>
      <c r="AY10" s="13">
        <v>8.8235294117647106E-2</v>
      </c>
      <c r="AZ10" s="13">
        <v>0.12745098039215699</v>
      </c>
      <c r="BA10" s="13">
        <v>0.27586206896551702</v>
      </c>
      <c r="BB10" s="13">
        <v>0.21052631578947401</v>
      </c>
      <c r="BC10" s="13">
        <v>0.20754716981132099</v>
      </c>
      <c r="BD10" s="13"/>
      <c r="BE10" s="13">
        <v>0.13881019830028299</v>
      </c>
    </row>
    <row r="11" spans="2:57" x14ac:dyDescent="0.25">
      <c r="B11" s="14" t="s">
        <v>406</v>
      </c>
      <c r="C11" s="13">
        <v>4.6843177189409398E-2</v>
      </c>
      <c r="D11" s="13">
        <v>6.4935064935064901E-2</v>
      </c>
      <c r="E11" s="13">
        <v>0.11111111111111099</v>
      </c>
      <c r="F11" s="13">
        <v>3.9370078740157501E-2</v>
      </c>
      <c r="G11" s="13">
        <v>3.1007751937984499E-2</v>
      </c>
      <c r="H11" s="13"/>
      <c r="I11" s="13">
        <v>6.43776824034335E-2</v>
      </c>
      <c r="J11" s="13">
        <v>3.1007751937984499E-2</v>
      </c>
      <c r="K11" s="13"/>
      <c r="L11" s="13">
        <v>3.125E-2</v>
      </c>
      <c r="M11" s="13">
        <v>2.5974025974026E-2</v>
      </c>
      <c r="N11" s="13">
        <v>4.6822742474916398E-2</v>
      </c>
      <c r="O11" s="13">
        <v>6.8111455108359101E-2</v>
      </c>
      <c r="P11" s="13"/>
      <c r="Q11" s="13">
        <v>6.3063063063063099E-2</v>
      </c>
      <c r="R11" s="13">
        <v>9.45945945945946E-2</v>
      </c>
      <c r="S11" s="13">
        <v>3.2608695652173898E-2</v>
      </c>
      <c r="T11" s="13">
        <v>5.60747663551402E-2</v>
      </c>
      <c r="U11" s="13">
        <v>6.4516129032258104E-2</v>
      </c>
      <c r="V11" s="13">
        <v>3.0534351145038201E-2</v>
      </c>
      <c r="W11" s="13">
        <v>2.04081632653061E-2</v>
      </c>
      <c r="X11" s="13">
        <v>3.5087719298245598E-2</v>
      </c>
      <c r="Y11" s="13"/>
      <c r="Z11" s="13">
        <v>2.8776978417266199E-2</v>
      </c>
      <c r="AA11" s="13">
        <v>7.3619631901840496E-2</v>
      </c>
      <c r="AB11" s="13">
        <v>3.2467532467532499E-2</v>
      </c>
      <c r="AC11" s="13">
        <v>2.7932960893854698E-2</v>
      </c>
      <c r="AD11" s="13">
        <v>4.7619047619047603E-2</v>
      </c>
      <c r="AE11" s="13">
        <v>8.2568807339449504E-2</v>
      </c>
      <c r="AF11" s="13">
        <v>2.3809523809523801E-2</v>
      </c>
      <c r="AG11" s="13">
        <v>5.4945054945054903E-2</v>
      </c>
      <c r="AH11" s="13"/>
      <c r="AI11" s="13">
        <v>4.4444444444444398E-2</v>
      </c>
      <c r="AJ11" s="13">
        <v>8.2474226804123696E-2</v>
      </c>
      <c r="AK11" s="13">
        <v>7.1895424836601302E-2</v>
      </c>
      <c r="AL11" s="13">
        <v>3.58565737051793E-2</v>
      </c>
      <c r="AM11" s="13">
        <v>3.4482758620689703E-2</v>
      </c>
      <c r="AN11" s="13"/>
      <c r="AO11" s="13">
        <v>4.1806020066889597E-2</v>
      </c>
      <c r="AP11" s="13">
        <v>5.46875E-2</v>
      </c>
      <c r="AQ11" s="13"/>
      <c r="AR11" s="13">
        <v>6.25E-2</v>
      </c>
      <c r="AS11" s="13">
        <v>3.4965034965035002E-2</v>
      </c>
      <c r="AT11" s="13">
        <v>5.8823529411764698E-2</v>
      </c>
      <c r="AU11" s="13">
        <v>6.4516129032258104E-2</v>
      </c>
      <c r="AV11" s="13">
        <v>5.0420168067226899E-2</v>
      </c>
      <c r="AW11" s="13">
        <v>5.1948051948052E-2</v>
      </c>
      <c r="AX11" s="13">
        <v>2.3809523809523801E-2</v>
      </c>
      <c r="AY11" s="13">
        <v>5.8823529411764698E-2</v>
      </c>
      <c r="AZ11" s="13">
        <v>7.8431372549019607E-2</v>
      </c>
      <c r="BA11" s="13">
        <v>3.4482758620689703E-2</v>
      </c>
      <c r="BB11" s="13">
        <v>5.2631578947368397E-2</v>
      </c>
      <c r="BC11" s="13">
        <v>3.77358490566038E-2</v>
      </c>
      <c r="BD11" s="13"/>
      <c r="BE11" s="13">
        <v>2.8328611898017001E-2</v>
      </c>
    </row>
    <row r="12" spans="2:57" x14ac:dyDescent="0.25">
      <c r="B12" s="14" t="s">
        <v>407</v>
      </c>
      <c r="C12" s="13">
        <v>1.9348268839103899E-2</v>
      </c>
      <c r="D12" s="13">
        <v>9.0909090909090898E-2</v>
      </c>
      <c r="E12" s="13">
        <v>2.96296296296296E-2</v>
      </c>
      <c r="F12" s="13">
        <v>1.5748031496062999E-2</v>
      </c>
      <c r="G12" s="13">
        <v>7.7519379844961196E-3</v>
      </c>
      <c r="H12" s="13"/>
      <c r="I12" s="13">
        <v>3.2188841201716702E-2</v>
      </c>
      <c r="J12" s="13">
        <v>7.7519379844961196E-3</v>
      </c>
      <c r="K12" s="13"/>
      <c r="L12" s="13">
        <v>3.90625E-2</v>
      </c>
      <c r="M12" s="13">
        <v>4.3290043290043299E-3</v>
      </c>
      <c r="N12" s="13">
        <v>1.6722408026755901E-2</v>
      </c>
      <c r="O12" s="13">
        <v>2.4767801857585099E-2</v>
      </c>
      <c r="P12" s="13"/>
      <c r="Q12" s="13">
        <v>8.1081081081081099E-2</v>
      </c>
      <c r="R12" s="13">
        <v>2.7027027027027001E-2</v>
      </c>
      <c r="S12" s="13">
        <v>1.0869565217391301E-2</v>
      </c>
      <c r="T12" s="13">
        <v>2.80373831775701E-2</v>
      </c>
      <c r="U12" s="13">
        <v>8.0645161290322596E-3</v>
      </c>
      <c r="V12" s="13">
        <v>7.63358778625954E-3</v>
      </c>
      <c r="W12" s="13">
        <v>0</v>
      </c>
      <c r="X12" s="13">
        <v>8.7719298245613996E-3</v>
      </c>
      <c r="Y12" s="13"/>
      <c r="Z12" s="13">
        <v>3.5971223021582698E-2</v>
      </c>
      <c r="AA12" s="13">
        <v>3.0674846625766899E-2</v>
      </c>
      <c r="AB12" s="13">
        <v>1.2987012987013E-2</v>
      </c>
      <c r="AC12" s="13">
        <v>1.67597765363128E-2</v>
      </c>
      <c r="AD12" s="13">
        <v>0</v>
      </c>
      <c r="AE12" s="13">
        <v>0</v>
      </c>
      <c r="AF12" s="13">
        <v>4.7619047619047603E-2</v>
      </c>
      <c r="AG12" s="13">
        <v>2.1978021978022001E-2</v>
      </c>
      <c r="AH12" s="13"/>
      <c r="AI12" s="13">
        <v>4.4444444444444398E-2</v>
      </c>
      <c r="AJ12" s="13">
        <v>3.09278350515464E-2</v>
      </c>
      <c r="AK12" s="13">
        <v>2.61437908496732E-2</v>
      </c>
      <c r="AL12" s="13">
        <v>1.1952191235059801E-2</v>
      </c>
      <c r="AM12" s="13">
        <v>2.2988505747126398E-2</v>
      </c>
      <c r="AN12" s="13"/>
      <c r="AO12" s="13">
        <v>2.3411371237458199E-2</v>
      </c>
      <c r="AP12" s="13">
        <v>1.3020833333333299E-2</v>
      </c>
      <c r="AQ12" s="13"/>
      <c r="AR12" s="13">
        <v>3.125E-2</v>
      </c>
      <c r="AS12" s="13">
        <v>6.9930069930069904E-3</v>
      </c>
      <c r="AT12" s="13">
        <v>5.8823529411764698E-2</v>
      </c>
      <c r="AU12" s="13">
        <v>0</v>
      </c>
      <c r="AV12" s="13">
        <v>1.6806722689075598E-2</v>
      </c>
      <c r="AW12" s="13">
        <v>3.8961038961039002E-2</v>
      </c>
      <c r="AX12" s="13">
        <v>2.3809523809523801E-2</v>
      </c>
      <c r="AY12" s="13">
        <v>5.8823529411764698E-2</v>
      </c>
      <c r="AZ12" s="13">
        <v>2.9411764705882401E-2</v>
      </c>
      <c r="BA12" s="13">
        <v>0</v>
      </c>
      <c r="BB12" s="13">
        <v>1.7543859649122799E-2</v>
      </c>
      <c r="BC12" s="13">
        <v>1.88679245283019E-2</v>
      </c>
      <c r="BD12" s="13"/>
      <c r="BE12" s="13">
        <v>1.69971671388102E-2</v>
      </c>
    </row>
    <row r="13" spans="2:57" x14ac:dyDescent="0.25">
      <c r="B13" s="14" t="s">
        <v>82</v>
      </c>
      <c r="C13" s="13">
        <v>2.8513238289205701E-2</v>
      </c>
      <c r="D13" s="13">
        <v>6.4935064935064901E-2</v>
      </c>
      <c r="E13" s="13">
        <v>5.1851851851851899E-2</v>
      </c>
      <c r="F13" s="13">
        <v>3.5433070866141697E-2</v>
      </c>
      <c r="G13" s="13">
        <v>1.35658914728682E-2</v>
      </c>
      <c r="H13" s="13"/>
      <c r="I13" s="13">
        <v>4.50643776824034E-2</v>
      </c>
      <c r="J13" s="13">
        <v>1.35658914728682E-2</v>
      </c>
      <c r="K13" s="13"/>
      <c r="L13" s="13">
        <v>5.46875E-2</v>
      </c>
      <c r="M13" s="13">
        <v>8.6580086580086597E-3</v>
      </c>
      <c r="N13" s="13">
        <v>2.6755852842809399E-2</v>
      </c>
      <c r="O13" s="13">
        <v>3.4055727554179599E-2</v>
      </c>
      <c r="P13" s="13"/>
      <c r="Q13" s="13">
        <v>5.4054054054054099E-2</v>
      </c>
      <c r="R13" s="13">
        <v>1.35135135135135E-2</v>
      </c>
      <c r="S13" s="13">
        <v>4.3478260869565202E-2</v>
      </c>
      <c r="T13" s="13">
        <v>2.80373831775701E-2</v>
      </c>
      <c r="U13" s="13">
        <v>3.2258064516128997E-2</v>
      </c>
      <c r="V13" s="13">
        <v>1.5267175572519101E-2</v>
      </c>
      <c r="W13" s="13">
        <v>2.04081632653061E-2</v>
      </c>
      <c r="X13" s="13">
        <v>1.3157894736842099E-2</v>
      </c>
      <c r="Y13" s="13"/>
      <c r="Z13" s="13">
        <v>4.3165467625899297E-2</v>
      </c>
      <c r="AA13" s="13">
        <v>1.22699386503067E-2</v>
      </c>
      <c r="AB13" s="13">
        <v>3.8961038961039002E-2</v>
      </c>
      <c r="AC13" s="13">
        <v>1.67597765363128E-2</v>
      </c>
      <c r="AD13" s="13">
        <v>1.9047619047619001E-2</v>
      </c>
      <c r="AE13" s="13">
        <v>4.5871559633027498E-2</v>
      </c>
      <c r="AF13" s="13">
        <v>0</v>
      </c>
      <c r="AG13" s="13">
        <v>4.3956043956044001E-2</v>
      </c>
      <c r="AH13" s="13"/>
      <c r="AI13" s="13">
        <v>4.4444444444444398E-2</v>
      </c>
      <c r="AJ13" s="13">
        <v>2.06185567010309E-2</v>
      </c>
      <c r="AK13" s="13">
        <v>3.2679738562091498E-2</v>
      </c>
      <c r="AL13" s="13">
        <v>2.1912350597609601E-2</v>
      </c>
      <c r="AM13" s="13">
        <v>2.8735632183908E-2</v>
      </c>
      <c r="AN13" s="13"/>
      <c r="AO13" s="13">
        <v>3.0100334448160501E-2</v>
      </c>
      <c r="AP13" s="13">
        <v>2.6041666666666699E-2</v>
      </c>
      <c r="AQ13" s="13"/>
      <c r="AR13" s="13">
        <v>0</v>
      </c>
      <c r="AS13" s="13">
        <v>3.8461538461538498E-2</v>
      </c>
      <c r="AT13" s="13">
        <v>0</v>
      </c>
      <c r="AU13" s="13">
        <v>6.4516129032258104E-2</v>
      </c>
      <c r="AV13" s="13">
        <v>3.3613445378151301E-2</v>
      </c>
      <c r="AW13" s="13">
        <v>2.5974025974026E-2</v>
      </c>
      <c r="AX13" s="13">
        <v>1.1904761904761901E-2</v>
      </c>
      <c r="AY13" s="13">
        <v>5.8823529411764698E-2</v>
      </c>
      <c r="AZ13" s="13">
        <v>2.9411764705882401E-2</v>
      </c>
      <c r="BA13" s="13">
        <v>0</v>
      </c>
      <c r="BB13" s="13">
        <v>0</v>
      </c>
      <c r="BC13" s="13">
        <v>5.6603773584905703E-2</v>
      </c>
      <c r="BD13" s="13"/>
      <c r="BE13" s="13">
        <v>1.9830028328611901E-2</v>
      </c>
    </row>
    <row r="14" spans="2:57" x14ac:dyDescent="0.25">
      <c r="B14" s="14" t="s">
        <v>408</v>
      </c>
      <c r="C14" s="20">
        <v>0.70875763747454201</v>
      </c>
      <c r="D14" s="20">
        <v>0.506493506493507</v>
      </c>
      <c r="E14" s="20">
        <v>0.57037037037036997</v>
      </c>
      <c r="F14" s="20">
        <v>0.69291338582677198</v>
      </c>
      <c r="G14" s="20">
        <v>0.78294573643410903</v>
      </c>
      <c r="H14" s="20"/>
      <c r="I14" s="20">
        <v>0.62660944206008595</v>
      </c>
      <c r="J14" s="20">
        <v>0.78294573643410903</v>
      </c>
      <c r="K14" s="20"/>
      <c r="L14" s="20">
        <v>0.7109375</v>
      </c>
      <c r="M14" s="20">
        <v>0.72727272727272696</v>
      </c>
      <c r="N14" s="20">
        <v>0.73244147157190598</v>
      </c>
      <c r="O14" s="20">
        <v>0.671826625386997</v>
      </c>
      <c r="P14" s="20"/>
      <c r="Q14" s="20">
        <v>0.54954954954954904</v>
      </c>
      <c r="R14" s="20">
        <v>0.55405405405405395</v>
      </c>
      <c r="S14" s="20">
        <v>0.67391304347826098</v>
      </c>
      <c r="T14" s="20">
        <v>0.75700934579439205</v>
      </c>
      <c r="U14" s="20">
        <v>0.66129032258064502</v>
      </c>
      <c r="V14" s="20">
        <v>0.80152671755725202</v>
      </c>
      <c r="W14" s="20">
        <v>0.79591836734693899</v>
      </c>
      <c r="X14" s="20">
        <v>0.78070175438596501</v>
      </c>
      <c r="Y14" s="20"/>
      <c r="Z14" s="20">
        <v>0.64028776978417301</v>
      </c>
      <c r="AA14" s="20">
        <v>0.74233128834355799</v>
      </c>
      <c r="AB14" s="20">
        <v>0.69480519480519498</v>
      </c>
      <c r="AC14" s="20">
        <v>0.77094972067039103</v>
      </c>
      <c r="AD14" s="20">
        <v>0.78095238095238095</v>
      </c>
      <c r="AE14" s="20">
        <v>0.58715596330275199</v>
      </c>
      <c r="AF14" s="20">
        <v>0.66666666666666696</v>
      </c>
      <c r="AG14" s="20">
        <v>0.73626373626373598</v>
      </c>
      <c r="AH14" s="20"/>
      <c r="AI14" s="20">
        <v>0.73333333333333295</v>
      </c>
      <c r="AJ14" s="20">
        <v>0.55670103092783496</v>
      </c>
      <c r="AK14" s="20">
        <v>0.59477124183006502</v>
      </c>
      <c r="AL14" s="20">
        <v>0.74302788844621503</v>
      </c>
      <c r="AM14" s="20">
        <v>0.81034482758620696</v>
      </c>
      <c r="AN14" s="20"/>
      <c r="AO14" s="20">
        <v>0.71070234113712405</v>
      </c>
      <c r="AP14" s="20">
        <v>0.70572916666666696</v>
      </c>
      <c r="AQ14" s="20"/>
      <c r="AR14" s="20">
        <v>0.796875</v>
      </c>
      <c r="AS14" s="20">
        <v>0.69580419580419595</v>
      </c>
      <c r="AT14" s="20">
        <v>0.64705882352941202</v>
      </c>
      <c r="AU14" s="20">
        <v>0.61290322580645196</v>
      </c>
      <c r="AV14" s="20">
        <v>0.68067226890756305</v>
      </c>
      <c r="AW14" s="20">
        <v>0.71428571428571397</v>
      </c>
      <c r="AX14" s="20">
        <v>0.75</v>
      </c>
      <c r="AY14" s="20">
        <v>0.73529411764705899</v>
      </c>
      <c r="AZ14" s="20">
        <v>0.73529411764705899</v>
      </c>
      <c r="BA14" s="20">
        <v>0.68965517241379304</v>
      </c>
      <c r="BB14" s="20">
        <v>0.71929824561403499</v>
      </c>
      <c r="BC14" s="20">
        <v>0.679245283018868</v>
      </c>
      <c r="BD14" s="20"/>
      <c r="BE14" s="20">
        <v>0.79603399433427802</v>
      </c>
    </row>
    <row r="15" spans="2:57" x14ac:dyDescent="0.25">
      <c r="B15" s="14" t="s">
        <v>409</v>
      </c>
      <c r="C15" s="20">
        <v>6.6191446028513207E-2</v>
      </c>
      <c r="D15" s="20">
        <v>0.15584415584415601</v>
      </c>
      <c r="E15" s="20">
        <v>0.140740740740741</v>
      </c>
      <c r="F15" s="20">
        <v>5.5118110236220499E-2</v>
      </c>
      <c r="G15" s="20">
        <v>3.8759689922480599E-2</v>
      </c>
      <c r="H15" s="20"/>
      <c r="I15" s="20">
        <v>9.6566523605150195E-2</v>
      </c>
      <c r="J15" s="20">
        <v>3.8759689922480599E-2</v>
      </c>
      <c r="K15" s="20"/>
      <c r="L15" s="20">
        <v>7.03125E-2</v>
      </c>
      <c r="M15" s="20">
        <v>3.03030303030303E-2</v>
      </c>
      <c r="N15" s="20">
        <v>6.3545150501672198E-2</v>
      </c>
      <c r="O15" s="20">
        <v>9.2879256965944304E-2</v>
      </c>
      <c r="P15" s="20"/>
      <c r="Q15" s="20">
        <v>0.144144144144144</v>
      </c>
      <c r="R15" s="20">
        <v>0.121621621621622</v>
      </c>
      <c r="S15" s="20">
        <v>4.3478260869565202E-2</v>
      </c>
      <c r="T15" s="20">
        <v>8.4112149532710304E-2</v>
      </c>
      <c r="U15" s="20">
        <v>7.25806451612903E-2</v>
      </c>
      <c r="V15" s="20">
        <v>3.8167938931297697E-2</v>
      </c>
      <c r="W15" s="20">
        <v>2.04081632653061E-2</v>
      </c>
      <c r="X15" s="20">
        <v>4.3859649122807001E-2</v>
      </c>
      <c r="Y15" s="20"/>
      <c r="Z15" s="20">
        <v>6.4748201438848907E-2</v>
      </c>
      <c r="AA15" s="20">
        <v>0.104294478527607</v>
      </c>
      <c r="AB15" s="20">
        <v>4.5454545454545497E-2</v>
      </c>
      <c r="AC15" s="20">
        <v>4.4692737430167599E-2</v>
      </c>
      <c r="AD15" s="20">
        <v>4.7619047619047603E-2</v>
      </c>
      <c r="AE15" s="20">
        <v>8.2568807339449504E-2</v>
      </c>
      <c r="AF15" s="20">
        <v>7.1428571428571397E-2</v>
      </c>
      <c r="AG15" s="20">
        <v>7.69230769230769E-2</v>
      </c>
      <c r="AH15" s="20"/>
      <c r="AI15" s="20">
        <v>8.8888888888888906E-2</v>
      </c>
      <c r="AJ15" s="20">
        <v>0.11340206185567001</v>
      </c>
      <c r="AK15" s="20">
        <v>9.8039215686274495E-2</v>
      </c>
      <c r="AL15" s="20">
        <v>4.7808764940239001E-2</v>
      </c>
      <c r="AM15" s="20">
        <v>5.7471264367816098E-2</v>
      </c>
      <c r="AN15" s="20"/>
      <c r="AO15" s="20">
        <v>6.5217391304347797E-2</v>
      </c>
      <c r="AP15" s="20">
        <v>6.7708333333333301E-2</v>
      </c>
      <c r="AQ15" s="20"/>
      <c r="AR15" s="20">
        <v>9.375E-2</v>
      </c>
      <c r="AS15" s="20">
        <v>4.1958041958042001E-2</v>
      </c>
      <c r="AT15" s="20">
        <v>0.11764705882352899</v>
      </c>
      <c r="AU15" s="20">
        <v>6.4516129032258104E-2</v>
      </c>
      <c r="AV15" s="20">
        <v>6.7226890756302504E-2</v>
      </c>
      <c r="AW15" s="20">
        <v>9.0909090909090898E-2</v>
      </c>
      <c r="AX15" s="20">
        <v>4.7619047619047603E-2</v>
      </c>
      <c r="AY15" s="20">
        <v>0.11764705882352899</v>
      </c>
      <c r="AZ15" s="20">
        <v>0.10784313725490199</v>
      </c>
      <c r="BA15" s="20">
        <v>3.4482758620689703E-2</v>
      </c>
      <c r="BB15" s="20">
        <v>7.0175438596491196E-2</v>
      </c>
      <c r="BC15" s="20">
        <v>5.6603773584905703E-2</v>
      </c>
      <c r="BD15" s="20"/>
      <c r="BE15" s="20">
        <v>4.5325779036827198E-2</v>
      </c>
    </row>
    <row r="16" spans="2:57" x14ac:dyDescent="0.25">
      <c r="B16" s="14" t="s">
        <v>274</v>
      </c>
      <c r="C16" s="21">
        <v>0.642566191446029</v>
      </c>
      <c r="D16" s="21">
        <v>0.35064935064935099</v>
      </c>
      <c r="E16" s="21">
        <v>0.42962962962963003</v>
      </c>
      <c r="F16" s="21">
        <v>0.63779527559055105</v>
      </c>
      <c r="G16" s="21">
        <v>0.74418604651162801</v>
      </c>
      <c r="H16" s="21"/>
      <c r="I16" s="21">
        <v>0.53004291845493601</v>
      </c>
      <c r="J16" s="21">
        <v>0.74418604651162801</v>
      </c>
      <c r="K16" s="21"/>
      <c r="L16" s="21">
        <v>0.640625</v>
      </c>
      <c r="M16" s="21">
        <v>0.69696969696969702</v>
      </c>
      <c r="N16" s="21">
        <v>0.668896321070234</v>
      </c>
      <c r="O16" s="21">
        <v>0.57894736842105299</v>
      </c>
      <c r="P16" s="21"/>
      <c r="Q16" s="21">
        <v>0.40540540540540498</v>
      </c>
      <c r="R16" s="21">
        <v>0.43243243243243201</v>
      </c>
      <c r="S16" s="21">
        <v>0.63043478260869601</v>
      </c>
      <c r="T16" s="21">
        <v>0.67289719626168198</v>
      </c>
      <c r="U16" s="21">
        <v>0.58870967741935498</v>
      </c>
      <c r="V16" s="21">
        <v>0.76335877862595403</v>
      </c>
      <c r="W16" s="21">
        <v>0.77551020408163296</v>
      </c>
      <c r="X16" s="21">
        <v>0.73684210526315796</v>
      </c>
      <c r="Y16" s="21"/>
      <c r="Z16" s="21">
        <v>0.57553956834532405</v>
      </c>
      <c r="AA16" s="21">
        <v>0.63803680981595101</v>
      </c>
      <c r="AB16" s="21">
        <v>0.64935064935064901</v>
      </c>
      <c r="AC16" s="21">
        <v>0.72625698324022303</v>
      </c>
      <c r="AD16" s="21">
        <v>0.73333333333333295</v>
      </c>
      <c r="AE16" s="21">
        <v>0.50458715596330295</v>
      </c>
      <c r="AF16" s="21">
        <v>0.59523809523809501</v>
      </c>
      <c r="AG16" s="21">
        <v>0.659340659340659</v>
      </c>
      <c r="AH16" s="21"/>
      <c r="AI16" s="21">
        <v>0.64444444444444404</v>
      </c>
      <c r="AJ16" s="21">
        <v>0.44329896907216498</v>
      </c>
      <c r="AK16" s="21">
        <v>0.49673202614379097</v>
      </c>
      <c r="AL16" s="21">
        <v>0.69521912350597603</v>
      </c>
      <c r="AM16" s="21">
        <v>0.75287356321839105</v>
      </c>
      <c r="AN16" s="21"/>
      <c r="AO16" s="21">
        <v>0.64548494983277604</v>
      </c>
      <c r="AP16" s="21">
        <v>0.63802083333333304</v>
      </c>
      <c r="AQ16" s="21"/>
      <c r="AR16" s="21">
        <v>0.703125</v>
      </c>
      <c r="AS16" s="21">
        <v>0.65384615384615397</v>
      </c>
      <c r="AT16" s="21">
        <v>0.52941176470588203</v>
      </c>
      <c r="AU16" s="21">
        <v>0.54838709677419395</v>
      </c>
      <c r="AV16" s="21">
        <v>0.61344537815126099</v>
      </c>
      <c r="AW16" s="21">
        <v>0.62337662337662303</v>
      </c>
      <c r="AX16" s="21">
        <v>0.702380952380952</v>
      </c>
      <c r="AY16" s="21">
        <v>0.61764705882352899</v>
      </c>
      <c r="AZ16" s="21">
        <v>0.62745098039215697</v>
      </c>
      <c r="BA16" s="21">
        <v>0.65517241379310398</v>
      </c>
      <c r="BB16" s="21">
        <v>0.64912280701754399</v>
      </c>
      <c r="BC16" s="21">
        <v>0.62264150943396201</v>
      </c>
      <c r="BD16" s="21"/>
      <c r="BE16" s="21">
        <v>0.75070821529745002</v>
      </c>
    </row>
    <row r="17" spans="2:2" x14ac:dyDescent="0.25">
      <c r="B17" s="15"/>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506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403</v>
      </c>
      <c r="C8" s="13">
        <v>0.12219959266802401</v>
      </c>
      <c r="D8" s="13">
        <v>0.15584415584415601</v>
      </c>
      <c r="E8" s="13">
        <v>0.11111111111111099</v>
      </c>
      <c r="F8" s="13">
        <v>0.110236220472441</v>
      </c>
      <c r="G8" s="13">
        <v>0.12596899224806199</v>
      </c>
      <c r="H8" s="13"/>
      <c r="I8" s="13">
        <v>0.118025751072961</v>
      </c>
      <c r="J8" s="13">
        <v>0.12596899224806199</v>
      </c>
      <c r="K8" s="13"/>
      <c r="L8" s="13">
        <v>0.1875</v>
      </c>
      <c r="M8" s="13">
        <v>0.12121212121212099</v>
      </c>
      <c r="N8" s="13">
        <v>0.12709030100334401</v>
      </c>
      <c r="O8" s="13">
        <v>9.2879256965944304E-2</v>
      </c>
      <c r="P8" s="13"/>
      <c r="Q8" s="13">
        <v>0.18018018018018001</v>
      </c>
      <c r="R8" s="13">
        <v>8.1081081081081099E-2</v>
      </c>
      <c r="S8" s="13">
        <v>0.141304347826087</v>
      </c>
      <c r="T8" s="13">
        <v>8.4112149532710304E-2</v>
      </c>
      <c r="U8" s="13">
        <v>0.12903225806451599</v>
      </c>
      <c r="V8" s="13">
        <v>0.12977099236641201</v>
      </c>
      <c r="W8" s="13">
        <v>0.11224489795918401</v>
      </c>
      <c r="X8" s="13">
        <v>0.12280701754386</v>
      </c>
      <c r="Y8" s="13"/>
      <c r="Z8" s="13">
        <v>0.16546762589928099</v>
      </c>
      <c r="AA8" s="13">
        <v>9.8159509202454004E-2</v>
      </c>
      <c r="AB8" s="13">
        <v>9.7402597402597393E-2</v>
      </c>
      <c r="AC8" s="13">
        <v>0.16201117318435801</v>
      </c>
      <c r="AD8" s="13">
        <v>0.12380952380952399</v>
      </c>
      <c r="AE8" s="13">
        <v>7.3394495412843999E-2</v>
      </c>
      <c r="AF8" s="13">
        <v>9.5238095238095205E-2</v>
      </c>
      <c r="AG8" s="13">
        <v>0.13186813186813201</v>
      </c>
      <c r="AH8" s="13"/>
      <c r="AI8" s="13">
        <v>0.22222222222222199</v>
      </c>
      <c r="AJ8" s="13">
        <v>0.15463917525773199</v>
      </c>
      <c r="AK8" s="13">
        <v>6.5359477124182996E-2</v>
      </c>
      <c r="AL8" s="13">
        <v>0.103585657370518</v>
      </c>
      <c r="AM8" s="13">
        <v>0.18390804597701099</v>
      </c>
      <c r="AN8" s="13"/>
      <c r="AO8" s="13">
        <v>0.12541806020066901</v>
      </c>
      <c r="AP8" s="13">
        <v>0.1171875</v>
      </c>
      <c r="AQ8" s="13"/>
      <c r="AR8" s="13">
        <v>9.375E-2</v>
      </c>
      <c r="AS8" s="13">
        <v>0.13636363636363599</v>
      </c>
      <c r="AT8" s="13">
        <v>0.17647058823529399</v>
      </c>
      <c r="AU8" s="13">
        <v>9.6774193548387094E-2</v>
      </c>
      <c r="AV8" s="13">
        <v>0.109243697478992</v>
      </c>
      <c r="AW8" s="13">
        <v>9.0909090909090898E-2</v>
      </c>
      <c r="AX8" s="13">
        <v>5.95238095238095E-2</v>
      </c>
      <c r="AY8" s="13">
        <v>0.17647058823529399</v>
      </c>
      <c r="AZ8" s="13">
        <v>0.12745098039215699</v>
      </c>
      <c r="BA8" s="13">
        <v>8.6206896551724102E-2</v>
      </c>
      <c r="BB8" s="13">
        <v>0.140350877192982</v>
      </c>
      <c r="BC8" s="13">
        <v>0.22641509433962301</v>
      </c>
      <c r="BD8" s="13"/>
      <c r="BE8" s="13">
        <v>0.13031161473087799</v>
      </c>
    </row>
    <row r="9" spans="2:57" x14ac:dyDescent="0.25">
      <c r="B9" s="14" t="s">
        <v>404</v>
      </c>
      <c r="C9" s="13">
        <v>0.19857433808554001</v>
      </c>
      <c r="D9" s="13">
        <v>0.207792207792208</v>
      </c>
      <c r="E9" s="13">
        <v>0.22962962962962999</v>
      </c>
      <c r="F9" s="13">
        <v>0.18503937007874</v>
      </c>
      <c r="G9" s="13">
        <v>0.19573643410852701</v>
      </c>
      <c r="H9" s="13"/>
      <c r="I9" s="13">
        <v>0.201716738197425</v>
      </c>
      <c r="J9" s="13">
        <v>0.19573643410852701</v>
      </c>
      <c r="K9" s="13"/>
      <c r="L9" s="13">
        <v>0.2265625</v>
      </c>
      <c r="M9" s="13">
        <v>0.246753246753247</v>
      </c>
      <c r="N9" s="13">
        <v>0.17725752508361201</v>
      </c>
      <c r="O9" s="13">
        <v>0.17337461300309601</v>
      </c>
      <c r="P9" s="13"/>
      <c r="Q9" s="13">
        <v>0.24324324324324301</v>
      </c>
      <c r="R9" s="13">
        <v>0.22972972972972999</v>
      </c>
      <c r="S9" s="13">
        <v>0.217391304347826</v>
      </c>
      <c r="T9" s="13">
        <v>0.20560747663551401</v>
      </c>
      <c r="U9" s="13">
        <v>0.16935483870967699</v>
      </c>
      <c r="V9" s="13">
        <v>0.213740458015267</v>
      </c>
      <c r="W9" s="13">
        <v>0.214285714285714</v>
      </c>
      <c r="X9" s="13">
        <v>0.16666666666666699</v>
      </c>
      <c r="Y9" s="13"/>
      <c r="Z9" s="13">
        <v>0.20863309352518</v>
      </c>
      <c r="AA9" s="13">
        <v>0.190184049079755</v>
      </c>
      <c r="AB9" s="13">
        <v>0.207792207792208</v>
      </c>
      <c r="AC9" s="13">
        <v>0.18994413407821201</v>
      </c>
      <c r="AD9" s="13">
        <v>0.14285714285714299</v>
      </c>
      <c r="AE9" s="13">
        <v>0.25688073394495398</v>
      </c>
      <c r="AF9" s="13">
        <v>0.26190476190476197</v>
      </c>
      <c r="AG9" s="13">
        <v>0.164835164835165</v>
      </c>
      <c r="AH9" s="13"/>
      <c r="AI9" s="13">
        <v>0.266666666666667</v>
      </c>
      <c r="AJ9" s="13">
        <v>0.216494845360825</v>
      </c>
      <c r="AK9" s="13">
        <v>0.18954248366013099</v>
      </c>
      <c r="AL9" s="13">
        <v>0.19920318725099601</v>
      </c>
      <c r="AM9" s="13">
        <v>0.17816091954023</v>
      </c>
      <c r="AN9" s="13"/>
      <c r="AO9" s="13">
        <v>0.19565217391304299</v>
      </c>
      <c r="AP9" s="13">
        <v>0.203125</v>
      </c>
      <c r="AQ9" s="13"/>
      <c r="AR9" s="13">
        <v>0.203125</v>
      </c>
      <c r="AS9" s="13">
        <v>0.21678321678321699</v>
      </c>
      <c r="AT9" s="13">
        <v>0.23529411764705899</v>
      </c>
      <c r="AU9" s="13">
        <v>0.19354838709677399</v>
      </c>
      <c r="AV9" s="13">
        <v>0.184873949579832</v>
      </c>
      <c r="AW9" s="13">
        <v>0.19480519480519501</v>
      </c>
      <c r="AX9" s="13">
        <v>0.226190476190476</v>
      </c>
      <c r="AY9" s="13">
        <v>0.17647058823529399</v>
      </c>
      <c r="AZ9" s="13">
        <v>0.21568627450980399</v>
      </c>
      <c r="BA9" s="13">
        <v>6.8965517241379296E-2</v>
      </c>
      <c r="BB9" s="13">
        <v>0.24561403508771901</v>
      </c>
      <c r="BC9" s="13">
        <v>0.15094339622641501</v>
      </c>
      <c r="BD9" s="13"/>
      <c r="BE9" s="13">
        <v>0.22379603399433401</v>
      </c>
    </row>
    <row r="10" spans="2:57" x14ac:dyDescent="0.25">
      <c r="B10" s="14" t="s">
        <v>405</v>
      </c>
      <c r="C10" s="13">
        <v>0.154786150712831</v>
      </c>
      <c r="D10" s="13">
        <v>0.18181818181818199</v>
      </c>
      <c r="E10" s="13">
        <v>0.17037037037037001</v>
      </c>
      <c r="F10" s="13">
        <v>0.169291338582677</v>
      </c>
      <c r="G10" s="13">
        <v>0.13953488372093001</v>
      </c>
      <c r="H10" s="13"/>
      <c r="I10" s="13">
        <v>0.17167381974248899</v>
      </c>
      <c r="J10" s="13">
        <v>0.13953488372093001</v>
      </c>
      <c r="K10" s="13"/>
      <c r="L10" s="13">
        <v>0.1328125</v>
      </c>
      <c r="M10" s="13">
        <v>0.16450216450216501</v>
      </c>
      <c r="N10" s="13">
        <v>0.160535117056856</v>
      </c>
      <c r="O10" s="13">
        <v>0.15170278637770901</v>
      </c>
      <c r="P10" s="13"/>
      <c r="Q10" s="13">
        <v>0.171171171171171</v>
      </c>
      <c r="R10" s="13">
        <v>0.17567567567567599</v>
      </c>
      <c r="S10" s="13">
        <v>0.16304347826087001</v>
      </c>
      <c r="T10" s="13">
        <v>0.14953271028037399</v>
      </c>
      <c r="U10" s="13">
        <v>0.18548387096774199</v>
      </c>
      <c r="V10" s="13">
        <v>0.13740458015267201</v>
      </c>
      <c r="W10" s="13">
        <v>0.183673469387755</v>
      </c>
      <c r="X10" s="13">
        <v>0.114035087719298</v>
      </c>
      <c r="Y10" s="13"/>
      <c r="Z10" s="13">
        <v>0.12949640287769801</v>
      </c>
      <c r="AA10" s="13">
        <v>0.190184049079755</v>
      </c>
      <c r="AB10" s="13">
        <v>0.17532467532467499</v>
      </c>
      <c r="AC10" s="13">
        <v>0.11731843575419</v>
      </c>
      <c r="AD10" s="13">
        <v>0.17142857142857101</v>
      </c>
      <c r="AE10" s="13">
        <v>0.146788990825688</v>
      </c>
      <c r="AF10" s="13">
        <v>0.16666666666666699</v>
      </c>
      <c r="AG10" s="13">
        <v>0.15384615384615399</v>
      </c>
      <c r="AH10" s="13"/>
      <c r="AI10" s="13">
        <v>0.133333333333333</v>
      </c>
      <c r="AJ10" s="13">
        <v>0.216494845360825</v>
      </c>
      <c r="AK10" s="13">
        <v>0.26797385620914999</v>
      </c>
      <c r="AL10" s="13">
        <v>0.135458167330677</v>
      </c>
      <c r="AM10" s="13">
        <v>8.04597701149425E-2</v>
      </c>
      <c r="AN10" s="13"/>
      <c r="AO10" s="13">
        <v>0.14715719063545199</v>
      </c>
      <c r="AP10" s="13">
        <v>0.16666666666666699</v>
      </c>
      <c r="AQ10" s="13"/>
      <c r="AR10" s="13">
        <v>0.171875</v>
      </c>
      <c r="AS10" s="13">
        <v>0.13986013986014001</v>
      </c>
      <c r="AT10" s="13">
        <v>0.11764705882352899</v>
      </c>
      <c r="AU10" s="13">
        <v>0.25806451612903197</v>
      </c>
      <c r="AV10" s="13">
        <v>0.184873949579832</v>
      </c>
      <c r="AW10" s="13">
        <v>0.14285714285714299</v>
      </c>
      <c r="AX10" s="13">
        <v>0.15476190476190499</v>
      </c>
      <c r="AY10" s="13">
        <v>0.11764705882352899</v>
      </c>
      <c r="AZ10" s="13">
        <v>0.13725490196078399</v>
      </c>
      <c r="BA10" s="13">
        <v>0.20689655172413801</v>
      </c>
      <c r="BB10" s="13">
        <v>0.175438596491228</v>
      </c>
      <c r="BC10" s="13">
        <v>9.4339622641509399E-2</v>
      </c>
      <c r="BD10" s="13"/>
      <c r="BE10" s="13">
        <v>0.11614730878187</v>
      </c>
    </row>
    <row r="11" spans="2:57" x14ac:dyDescent="0.25">
      <c r="B11" s="14" t="s">
        <v>406</v>
      </c>
      <c r="C11" s="13">
        <v>0.237270875763747</v>
      </c>
      <c r="D11" s="13">
        <v>0.25974025974025999</v>
      </c>
      <c r="E11" s="13">
        <v>0.24444444444444399</v>
      </c>
      <c r="F11" s="13">
        <v>0.28740157480314998</v>
      </c>
      <c r="G11" s="13">
        <v>0.20736434108527099</v>
      </c>
      <c r="H11" s="13"/>
      <c r="I11" s="13">
        <v>0.27038626609442101</v>
      </c>
      <c r="J11" s="13">
        <v>0.20736434108527099</v>
      </c>
      <c r="K11" s="13"/>
      <c r="L11" s="13">
        <v>0.2421875</v>
      </c>
      <c r="M11" s="13">
        <v>0.216450216450216</v>
      </c>
      <c r="N11" s="13">
        <v>0.22742474916388</v>
      </c>
      <c r="O11" s="13">
        <v>0.26006191950464402</v>
      </c>
      <c r="P11" s="13"/>
      <c r="Q11" s="13">
        <v>0.24324324324324301</v>
      </c>
      <c r="R11" s="13">
        <v>0.28378378378378399</v>
      </c>
      <c r="S11" s="13">
        <v>0.25</v>
      </c>
      <c r="T11" s="13">
        <v>0.27102803738317799</v>
      </c>
      <c r="U11" s="13">
        <v>0.233870967741935</v>
      </c>
      <c r="V11" s="13">
        <v>0.18320610687022901</v>
      </c>
      <c r="W11" s="13">
        <v>0.19387755102040799</v>
      </c>
      <c r="X11" s="13">
        <v>0.22807017543859601</v>
      </c>
      <c r="Y11" s="13"/>
      <c r="Z11" s="13">
        <v>0.23021582733813001</v>
      </c>
      <c r="AA11" s="13">
        <v>0.23926380368098199</v>
      </c>
      <c r="AB11" s="13">
        <v>0.246753246753247</v>
      </c>
      <c r="AC11" s="13">
        <v>0.25139664804469303</v>
      </c>
      <c r="AD11" s="13">
        <v>0.22857142857142901</v>
      </c>
      <c r="AE11" s="13">
        <v>0.26605504587155998</v>
      </c>
      <c r="AF11" s="13">
        <v>0.16666666666666699</v>
      </c>
      <c r="AG11" s="13">
        <v>0.20879120879120899</v>
      </c>
      <c r="AH11" s="13"/>
      <c r="AI11" s="13">
        <v>0.155555555555556</v>
      </c>
      <c r="AJ11" s="13">
        <v>0.25773195876288701</v>
      </c>
      <c r="AK11" s="13">
        <v>0.26143790849673199</v>
      </c>
      <c r="AL11" s="13">
        <v>0.23904382470119501</v>
      </c>
      <c r="AM11" s="13">
        <v>0.21264367816092</v>
      </c>
      <c r="AN11" s="13"/>
      <c r="AO11" s="13">
        <v>0.24247491638796001</v>
      </c>
      <c r="AP11" s="13">
        <v>0.22916666666666699</v>
      </c>
      <c r="AQ11" s="13"/>
      <c r="AR11" s="13">
        <v>0.21875</v>
      </c>
      <c r="AS11" s="13">
        <v>0.23426573426573399</v>
      </c>
      <c r="AT11" s="13">
        <v>0.29411764705882398</v>
      </c>
      <c r="AU11" s="13">
        <v>0.25806451612903197</v>
      </c>
      <c r="AV11" s="13">
        <v>0.22689075630252101</v>
      </c>
      <c r="AW11" s="13">
        <v>0.31168831168831201</v>
      </c>
      <c r="AX11" s="13">
        <v>0.297619047619048</v>
      </c>
      <c r="AY11" s="13">
        <v>0.17647058823529399</v>
      </c>
      <c r="AZ11" s="13">
        <v>0.16666666666666699</v>
      </c>
      <c r="BA11" s="13">
        <v>0.29310344827586199</v>
      </c>
      <c r="BB11" s="13">
        <v>0.175438596491228</v>
      </c>
      <c r="BC11" s="13">
        <v>0.245283018867925</v>
      </c>
      <c r="BD11" s="13"/>
      <c r="BE11" s="13">
        <v>0.22946175637393801</v>
      </c>
    </row>
    <row r="12" spans="2:57" x14ac:dyDescent="0.25">
      <c r="B12" s="14" t="s">
        <v>407</v>
      </c>
      <c r="C12" s="13">
        <v>0.27087576374745398</v>
      </c>
      <c r="D12" s="13">
        <v>0.15584415584415601</v>
      </c>
      <c r="E12" s="13">
        <v>0.20740740740740701</v>
      </c>
      <c r="F12" s="13">
        <v>0.23622047244094499</v>
      </c>
      <c r="G12" s="13">
        <v>0.321705426356589</v>
      </c>
      <c r="H12" s="13"/>
      <c r="I12" s="13">
        <v>0.21459227467811201</v>
      </c>
      <c r="J12" s="13">
        <v>0.321705426356589</v>
      </c>
      <c r="K12" s="13"/>
      <c r="L12" s="13">
        <v>0.1875</v>
      </c>
      <c r="M12" s="13">
        <v>0.246753246753247</v>
      </c>
      <c r="N12" s="13">
        <v>0.29431438127090298</v>
      </c>
      <c r="O12" s="13">
        <v>0.29721362229102199</v>
      </c>
      <c r="P12" s="13"/>
      <c r="Q12" s="13">
        <v>0.144144144144144</v>
      </c>
      <c r="R12" s="13">
        <v>0.21621621621621601</v>
      </c>
      <c r="S12" s="13">
        <v>0.184782608695652</v>
      </c>
      <c r="T12" s="13">
        <v>0.27102803738317799</v>
      </c>
      <c r="U12" s="13">
        <v>0.282258064516129</v>
      </c>
      <c r="V12" s="13">
        <v>0.31297709923664102</v>
      </c>
      <c r="W12" s="13">
        <v>0.27551020408163301</v>
      </c>
      <c r="X12" s="13">
        <v>0.359649122807018</v>
      </c>
      <c r="Y12" s="13"/>
      <c r="Z12" s="13">
        <v>0.25179856115107901</v>
      </c>
      <c r="AA12" s="13">
        <v>0.27607361963190202</v>
      </c>
      <c r="AB12" s="13">
        <v>0.253246753246753</v>
      </c>
      <c r="AC12" s="13">
        <v>0.27374301675977702</v>
      </c>
      <c r="AD12" s="13">
        <v>0.32380952380952399</v>
      </c>
      <c r="AE12" s="13">
        <v>0.247706422018349</v>
      </c>
      <c r="AF12" s="13">
        <v>0.28571428571428598</v>
      </c>
      <c r="AG12" s="13">
        <v>0.27472527472527503</v>
      </c>
      <c r="AH12" s="13"/>
      <c r="AI12" s="13">
        <v>0.22222222222222199</v>
      </c>
      <c r="AJ12" s="13">
        <v>0.15463917525773199</v>
      </c>
      <c r="AK12" s="13">
        <v>0.19607843137254899</v>
      </c>
      <c r="AL12" s="13">
        <v>0.30478087649402402</v>
      </c>
      <c r="AM12" s="13">
        <v>0.32758620689655199</v>
      </c>
      <c r="AN12" s="13"/>
      <c r="AO12" s="13">
        <v>0.269230769230769</v>
      </c>
      <c r="AP12" s="13">
        <v>0.2734375</v>
      </c>
      <c r="AQ12" s="13"/>
      <c r="AR12" s="13">
        <v>0.3125</v>
      </c>
      <c r="AS12" s="13">
        <v>0.26223776223776202</v>
      </c>
      <c r="AT12" s="13">
        <v>0.17647058823529399</v>
      </c>
      <c r="AU12" s="13">
        <v>0.19354838709677399</v>
      </c>
      <c r="AV12" s="13">
        <v>0.252100840336134</v>
      </c>
      <c r="AW12" s="13">
        <v>0.23376623376623401</v>
      </c>
      <c r="AX12" s="13">
        <v>0.26190476190476197</v>
      </c>
      <c r="AY12" s="13">
        <v>0.32352941176470601</v>
      </c>
      <c r="AZ12" s="13">
        <v>0.31372549019607798</v>
      </c>
      <c r="BA12" s="13">
        <v>0.34482758620689702</v>
      </c>
      <c r="BB12" s="13">
        <v>0.26315789473684198</v>
      </c>
      <c r="BC12" s="13">
        <v>0.26415094339622602</v>
      </c>
      <c r="BD12" s="13"/>
      <c r="BE12" s="13">
        <v>0.28895184135977298</v>
      </c>
    </row>
    <row r="13" spans="2:57" x14ac:dyDescent="0.25">
      <c r="B13" s="14" t="s">
        <v>82</v>
      </c>
      <c r="C13" s="13">
        <v>1.6293279022403299E-2</v>
      </c>
      <c r="D13" s="13">
        <v>3.8961038961039002E-2</v>
      </c>
      <c r="E13" s="13">
        <v>3.7037037037037E-2</v>
      </c>
      <c r="F13" s="13">
        <v>1.1811023622047201E-2</v>
      </c>
      <c r="G13" s="13">
        <v>9.6899224806201497E-3</v>
      </c>
      <c r="H13" s="13"/>
      <c r="I13" s="13">
        <v>2.3605150214592301E-2</v>
      </c>
      <c r="J13" s="13">
        <v>9.6899224806201497E-3</v>
      </c>
      <c r="K13" s="13"/>
      <c r="L13" s="13">
        <v>2.34375E-2</v>
      </c>
      <c r="M13" s="13">
        <v>4.3290043290043299E-3</v>
      </c>
      <c r="N13" s="13">
        <v>1.3377926421404699E-2</v>
      </c>
      <c r="O13" s="13">
        <v>2.4767801857585099E-2</v>
      </c>
      <c r="P13" s="13"/>
      <c r="Q13" s="13">
        <v>1.8018018018018001E-2</v>
      </c>
      <c r="R13" s="13">
        <v>1.35135135135135E-2</v>
      </c>
      <c r="S13" s="13">
        <v>4.3478260869565202E-2</v>
      </c>
      <c r="T13" s="13">
        <v>1.86915887850467E-2</v>
      </c>
      <c r="U13" s="13">
        <v>0</v>
      </c>
      <c r="V13" s="13">
        <v>2.2900763358778602E-2</v>
      </c>
      <c r="W13" s="13">
        <v>2.04081632653061E-2</v>
      </c>
      <c r="X13" s="13">
        <v>8.7719298245613996E-3</v>
      </c>
      <c r="Y13" s="13"/>
      <c r="Z13" s="13">
        <v>1.4388489208633099E-2</v>
      </c>
      <c r="AA13" s="13">
        <v>6.13496932515337E-3</v>
      </c>
      <c r="AB13" s="13">
        <v>1.9480519480519501E-2</v>
      </c>
      <c r="AC13" s="13">
        <v>5.5865921787709499E-3</v>
      </c>
      <c r="AD13" s="13">
        <v>9.5238095238095195E-3</v>
      </c>
      <c r="AE13" s="13">
        <v>9.1743119266055103E-3</v>
      </c>
      <c r="AF13" s="13">
        <v>2.3809523809523801E-2</v>
      </c>
      <c r="AG13" s="13">
        <v>6.5934065934065894E-2</v>
      </c>
      <c r="AH13" s="13"/>
      <c r="AI13" s="13">
        <v>0</v>
      </c>
      <c r="AJ13" s="13">
        <v>0</v>
      </c>
      <c r="AK13" s="13">
        <v>1.9607843137254902E-2</v>
      </c>
      <c r="AL13" s="13">
        <v>1.7928286852589601E-2</v>
      </c>
      <c r="AM13" s="13">
        <v>1.72413793103448E-2</v>
      </c>
      <c r="AN13" s="13"/>
      <c r="AO13" s="13">
        <v>2.0066889632107E-2</v>
      </c>
      <c r="AP13" s="13">
        <v>1.0416666666666701E-2</v>
      </c>
      <c r="AQ13" s="13"/>
      <c r="AR13" s="13">
        <v>0</v>
      </c>
      <c r="AS13" s="13">
        <v>1.04895104895105E-2</v>
      </c>
      <c r="AT13" s="13">
        <v>0</v>
      </c>
      <c r="AU13" s="13">
        <v>0</v>
      </c>
      <c r="AV13" s="13">
        <v>4.20168067226891E-2</v>
      </c>
      <c r="AW13" s="13">
        <v>2.5974025974026E-2</v>
      </c>
      <c r="AX13" s="13">
        <v>0</v>
      </c>
      <c r="AY13" s="13">
        <v>2.9411764705882401E-2</v>
      </c>
      <c r="AZ13" s="13">
        <v>3.9215686274509803E-2</v>
      </c>
      <c r="BA13" s="13">
        <v>0</v>
      </c>
      <c r="BB13" s="13">
        <v>0</v>
      </c>
      <c r="BC13" s="13">
        <v>1.88679245283019E-2</v>
      </c>
      <c r="BD13" s="13"/>
      <c r="BE13" s="13">
        <v>1.1331444759206799E-2</v>
      </c>
    </row>
    <row r="14" spans="2:57" x14ac:dyDescent="0.25">
      <c r="B14" s="14" t="s">
        <v>408</v>
      </c>
      <c r="C14" s="20">
        <v>0.32077393075356397</v>
      </c>
      <c r="D14" s="20">
        <v>0.36363636363636398</v>
      </c>
      <c r="E14" s="20">
        <v>0.34074074074074101</v>
      </c>
      <c r="F14" s="20">
        <v>0.29527559055118102</v>
      </c>
      <c r="G14" s="20">
        <v>0.321705426356589</v>
      </c>
      <c r="H14" s="20"/>
      <c r="I14" s="20">
        <v>0.31974248927038601</v>
      </c>
      <c r="J14" s="20">
        <v>0.321705426356589</v>
      </c>
      <c r="K14" s="20"/>
      <c r="L14" s="20">
        <v>0.4140625</v>
      </c>
      <c r="M14" s="20">
        <v>0.367965367965368</v>
      </c>
      <c r="N14" s="20">
        <v>0.30434782608695699</v>
      </c>
      <c r="O14" s="20">
        <v>0.26625386996903999</v>
      </c>
      <c r="P14" s="20"/>
      <c r="Q14" s="20">
        <v>0.42342342342342298</v>
      </c>
      <c r="R14" s="20">
        <v>0.31081081081081102</v>
      </c>
      <c r="S14" s="20">
        <v>0.35869565217391303</v>
      </c>
      <c r="T14" s="20">
        <v>0.289719626168224</v>
      </c>
      <c r="U14" s="20">
        <v>0.29838709677419401</v>
      </c>
      <c r="V14" s="20">
        <v>0.34351145038167902</v>
      </c>
      <c r="W14" s="20">
        <v>0.32653061224489799</v>
      </c>
      <c r="X14" s="20">
        <v>0.28947368421052599</v>
      </c>
      <c r="Y14" s="20"/>
      <c r="Z14" s="20">
        <v>0.37410071942445999</v>
      </c>
      <c r="AA14" s="20">
        <v>0.28834355828220898</v>
      </c>
      <c r="AB14" s="20">
        <v>0.30519480519480502</v>
      </c>
      <c r="AC14" s="20">
        <v>0.35195530726257002</v>
      </c>
      <c r="AD14" s="20">
        <v>0.266666666666667</v>
      </c>
      <c r="AE14" s="20">
        <v>0.33027522935779802</v>
      </c>
      <c r="AF14" s="20">
        <v>0.35714285714285698</v>
      </c>
      <c r="AG14" s="20">
        <v>0.29670329670329698</v>
      </c>
      <c r="AH14" s="20"/>
      <c r="AI14" s="20">
        <v>0.48888888888888898</v>
      </c>
      <c r="AJ14" s="20">
        <v>0.37113402061855699</v>
      </c>
      <c r="AK14" s="20">
        <v>0.25490196078431399</v>
      </c>
      <c r="AL14" s="20">
        <v>0.30278884462151401</v>
      </c>
      <c r="AM14" s="20">
        <v>0.36206896551724099</v>
      </c>
      <c r="AN14" s="20"/>
      <c r="AO14" s="20">
        <v>0.32107023411371199</v>
      </c>
      <c r="AP14" s="20">
        <v>0.3203125</v>
      </c>
      <c r="AQ14" s="20"/>
      <c r="AR14" s="20">
        <v>0.296875</v>
      </c>
      <c r="AS14" s="20">
        <v>0.35314685314685301</v>
      </c>
      <c r="AT14" s="20">
        <v>0.41176470588235298</v>
      </c>
      <c r="AU14" s="20">
        <v>0.29032258064516098</v>
      </c>
      <c r="AV14" s="20">
        <v>0.29411764705882398</v>
      </c>
      <c r="AW14" s="20">
        <v>0.28571428571428598</v>
      </c>
      <c r="AX14" s="20">
        <v>0.28571428571428598</v>
      </c>
      <c r="AY14" s="20">
        <v>0.35294117647058798</v>
      </c>
      <c r="AZ14" s="20">
        <v>0.34313725490196101</v>
      </c>
      <c r="BA14" s="20">
        <v>0.15517241379310301</v>
      </c>
      <c r="BB14" s="20">
        <v>0.38596491228070201</v>
      </c>
      <c r="BC14" s="20">
        <v>0.37735849056603799</v>
      </c>
      <c r="BD14" s="20"/>
      <c r="BE14" s="20">
        <v>0.354107648725212</v>
      </c>
    </row>
    <row r="15" spans="2:57" x14ac:dyDescent="0.25">
      <c r="B15" s="14" t="s">
        <v>409</v>
      </c>
      <c r="C15" s="20">
        <v>0.50814663951120198</v>
      </c>
      <c r="D15" s="20">
        <v>0.415584415584416</v>
      </c>
      <c r="E15" s="20">
        <v>0.451851851851852</v>
      </c>
      <c r="F15" s="20">
        <v>0.523622047244094</v>
      </c>
      <c r="G15" s="20">
        <v>0.52906976744186096</v>
      </c>
      <c r="H15" s="20"/>
      <c r="I15" s="20">
        <v>0.484978540772532</v>
      </c>
      <c r="J15" s="20">
        <v>0.52906976744186096</v>
      </c>
      <c r="K15" s="20"/>
      <c r="L15" s="20">
        <v>0.4296875</v>
      </c>
      <c r="M15" s="20">
        <v>0.46320346320346301</v>
      </c>
      <c r="N15" s="20">
        <v>0.52173913043478304</v>
      </c>
      <c r="O15" s="20">
        <v>0.55727554179566596</v>
      </c>
      <c r="P15" s="20"/>
      <c r="Q15" s="20">
        <v>0.38738738738738698</v>
      </c>
      <c r="R15" s="20">
        <v>0.5</v>
      </c>
      <c r="S15" s="20">
        <v>0.434782608695652</v>
      </c>
      <c r="T15" s="20">
        <v>0.54205607476635498</v>
      </c>
      <c r="U15" s="20">
        <v>0.51612903225806495</v>
      </c>
      <c r="V15" s="20">
        <v>0.49618320610687</v>
      </c>
      <c r="W15" s="20">
        <v>0.469387755102041</v>
      </c>
      <c r="X15" s="20">
        <v>0.58771929824561397</v>
      </c>
      <c r="Y15" s="20"/>
      <c r="Z15" s="20">
        <v>0.48201438848920902</v>
      </c>
      <c r="AA15" s="20">
        <v>0.51533742331288301</v>
      </c>
      <c r="AB15" s="20">
        <v>0.5</v>
      </c>
      <c r="AC15" s="20">
        <v>0.52513966480446905</v>
      </c>
      <c r="AD15" s="20">
        <v>0.55238095238095197</v>
      </c>
      <c r="AE15" s="20">
        <v>0.51376146788990795</v>
      </c>
      <c r="AF15" s="20">
        <v>0.452380952380952</v>
      </c>
      <c r="AG15" s="20">
        <v>0.48351648351648402</v>
      </c>
      <c r="AH15" s="20"/>
      <c r="AI15" s="20">
        <v>0.37777777777777799</v>
      </c>
      <c r="AJ15" s="20">
        <v>0.41237113402061898</v>
      </c>
      <c r="AK15" s="20">
        <v>0.45751633986928097</v>
      </c>
      <c r="AL15" s="20">
        <v>0.54382470119521897</v>
      </c>
      <c r="AM15" s="20">
        <v>0.54022988505747105</v>
      </c>
      <c r="AN15" s="20"/>
      <c r="AO15" s="20">
        <v>0.51170568561872898</v>
      </c>
      <c r="AP15" s="20">
        <v>0.50260416666666696</v>
      </c>
      <c r="AQ15" s="20"/>
      <c r="AR15" s="20">
        <v>0.53125</v>
      </c>
      <c r="AS15" s="20">
        <v>0.49650349650349701</v>
      </c>
      <c r="AT15" s="20">
        <v>0.47058823529411797</v>
      </c>
      <c r="AU15" s="20">
        <v>0.45161290322580599</v>
      </c>
      <c r="AV15" s="20">
        <v>0.47899159663865498</v>
      </c>
      <c r="AW15" s="20">
        <v>0.54545454545454497</v>
      </c>
      <c r="AX15" s="20">
        <v>0.55952380952380998</v>
      </c>
      <c r="AY15" s="20">
        <v>0.5</v>
      </c>
      <c r="AZ15" s="20">
        <v>0.480392156862745</v>
      </c>
      <c r="BA15" s="20">
        <v>0.63793103448275901</v>
      </c>
      <c r="BB15" s="20">
        <v>0.43859649122806998</v>
      </c>
      <c r="BC15" s="20">
        <v>0.50943396226415105</v>
      </c>
      <c r="BD15" s="20"/>
      <c r="BE15" s="20">
        <v>0.51841359773371098</v>
      </c>
    </row>
    <row r="16" spans="2:57" x14ac:dyDescent="0.25">
      <c r="B16" s="14" t="s">
        <v>274</v>
      </c>
      <c r="C16" s="21">
        <v>-0.18737270875763801</v>
      </c>
      <c r="D16" s="21">
        <v>-5.1948051948051903E-2</v>
      </c>
      <c r="E16" s="21">
        <v>-0.11111111111111099</v>
      </c>
      <c r="F16" s="21">
        <v>-0.22834645669291301</v>
      </c>
      <c r="G16" s="21">
        <v>-0.20736434108527099</v>
      </c>
      <c r="H16" s="21"/>
      <c r="I16" s="21">
        <v>-0.16523605150214599</v>
      </c>
      <c r="J16" s="21">
        <v>-0.20736434108527099</v>
      </c>
      <c r="K16" s="21"/>
      <c r="L16" s="21">
        <v>-1.5625E-2</v>
      </c>
      <c r="M16" s="21">
        <v>-9.5238095238095205E-2</v>
      </c>
      <c r="N16" s="21">
        <v>-0.217391304347826</v>
      </c>
      <c r="O16" s="21">
        <v>-0.29102167182662497</v>
      </c>
      <c r="P16" s="21"/>
      <c r="Q16" s="21">
        <v>3.6036036036036001E-2</v>
      </c>
      <c r="R16" s="21">
        <v>-0.18918918918918901</v>
      </c>
      <c r="S16" s="21">
        <v>-7.6086956521739094E-2</v>
      </c>
      <c r="T16" s="21">
        <v>-0.25233644859813098</v>
      </c>
      <c r="U16" s="21">
        <v>-0.217741935483871</v>
      </c>
      <c r="V16" s="21">
        <v>-0.15267175572519101</v>
      </c>
      <c r="W16" s="21">
        <v>-0.14285714285714299</v>
      </c>
      <c r="X16" s="21">
        <v>-0.29824561403508798</v>
      </c>
      <c r="Y16" s="21"/>
      <c r="Z16" s="21">
        <v>-0.107913669064748</v>
      </c>
      <c r="AA16" s="21">
        <v>-0.22699386503067501</v>
      </c>
      <c r="AB16" s="21">
        <v>-0.19480519480519501</v>
      </c>
      <c r="AC16" s="21">
        <v>-0.17318435754189901</v>
      </c>
      <c r="AD16" s="21">
        <v>-0.28571428571428598</v>
      </c>
      <c r="AE16" s="21">
        <v>-0.18348623853210999</v>
      </c>
      <c r="AF16" s="21">
        <v>-9.5238095238095205E-2</v>
      </c>
      <c r="AG16" s="21">
        <v>-0.18681318681318701</v>
      </c>
      <c r="AH16" s="21"/>
      <c r="AI16" s="21">
        <v>0.11111111111111099</v>
      </c>
      <c r="AJ16" s="21">
        <v>-4.1237113402061799E-2</v>
      </c>
      <c r="AK16" s="21">
        <v>-0.20261437908496699</v>
      </c>
      <c r="AL16" s="21">
        <v>-0.24103585657370499</v>
      </c>
      <c r="AM16" s="21">
        <v>-0.17816091954023</v>
      </c>
      <c r="AN16" s="21"/>
      <c r="AO16" s="21">
        <v>-0.19063545150501701</v>
      </c>
      <c r="AP16" s="21">
        <v>-0.18229166666666699</v>
      </c>
      <c r="AQ16" s="21"/>
      <c r="AR16" s="21">
        <v>-0.234375</v>
      </c>
      <c r="AS16" s="21">
        <v>-0.143356643356643</v>
      </c>
      <c r="AT16" s="21">
        <v>-5.8823529411764698E-2</v>
      </c>
      <c r="AU16" s="21">
        <v>-0.16129032258064499</v>
      </c>
      <c r="AV16" s="21">
        <v>-0.184873949579832</v>
      </c>
      <c r="AW16" s="21">
        <v>-0.25974025974025999</v>
      </c>
      <c r="AX16" s="21">
        <v>-0.273809523809524</v>
      </c>
      <c r="AY16" s="21">
        <v>-0.14705882352941199</v>
      </c>
      <c r="AZ16" s="21">
        <v>-0.13725490196078399</v>
      </c>
      <c r="BA16" s="21">
        <v>-0.48275862068965503</v>
      </c>
      <c r="BB16" s="21">
        <v>-5.2631578947368397E-2</v>
      </c>
      <c r="BC16" s="21">
        <v>-0.13207547169811301</v>
      </c>
      <c r="BD16" s="21"/>
      <c r="BE16" s="21">
        <v>-0.16430594900849799</v>
      </c>
    </row>
    <row r="17" spans="2:2" x14ac:dyDescent="0.25">
      <c r="B17" s="15"/>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112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6.1099796334012201E-3</v>
      </c>
      <c r="D8" s="13">
        <v>1.2987012987013E-2</v>
      </c>
      <c r="E8" s="13">
        <v>0</v>
      </c>
      <c r="F8" s="13">
        <v>7.8740157480314994E-3</v>
      </c>
      <c r="G8" s="13">
        <v>5.8139534883720903E-3</v>
      </c>
      <c r="H8" s="13"/>
      <c r="I8" s="13">
        <v>6.4377682403433502E-3</v>
      </c>
      <c r="J8" s="13">
        <v>5.8139534883720903E-3</v>
      </c>
      <c r="K8" s="13"/>
      <c r="L8" s="13">
        <v>0</v>
      </c>
      <c r="M8" s="13">
        <v>8.6580086580086597E-3</v>
      </c>
      <c r="N8" s="13">
        <v>6.6889632107023402E-3</v>
      </c>
      <c r="O8" s="13">
        <v>6.1919504643962904E-3</v>
      </c>
      <c r="P8" s="13"/>
      <c r="Q8" s="13">
        <v>9.0090090090090107E-3</v>
      </c>
      <c r="R8" s="13">
        <v>1.35135135135135E-2</v>
      </c>
      <c r="S8" s="13">
        <v>0</v>
      </c>
      <c r="T8" s="13">
        <v>9.3457943925233603E-3</v>
      </c>
      <c r="U8" s="13">
        <v>0</v>
      </c>
      <c r="V8" s="13">
        <v>0</v>
      </c>
      <c r="W8" s="13">
        <v>0</v>
      </c>
      <c r="X8" s="13">
        <v>1.3157894736842099E-2</v>
      </c>
      <c r="Y8" s="13"/>
      <c r="Z8" s="13">
        <v>1.4388489208633099E-2</v>
      </c>
      <c r="AA8" s="13">
        <v>0</v>
      </c>
      <c r="AB8" s="13">
        <v>0</v>
      </c>
      <c r="AC8" s="13">
        <v>0</v>
      </c>
      <c r="AD8" s="13">
        <v>9.5238095238095195E-3</v>
      </c>
      <c r="AE8" s="13">
        <v>1.8348623853211E-2</v>
      </c>
      <c r="AF8" s="13">
        <v>0</v>
      </c>
      <c r="AG8" s="13">
        <v>1.0989010989011E-2</v>
      </c>
      <c r="AH8" s="13"/>
      <c r="AI8" s="13">
        <v>0</v>
      </c>
      <c r="AJ8" s="13">
        <v>1.03092783505155E-2</v>
      </c>
      <c r="AK8" s="13">
        <v>0</v>
      </c>
      <c r="AL8" s="13">
        <v>9.9601593625498006E-3</v>
      </c>
      <c r="AM8" s="13">
        <v>0</v>
      </c>
      <c r="AN8" s="13"/>
      <c r="AO8" s="13">
        <v>5.0167224080267603E-3</v>
      </c>
      <c r="AP8" s="13">
        <v>7.8125E-3</v>
      </c>
      <c r="AQ8" s="13"/>
      <c r="AR8" s="13">
        <v>0</v>
      </c>
      <c r="AS8" s="13">
        <v>6.9930069930069904E-3</v>
      </c>
      <c r="AT8" s="13">
        <v>0</v>
      </c>
      <c r="AU8" s="13">
        <v>3.2258064516128997E-2</v>
      </c>
      <c r="AV8" s="13">
        <v>8.4033613445378096E-3</v>
      </c>
      <c r="AW8" s="13">
        <v>1.2987012987013E-2</v>
      </c>
      <c r="AX8" s="13">
        <v>0</v>
      </c>
      <c r="AY8" s="13">
        <v>0</v>
      </c>
      <c r="AZ8" s="13">
        <v>0</v>
      </c>
      <c r="BA8" s="13">
        <v>0</v>
      </c>
      <c r="BB8" s="13">
        <v>0</v>
      </c>
      <c r="BC8" s="13">
        <v>1.88679245283019E-2</v>
      </c>
      <c r="BD8" s="13"/>
      <c r="BE8" s="13">
        <v>0</v>
      </c>
    </row>
    <row r="9" spans="2:57" x14ac:dyDescent="0.25">
      <c r="B9" s="14" t="s">
        <v>102</v>
      </c>
      <c r="C9" s="13">
        <v>4.2769857433808602E-2</v>
      </c>
      <c r="D9" s="13">
        <v>7.7922077922077906E-2</v>
      </c>
      <c r="E9" s="13">
        <v>5.1851851851851899E-2</v>
      </c>
      <c r="F9" s="13">
        <v>2.3622047244094498E-2</v>
      </c>
      <c r="G9" s="13">
        <v>4.4573643410852702E-2</v>
      </c>
      <c r="H9" s="13"/>
      <c r="I9" s="13">
        <v>4.07725321888412E-2</v>
      </c>
      <c r="J9" s="13">
        <v>4.4573643410852702E-2</v>
      </c>
      <c r="K9" s="13"/>
      <c r="L9" s="13">
        <v>3.90625E-2</v>
      </c>
      <c r="M9" s="13">
        <v>3.8961038961039002E-2</v>
      </c>
      <c r="N9" s="13">
        <v>2.6755852842809399E-2</v>
      </c>
      <c r="O9" s="13">
        <v>6.19195046439628E-2</v>
      </c>
      <c r="P9" s="13"/>
      <c r="Q9" s="13">
        <v>8.1081081081081099E-2</v>
      </c>
      <c r="R9" s="13">
        <v>0</v>
      </c>
      <c r="S9" s="13">
        <v>2.1739130434782601E-2</v>
      </c>
      <c r="T9" s="13">
        <v>2.80373831775701E-2</v>
      </c>
      <c r="U9" s="13">
        <v>3.2258064516128997E-2</v>
      </c>
      <c r="V9" s="13">
        <v>3.8167938931297697E-2</v>
      </c>
      <c r="W9" s="13">
        <v>6.1224489795918401E-2</v>
      </c>
      <c r="X9" s="13">
        <v>5.2631578947368397E-2</v>
      </c>
      <c r="Y9" s="13"/>
      <c r="Z9" s="13">
        <v>1.4388489208633099E-2</v>
      </c>
      <c r="AA9" s="13">
        <v>6.13496932515337E-2</v>
      </c>
      <c r="AB9" s="13">
        <v>2.5974025974026E-2</v>
      </c>
      <c r="AC9" s="13">
        <v>2.7932960893854698E-2</v>
      </c>
      <c r="AD9" s="13">
        <v>5.7142857142857099E-2</v>
      </c>
      <c r="AE9" s="13">
        <v>6.4220183486238494E-2</v>
      </c>
      <c r="AF9" s="13">
        <v>7.1428571428571397E-2</v>
      </c>
      <c r="AG9" s="13">
        <v>5.4945054945054903E-2</v>
      </c>
      <c r="AH9" s="13"/>
      <c r="AI9" s="13">
        <v>6.6666666666666693E-2</v>
      </c>
      <c r="AJ9" s="13">
        <v>0.10309278350515499</v>
      </c>
      <c r="AK9" s="13">
        <v>7.8431372549019607E-2</v>
      </c>
      <c r="AL9" s="13">
        <v>2.3904382470119501E-2</v>
      </c>
      <c r="AM9" s="13">
        <v>2.2988505747126398E-2</v>
      </c>
      <c r="AN9" s="13"/>
      <c r="AO9" s="13">
        <v>4.6822742474916398E-2</v>
      </c>
      <c r="AP9" s="13">
        <v>3.6458333333333301E-2</v>
      </c>
      <c r="AQ9" s="13"/>
      <c r="AR9" s="13">
        <v>6.25E-2</v>
      </c>
      <c r="AS9" s="13">
        <v>2.7972027972028E-2</v>
      </c>
      <c r="AT9" s="13">
        <v>0</v>
      </c>
      <c r="AU9" s="13">
        <v>3.2258064516128997E-2</v>
      </c>
      <c r="AV9" s="13">
        <v>5.0420168067226899E-2</v>
      </c>
      <c r="AW9" s="13">
        <v>6.4935064935064901E-2</v>
      </c>
      <c r="AX9" s="13">
        <v>4.7619047619047603E-2</v>
      </c>
      <c r="AY9" s="13">
        <v>2.9411764705882401E-2</v>
      </c>
      <c r="AZ9" s="13">
        <v>7.8431372549019607E-2</v>
      </c>
      <c r="BA9" s="13">
        <v>1.72413793103448E-2</v>
      </c>
      <c r="BB9" s="13">
        <v>3.5087719298245598E-2</v>
      </c>
      <c r="BC9" s="13">
        <v>3.77358490566038E-2</v>
      </c>
      <c r="BD9" s="13"/>
      <c r="BE9" s="13">
        <v>2.8328611898017001E-2</v>
      </c>
    </row>
    <row r="10" spans="2:57" x14ac:dyDescent="0.25">
      <c r="B10" s="14" t="s">
        <v>103</v>
      </c>
      <c r="C10" s="13">
        <v>0.15173116089613001</v>
      </c>
      <c r="D10" s="13">
        <v>0.12987012987013</v>
      </c>
      <c r="E10" s="13">
        <v>0.2</v>
      </c>
      <c r="F10" s="13">
        <v>0.169291338582677</v>
      </c>
      <c r="G10" s="13">
        <v>0.13372093023255799</v>
      </c>
      <c r="H10" s="13"/>
      <c r="I10" s="13">
        <v>0.17167381974248899</v>
      </c>
      <c r="J10" s="13">
        <v>0.13372093023255799</v>
      </c>
      <c r="K10" s="13"/>
      <c r="L10" s="13">
        <v>0.140625</v>
      </c>
      <c r="M10" s="13">
        <v>0.14285714285714299</v>
      </c>
      <c r="N10" s="13">
        <v>0.110367892976589</v>
      </c>
      <c r="O10" s="13">
        <v>0.201238390092879</v>
      </c>
      <c r="P10" s="13"/>
      <c r="Q10" s="13">
        <v>0.162162162162162</v>
      </c>
      <c r="R10" s="13">
        <v>0.121621621621622</v>
      </c>
      <c r="S10" s="13">
        <v>0.141304347826087</v>
      </c>
      <c r="T10" s="13">
        <v>0.19626168224299101</v>
      </c>
      <c r="U10" s="13">
        <v>0.17741935483870999</v>
      </c>
      <c r="V10" s="13">
        <v>7.6335877862595394E-2</v>
      </c>
      <c r="W10" s="13">
        <v>0.20408163265306101</v>
      </c>
      <c r="X10" s="13">
        <v>0.144736842105263</v>
      </c>
      <c r="Y10" s="13"/>
      <c r="Z10" s="13">
        <v>0.194244604316547</v>
      </c>
      <c r="AA10" s="13">
        <v>0.14723926380368099</v>
      </c>
      <c r="AB10" s="13">
        <v>0.162337662337662</v>
      </c>
      <c r="AC10" s="13">
        <v>0.100558659217877</v>
      </c>
      <c r="AD10" s="13">
        <v>0.104761904761905</v>
      </c>
      <c r="AE10" s="13">
        <v>0.22018348623853201</v>
      </c>
      <c r="AF10" s="13">
        <v>0.14285714285714299</v>
      </c>
      <c r="AG10" s="13">
        <v>0.15384615384615399</v>
      </c>
      <c r="AH10" s="13"/>
      <c r="AI10" s="13">
        <v>0.22222222222222199</v>
      </c>
      <c r="AJ10" s="13">
        <v>0.27835051546391798</v>
      </c>
      <c r="AK10" s="13">
        <v>0.21568627450980399</v>
      </c>
      <c r="AL10" s="13">
        <v>0.135458167330677</v>
      </c>
      <c r="AM10" s="13">
        <v>5.1724137931034503E-2</v>
      </c>
      <c r="AN10" s="13"/>
      <c r="AO10" s="13">
        <v>0.158862876254181</v>
      </c>
      <c r="AP10" s="13">
        <v>0.140625</v>
      </c>
      <c r="AQ10" s="13"/>
      <c r="AR10" s="13">
        <v>0.203125</v>
      </c>
      <c r="AS10" s="13">
        <v>0.15034965034965</v>
      </c>
      <c r="AT10" s="13">
        <v>0.17647058823529399</v>
      </c>
      <c r="AU10" s="13">
        <v>0.16129032258064499</v>
      </c>
      <c r="AV10" s="13">
        <v>0.126050420168067</v>
      </c>
      <c r="AW10" s="13">
        <v>0.207792207792208</v>
      </c>
      <c r="AX10" s="13">
        <v>0.16666666666666699</v>
      </c>
      <c r="AY10" s="13">
        <v>0.14705882352941199</v>
      </c>
      <c r="AZ10" s="13">
        <v>0.11764705882352899</v>
      </c>
      <c r="BA10" s="13">
        <v>0.15517241379310301</v>
      </c>
      <c r="BB10" s="13">
        <v>0.105263157894737</v>
      </c>
      <c r="BC10" s="13">
        <v>0.15094339622641501</v>
      </c>
      <c r="BD10" s="13"/>
      <c r="BE10" s="13">
        <v>0.121813031161473</v>
      </c>
    </row>
    <row r="11" spans="2:57" x14ac:dyDescent="0.25">
      <c r="B11" s="14" t="s">
        <v>104</v>
      </c>
      <c r="C11" s="13">
        <v>0.39918533604888001</v>
      </c>
      <c r="D11" s="13">
        <v>0.44155844155844198</v>
      </c>
      <c r="E11" s="13">
        <v>0.37037037037037002</v>
      </c>
      <c r="F11" s="13">
        <v>0.42913385826771699</v>
      </c>
      <c r="G11" s="13">
        <v>0.38565891472868202</v>
      </c>
      <c r="H11" s="13"/>
      <c r="I11" s="13">
        <v>0.41416309012875502</v>
      </c>
      <c r="J11" s="13">
        <v>0.38565891472868202</v>
      </c>
      <c r="K11" s="13"/>
      <c r="L11" s="13">
        <v>0.3828125</v>
      </c>
      <c r="M11" s="13">
        <v>0.35930735930735902</v>
      </c>
      <c r="N11" s="13">
        <v>0.43143812709030099</v>
      </c>
      <c r="O11" s="13">
        <v>0.40557275541795701</v>
      </c>
      <c r="P11" s="13"/>
      <c r="Q11" s="13">
        <v>0.36936936936936898</v>
      </c>
      <c r="R11" s="13">
        <v>0.55405405405405395</v>
      </c>
      <c r="S11" s="13">
        <v>0.41304347826087001</v>
      </c>
      <c r="T11" s="13">
        <v>0.36448598130841098</v>
      </c>
      <c r="U11" s="13">
        <v>0.35483870967741898</v>
      </c>
      <c r="V11" s="13">
        <v>0.37404580152671801</v>
      </c>
      <c r="W11" s="13">
        <v>0.44897959183673503</v>
      </c>
      <c r="X11" s="13">
        <v>0.390350877192982</v>
      </c>
      <c r="Y11" s="13"/>
      <c r="Z11" s="13">
        <v>0.35971223021582699</v>
      </c>
      <c r="AA11" s="13">
        <v>0.39877300613496902</v>
      </c>
      <c r="AB11" s="13">
        <v>0.43506493506493499</v>
      </c>
      <c r="AC11" s="13">
        <v>0.43575418994413401</v>
      </c>
      <c r="AD11" s="13">
        <v>0.38095238095238099</v>
      </c>
      <c r="AE11" s="13">
        <v>0.38532110091743099</v>
      </c>
      <c r="AF11" s="13">
        <v>0.38095238095238099</v>
      </c>
      <c r="AG11" s="13">
        <v>0.37362637362637402</v>
      </c>
      <c r="AH11" s="13"/>
      <c r="AI11" s="13">
        <v>0.37777777777777799</v>
      </c>
      <c r="AJ11" s="13">
        <v>0.38144329896907198</v>
      </c>
      <c r="AK11" s="13">
        <v>0.39869281045751598</v>
      </c>
      <c r="AL11" s="13">
        <v>0.404382470119522</v>
      </c>
      <c r="AM11" s="13">
        <v>0.390804597701149</v>
      </c>
      <c r="AN11" s="13"/>
      <c r="AO11" s="13">
        <v>0.40468227424749198</v>
      </c>
      <c r="AP11" s="13">
        <v>0.390625</v>
      </c>
      <c r="AQ11" s="13"/>
      <c r="AR11" s="13">
        <v>0.40625</v>
      </c>
      <c r="AS11" s="13">
        <v>0.38461538461538503</v>
      </c>
      <c r="AT11" s="13">
        <v>0.47058823529411797</v>
      </c>
      <c r="AU11" s="13">
        <v>0.483870967741935</v>
      </c>
      <c r="AV11" s="13">
        <v>0.42857142857142899</v>
      </c>
      <c r="AW11" s="13">
        <v>0.42857142857142899</v>
      </c>
      <c r="AX11" s="13">
        <v>0.28571428571428598</v>
      </c>
      <c r="AY11" s="13">
        <v>0.441176470588235</v>
      </c>
      <c r="AZ11" s="13">
        <v>0.35294117647058798</v>
      </c>
      <c r="BA11" s="13">
        <v>0.431034482758621</v>
      </c>
      <c r="BB11" s="13">
        <v>0.43859649122806998</v>
      </c>
      <c r="BC11" s="13">
        <v>0.45283018867924502</v>
      </c>
      <c r="BD11" s="13"/>
      <c r="BE11" s="13">
        <v>0.39943342776203999</v>
      </c>
    </row>
    <row r="12" spans="2:57" x14ac:dyDescent="0.25">
      <c r="B12" s="14" t="s">
        <v>105</v>
      </c>
      <c r="C12" s="19">
        <v>0.40020366598778001</v>
      </c>
      <c r="D12" s="19">
        <v>0.337662337662338</v>
      </c>
      <c r="E12" s="19">
        <v>0.37777777777777799</v>
      </c>
      <c r="F12" s="19">
        <v>0.37007874015747999</v>
      </c>
      <c r="G12" s="19">
        <v>0.43023255813953498</v>
      </c>
      <c r="H12" s="19"/>
      <c r="I12" s="19">
        <v>0.36695278969957101</v>
      </c>
      <c r="J12" s="19">
        <v>0.43023255813953498</v>
      </c>
      <c r="K12" s="19"/>
      <c r="L12" s="19">
        <v>0.4375</v>
      </c>
      <c r="M12" s="19">
        <v>0.45021645021645001</v>
      </c>
      <c r="N12" s="19">
        <v>0.42474916387959899</v>
      </c>
      <c r="O12" s="19">
        <v>0.32507739938080499</v>
      </c>
      <c r="P12" s="19"/>
      <c r="Q12" s="19">
        <v>0.37837837837837801</v>
      </c>
      <c r="R12" s="19">
        <v>0.31081081081081102</v>
      </c>
      <c r="S12" s="19">
        <v>0.42391304347826098</v>
      </c>
      <c r="T12" s="19">
        <v>0.401869158878505</v>
      </c>
      <c r="U12" s="19">
        <v>0.43548387096774199</v>
      </c>
      <c r="V12" s="19">
        <v>0.51145038167938905</v>
      </c>
      <c r="W12" s="19">
        <v>0.28571428571428598</v>
      </c>
      <c r="X12" s="19">
        <v>0.39912280701754399</v>
      </c>
      <c r="Y12" s="19"/>
      <c r="Z12" s="19">
        <v>0.41726618705036</v>
      </c>
      <c r="AA12" s="19">
        <v>0.39263803680981602</v>
      </c>
      <c r="AB12" s="19">
        <v>0.37662337662337703</v>
      </c>
      <c r="AC12" s="19">
        <v>0.43575418994413401</v>
      </c>
      <c r="AD12" s="19">
        <v>0.44761904761904803</v>
      </c>
      <c r="AE12" s="19">
        <v>0.31192660550458701</v>
      </c>
      <c r="AF12" s="19">
        <v>0.40476190476190499</v>
      </c>
      <c r="AG12" s="19">
        <v>0.40659340659340698</v>
      </c>
      <c r="AH12" s="19"/>
      <c r="AI12" s="19">
        <v>0.33333333333333298</v>
      </c>
      <c r="AJ12" s="19">
        <v>0.22680412371134001</v>
      </c>
      <c r="AK12" s="19">
        <v>0.30718954248365998</v>
      </c>
      <c r="AL12" s="19">
        <v>0.42629482071713098</v>
      </c>
      <c r="AM12" s="19">
        <v>0.53448275862068995</v>
      </c>
      <c r="AN12" s="19"/>
      <c r="AO12" s="19">
        <v>0.38461538461538503</v>
      </c>
      <c r="AP12" s="19">
        <v>0.42447916666666702</v>
      </c>
      <c r="AQ12" s="19"/>
      <c r="AR12" s="19">
        <v>0.328125</v>
      </c>
      <c r="AS12" s="19">
        <v>0.43006993006993</v>
      </c>
      <c r="AT12" s="19">
        <v>0.35294117647058798</v>
      </c>
      <c r="AU12" s="19">
        <v>0.29032258064516098</v>
      </c>
      <c r="AV12" s="19">
        <v>0.38655462184874001</v>
      </c>
      <c r="AW12" s="19">
        <v>0.28571428571428598</v>
      </c>
      <c r="AX12" s="19">
        <v>0.5</v>
      </c>
      <c r="AY12" s="19">
        <v>0.38235294117647101</v>
      </c>
      <c r="AZ12" s="19">
        <v>0.45098039215686297</v>
      </c>
      <c r="BA12" s="19">
        <v>0.39655172413793099</v>
      </c>
      <c r="BB12" s="19">
        <v>0.42105263157894701</v>
      </c>
      <c r="BC12" s="19">
        <v>0.339622641509434</v>
      </c>
      <c r="BD12" s="19"/>
      <c r="BE12" s="19">
        <v>0.45042492917846999</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507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403</v>
      </c>
      <c r="C8" s="13">
        <v>0.31975560081466398</v>
      </c>
      <c r="D8" s="13">
        <v>0.18181818181818199</v>
      </c>
      <c r="E8" s="13">
        <v>0.23703703703703699</v>
      </c>
      <c r="F8" s="13">
        <v>0.291338582677165</v>
      </c>
      <c r="G8" s="13">
        <v>0.37596899224806202</v>
      </c>
      <c r="H8" s="13"/>
      <c r="I8" s="13">
        <v>0.257510729613734</v>
      </c>
      <c r="J8" s="13">
        <v>0.37596899224806202</v>
      </c>
      <c r="K8" s="13"/>
      <c r="L8" s="13">
        <v>0.3203125</v>
      </c>
      <c r="M8" s="13">
        <v>0.34632034632034597</v>
      </c>
      <c r="N8" s="13">
        <v>0.337792642140468</v>
      </c>
      <c r="O8" s="13">
        <v>0.28173374613003099</v>
      </c>
      <c r="P8" s="13"/>
      <c r="Q8" s="13">
        <v>0.24324324324324301</v>
      </c>
      <c r="R8" s="13">
        <v>0.162162162162162</v>
      </c>
      <c r="S8" s="13">
        <v>0.282608695652174</v>
      </c>
      <c r="T8" s="13">
        <v>0.32710280373831802</v>
      </c>
      <c r="U8" s="13">
        <v>0.31451612903225801</v>
      </c>
      <c r="V8" s="13">
        <v>0.44274809160305301</v>
      </c>
      <c r="W8" s="13">
        <v>0.34693877551020402</v>
      </c>
      <c r="X8" s="13">
        <v>0.34649122807017502</v>
      </c>
      <c r="Y8" s="13"/>
      <c r="Z8" s="13">
        <v>0.24460431654676301</v>
      </c>
      <c r="AA8" s="13">
        <v>0.30674846625766899</v>
      </c>
      <c r="AB8" s="13">
        <v>0.29220779220779203</v>
      </c>
      <c r="AC8" s="13">
        <v>0.46927374301676</v>
      </c>
      <c r="AD8" s="13">
        <v>0.38095238095238099</v>
      </c>
      <c r="AE8" s="13">
        <v>0.247706422018349</v>
      </c>
      <c r="AF8" s="13">
        <v>0.214285714285714</v>
      </c>
      <c r="AG8" s="13">
        <v>0.27472527472527503</v>
      </c>
      <c r="AH8" s="13"/>
      <c r="AI8" s="13">
        <v>0.28888888888888897</v>
      </c>
      <c r="AJ8" s="13">
        <v>0.20618556701030899</v>
      </c>
      <c r="AK8" s="13">
        <v>0.19607843137254899</v>
      </c>
      <c r="AL8" s="13">
        <v>0.332669322709163</v>
      </c>
      <c r="AM8" s="13">
        <v>0.47701149425287398</v>
      </c>
      <c r="AN8" s="13"/>
      <c r="AO8" s="13">
        <v>0.331103678929766</v>
      </c>
      <c r="AP8" s="13">
        <v>0.30208333333333298</v>
      </c>
      <c r="AQ8" s="13"/>
      <c r="AR8" s="13">
        <v>0.3125</v>
      </c>
      <c r="AS8" s="13">
        <v>0.36713286713286702</v>
      </c>
      <c r="AT8" s="13">
        <v>0.11764705882352899</v>
      </c>
      <c r="AU8" s="13">
        <v>0.29032258064516098</v>
      </c>
      <c r="AV8" s="13">
        <v>0.26050420168067201</v>
      </c>
      <c r="AW8" s="13">
        <v>0.246753246753247</v>
      </c>
      <c r="AX8" s="13">
        <v>0.32142857142857101</v>
      </c>
      <c r="AY8" s="13">
        <v>0.41176470588235298</v>
      </c>
      <c r="AZ8" s="13">
        <v>0.35294117647058798</v>
      </c>
      <c r="BA8" s="13">
        <v>0.36206896551724099</v>
      </c>
      <c r="BB8" s="13">
        <v>0.29824561403508798</v>
      </c>
      <c r="BC8" s="13">
        <v>0.245283018867925</v>
      </c>
      <c r="BD8" s="13"/>
      <c r="BE8" s="13">
        <v>0.382436260623229</v>
      </c>
    </row>
    <row r="9" spans="2:57" x14ac:dyDescent="0.25">
      <c r="B9" s="14" t="s">
        <v>404</v>
      </c>
      <c r="C9" s="13">
        <v>0.406313645621181</v>
      </c>
      <c r="D9" s="13">
        <v>0.38961038961039002</v>
      </c>
      <c r="E9" s="13">
        <v>0.34074074074074101</v>
      </c>
      <c r="F9" s="13">
        <v>0.42519685039370098</v>
      </c>
      <c r="G9" s="13">
        <v>0.41666666666666702</v>
      </c>
      <c r="H9" s="13"/>
      <c r="I9" s="13">
        <v>0.39484978540772497</v>
      </c>
      <c r="J9" s="13">
        <v>0.41666666666666702</v>
      </c>
      <c r="K9" s="13"/>
      <c r="L9" s="13">
        <v>0.46875</v>
      </c>
      <c r="M9" s="13">
        <v>0.385281385281385</v>
      </c>
      <c r="N9" s="13">
        <v>0.41471571906354499</v>
      </c>
      <c r="O9" s="13">
        <v>0.39009287925696601</v>
      </c>
      <c r="P9" s="13"/>
      <c r="Q9" s="13">
        <v>0.39639639639639601</v>
      </c>
      <c r="R9" s="13">
        <v>0.48648648648648701</v>
      </c>
      <c r="S9" s="13">
        <v>0.33695652173912999</v>
      </c>
      <c r="T9" s="13">
        <v>0.38317757009345799</v>
      </c>
      <c r="U9" s="13">
        <v>0.467741935483871</v>
      </c>
      <c r="V9" s="13">
        <v>0.35114503816793902</v>
      </c>
      <c r="W9" s="13">
        <v>0.37755102040816302</v>
      </c>
      <c r="X9" s="13">
        <v>0.45175438596491202</v>
      </c>
      <c r="Y9" s="13"/>
      <c r="Z9" s="13">
        <v>0.46762589928057602</v>
      </c>
      <c r="AA9" s="13">
        <v>0.40490797546012303</v>
      </c>
      <c r="AB9" s="13">
        <v>0.422077922077922</v>
      </c>
      <c r="AC9" s="13">
        <v>0.31843575418994402</v>
      </c>
      <c r="AD9" s="13">
        <v>0.36190476190476201</v>
      </c>
      <c r="AE9" s="13">
        <v>0.42201834862385301</v>
      </c>
      <c r="AF9" s="13">
        <v>0.59523809523809501</v>
      </c>
      <c r="AG9" s="13">
        <v>0.40659340659340698</v>
      </c>
      <c r="AH9" s="13"/>
      <c r="AI9" s="13">
        <v>0.37777777777777799</v>
      </c>
      <c r="AJ9" s="13">
        <v>0.42268041237113402</v>
      </c>
      <c r="AK9" s="13">
        <v>0.46405228758169897</v>
      </c>
      <c r="AL9" s="13">
        <v>0.42231075697211201</v>
      </c>
      <c r="AM9" s="13">
        <v>0.31609195402298901</v>
      </c>
      <c r="AN9" s="13"/>
      <c r="AO9" s="13">
        <v>0.39966555183946501</v>
      </c>
      <c r="AP9" s="13">
        <v>0.41666666666666702</v>
      </c>
      <c r="AQ9" s="13"/>
      <c r="AR9" s="13">
        <v>0.453125</v>
      </c>
      <c r="AS9" s="13">
        <v>0.391608391608392</v>
      </c>
      <c r="AT9" s="13">
        <v>0.52941176470588203</v>
      </c>
      <c r="AU9" s="13">
        <v>0.45161290322580599</v>
      </c>
      <c r="AV9" s="13">
        <v>0.42016806722689098</v>
      </c>
      <c r="AW9" s="13">
        <v>0.37662337662337703</v>
      </c>
      <c r="AX9" s="13">
        <v>0.44047619047619002</v>
      </c>
      <c r="AY9" s="13">
        <v>0.32352941176470601</v>
      </c>
      <c r="AZ9" s="13">
        <v>0.38235294117647101</v>
      </c>
      <c r="BA9" s="13">
        <v>0.36206896551724099</v>
      </c>
      <c r="BB9" s="13">
        <v>0.47368421052631599</v>
      </c>
      <c r="BC9" s="13">
        <v>0.39622641509433998</v>
      </c>
      <c r="BD9" s="13"/>
      <c r="BE9" s="13">
        <v>0.41643059490084999</v>
      </c>
    </row>
    <row r="10" spans="2:57" x14ac:dyDescent="0.25">
      <c r="B10" s="14" t="s">
        <v>405</v>
      </c>
      <c r="C10" s="13">
        <v>0.192464358452138</v>
      </c>
      <c r="D10" s="13">
        <v>0.22077922077922099</v>
      </c>
      <c r="E10" s="13">
        <v>0.30370370370370398</v>
      </c>
      <c r="F10" s="13">
        <v>0.18897637795275599</v>
      </c>
      <c r="G10" s="13">
        <v>0.160852713178295</v>
      </c>
      <c r="H10" s="13"/>
      <c r="I10" s="13">
        <v>0.22746781115879799</v>
      </c>
      <c r="J10" s="13">
        <v>0.160852713178295</v>
      </c>
      <c r="K10" s="13"/>
      <c r="L10" s="13">
        <v>0.140625</v>
      </c>
      <c r="M10" s="13">
        <v>0.20346320346320301</v>
      </c>
      <c r="N10" s="13">
        <v>0.17725752508361201</v>
      </c>
      <c r="O10" s="13">
        <v>0.21981424148606801</v>
      </c>
      <c r="P10" s="13"/>
      <c r="Q10" s="13">
        <v>0.18918918918918901</v>
      </c>
      <c r="R10" s="13">
        <v>0.27027027027027001</v>
      </c>
      <c r="S10" s="13">
        <v>0.27173913043478298</v>
      </c>
      <c r="T10" s="13">
        <v>0.20560747663551401</v>
      </c>
      <c r="U10" s="13">
        <v>0.13709677419354799</v>
      </c>
      <c r="V10" s="13">
        <v>0.15267175572519101</v>
      </c>
      <c r="W10" s="13">
        <v>0.24489795918367299</v>
      </c>
      <c r="X10" s="13">
        <v>0.15350877192982501</v>
      </c>
      <c r="Y10" s="13"/>
      <c r="Z10" s="13">
        <v>0.17266187050359699</v>
      </c>
      <c r="AA10" s="13">
        <v>0.19631901840490801</v>
      </c>
      <c r="AB10" s="13">
        <v>0.22727272727272699</v>
      </c>
      <c r="AC10" s="13">
        <v>0.15642458100558701</v>
      </c>
      <c r="AD10" s="13">
        <v>0.19047619047618999</v>
      </c>
      <c r="AE10" s="13">
        <v>0.21100917431192701</v>
      </c>
      <c r="AF10" s="13">
        <v>0.119047619047619</v>
      </c>
      <c r="AG10" s="13">
        <v>0.24175824175824201</v>
      </c>
      <c r="AH10" s="13"/>
      <c r="AI10" s="13">
        <v>0.11111111111111099</v>
      </c>
      <c r="AJ10" s="13">
        <v>0.27835051546391798</v>
      </c>
      <c r="AK10" s="13">
        <v>0.25490196078431399</v>
      </c>
      <c r="AL10" s="13">
        <v>0.18326693227091601</v>
      </c>
      <c r="AM10" s="13">
        <v>0.126436781609195</v>
      </c>
      <c r="AN10" s="13"/>
      <c r="AO10" s="13">
        <v>0.18227424749163901</v>
      </c>
      <c r="AP10" s="13">
        <v>0.20833333333333301</v>
      </c>
      <c r="AQ10" s="13"/>
      <c r="AR10" s="13">
        <v>0.203125</v>
      </c>
      <c r="AS10" s="13">
        <v>0.15734265734265701</v>
      </c>
      <c r="AT10" s="13">
        <v>0.17647058823529399</v>
      </c>
      <c r="AU10" s="13">
        <v>0.16129032258064499</v>
      </c>
      <c r="AV10" s="13">
        <v>0.24369747899159699</v>
      </c>
      <c r="AW10" s="13">
        <v>0.23376623376623401</v>
      </c>
      <c r="AX10" s="13">
        <v>0.19047619047618999</v>
      </c>
      <c r="AY10" s="13">
        <v>0.17647058823529399</v>
      </c>
      <c r="AZ10" s="13">
        <v>0.16666666666666699</v>
      </c>
      <c r="BA10" s="13">
        <v>0.25862068965517199</v>
      </c>
      <c r="BB10" s="13">
        <v>0.157894736842105</v>
      </c>
      <c r="BC10" s="13">
        <v>0.245283018867925</v>
      </c>
      <c r="BD10" s="13"/>
      <c r="BE10" s="13">
        <v>0.15297450424929199</v>
      </c>
    </row>
    <row r="11" spans="2:57" x14ac:dyDescent="0.25">
      <c r="B11" s="14" t="s">
        <v>406</v>
      </c>
      <c r="C11" s="13">
        <v>3.0549898167006099E-2</v>
      </c>
      <c r="D11" s="13">
        <v>5.1948051948052E-2</v>
      </c>
      <c r="E11" s="13">
        <v>4.4444444444444398E-2</v>
      </c>
      <c r="F11" s="13">
        <v>4.33070866141732E-2</v>
      </c>
      <c r="G11" s="13">
        <v>1.74418604651163E-2</v>
      </c>
      <c r="H11" s="13"/>
      <c r="I11" s="13">
        <v>4.50643776824034E-2</v>
      </c>
      <c r="J11" s="13">
        <v>1.74418604651163E-2</v>
      </c>
      <c r="K11" s="13"/>
      <c r="L11" s="13">
        <v>1.5625E-2</v>
      </c>
      <c r="M11" s="13">
        <v>3.03030303030303E-2</v>
      </c>
      <c r="N11" s="13">
        <v>3.0100334448160501E-2</v>
      </c>
      <c r="O11" s="13">
        <v>3.7151702786377701E-2</v>
      </c>
      <c r="P11" s="13"/>
      <c r="Q11" s="13">
        <v>5.4054054054054099E-2</v>
      </c>
      <c r="R11" s="13">
        <v>2.7027027027027001E-2</v>
      </c>
      <c r="S11" s="13">
        <v>3.2608695652173898E-2</v>
      </c>
      <c r="T11" s="13">
        <v>4.67289719626168E-2</v>
      </c>
      <c r="U11" s="13">
        <v>4.0322580645161303E-2</v>
      </c>
      <c r="V11" s="13">
        <v>2.2900763358778602E-2</v>
      </c>
      <c r="W11" s="13">
        <v>0</v>
      </c>
      <c r="X11" s="13">
        <v>2.1929824561403501E-2</v>
      </c>
      <c r="Y11" s="13"/>
      <c r="Z11" s="13">
        <v>3.5971223021582698E-2</v>
      </c>
      <c r="AA11" s="13">
        <v>4.2944785276073601E-2</v>
      </c>
      <c r="AB11" s="13">
        <v>1.2987012987013E-2</v>
      </c>
      <c r="AC11" s="13">
        <v>2.23463687150838E-2</v>
      </c>
      <c r="AD11" s="13">
        <v>1.9047619047619001E-2</v>
      </c>
      <c r="AE11" s="13">
        <v>6.4220183486238494E-2</v>
      </c>
      <c r="AF11" s="13">
        <v>2.3809523809523801E-2</v>
      </c>
      <c r="AG11" s="13">
        <v>2.1978021978022001E-2</v>
      </c>
      <c r="AH11" s="13"/>
      <c r="AI11" s="13">
        <v>4.4444444444444398E-2</v>
      </c>
      <c r="AJ11" s="13">
        <v>4.1237113402061903E-2</v>
      </c>
      <c r="AK11" s="13">
        <v>3.2679738562091498E-2</v>
      </c>
      <c r="AL11" s="13">
        <v>2.5896414342629501E-2</v>
      </c>
      <c r="AM11" s="13">
        <v>2.8735632183908E-2</v>
      </c>
      <c r="AN11" s="13"/>
      <c r="AO11" s="13">
        <v>3.0100334448160501E-2</v>
      </c>
      <c r="AP11" s="13">
        <v>3.125E-2</v>
      </c>
      <c r="AQ11" s="13"/>
      <c r="AR11" s="13">
        <v>0</v>
      </c>
      <c r="AS11" s="13">
        <v>4.8951048951049E-2</v>
      </c>
      <c r="AT11" s="13">
        <v>0.11764705882352899</v>
      </c>
      <c r="AU11" s="13">
        <v>3.2258064516128997E-2</v>
      </c>
      <c r="AV11" s="13">
        <v>8.4033613445378096E-3</v>
      </c>
      <c r="AW11" s="13">
        <v>5.1948051948052E-2</v>
      </c>
      <c r="AX11" s="13">
        <v>1.1904761904761901E-2</v>
      </c>
      <c r="AY11" s="13">
        <v>0</v>
      </c>
      <c r="AZ11" s="13">
        <v>4.9019607843137303E-2</v>
      </c>
      <c r="BA11" s="13">
        <v>1.72413793103448E-2</v>
      </c>
      <c r="BB11" s="13">
        <v>1.7543859649122799E-2</v>
      </c>
      <c r="BC11" s="13">
        <v>0</v>
      </c>
      <c r="BD11" s="13"/>
      <c r="BE11" s="13">
        <v>1.1331444759206799E-2</v>
      </c>
    </row>
    <row r="12" spans="2:57" x14ac:dyDescent="0.25">
      <c r="B12" s="14" t="s">
        <v>407</v>
      </c>
      <c r="C12" s="13">
        <v>1.6293279022403299E-2</v>
      </c>
      <c r="D12" s="13">
        <v>7.7922077922077906E-2</v>
      </c>
      <c r="E12" s="13">
        <v>1.48148148148148E-2</v>
      </c>
      <c r="F12" s="13">
        <v>1.5748031496062999E-2</v>
      </c>
      <c r="G12" s="13">
        <v>7.7519379844961196E-3</v>
      </c>
      <c r="H12" s="13"/>
      <c r="I12" s="13">
        <v>2.5751072961373401E-2</v>
      </c>
      <c r="J12" s="13">
        <v>7.7519379844961196E-3</v>
      </c>
      <c r="K12" s="13"/>
      <c r="L12" s="13">
        <v>3.125E-2</v>
      </c>
      <c r="M12" s="13">
        <v>8.6580086580086597E-3</v>
      </c>
      <c r="N12" s="13">
        <v>1.6722408026755901E-2</v>
      </c>
      <c r="O12" s="13">
        <v>1.54798761609907E-2</v>
      </c>
      <c r="P12" s="13"/>
      <c r="Q12" s="13">
        <v>8.1081081081081099E-2</v>
      </c>
      <c r="R12" s="13">
        <v>2.7027027027027001E-2</v>
      </c>
      <c r="S12" s="13">
        <v>1.0869565217391301E-2</v>
      </c>
      <c r="T12" s="13">
        <v>1.86915887850467E-2</v>
      </c>
      <c r="U12" s="13">
        <v>0</v>
      </c>
      <c r="V12" s="13">
        <v>7.63358778625954E-3</v>
      </c>
      <c r="W12" s="13">
        <v>0</v>
      </c>
      <c r="X12" s="13">
        <v>4.3859649122806998E-3</v>
      </c>
      <c r="Y12" s="13"/>
      <c r="Z12" s="13">
        <v>2.8776978417266199E-2</v>
      </c>
      <c r="AA12" s="13">
        <v>1.84049079754601E-2</v>
      </c>
      <c r="AB12" s="13">
        <v>6.4935064935064896E-3</v>
      </c>
      <c r="AC12" s="13">
        <v>2.23463687150838E-2</v>
      </c>
      <c r="AD12" s="13">
        <v>0</v>
      </c>
      <c r="AE12" s="13">
        <v>9.1743119266055103E-3</v>
      </c>
      <c r="AF12" s="13">
        <v>2.3809523809523801E-2</v>
      </c>
      <c r="AG12" s="13">
        <v>2.1978021978022001E-2</v>
      </c>
      <c r="AH12" s="13"/>
      <c r="AI12" s="13">
        <v>0.11111111111111099</v>
      </c>
      <c r="AJ12" s="13">
        <v>1.03092783505155E-2</v>
      </c>
      <c r="AK12" s="13">
        <v>1.30718954248366E-2</v>
      </c>
      <c r="AL12" s="13">
        <v>7.9681274900398405E-3</v>
      </c>
      <c r="AM12" s="13">
        <v>2.2988505747126398E-2</v>
      </c>
      <c r="AN12" s="13"/>
      <c r="AO12" s="13">
        <v>2.0066889632107E-2</v>
      </c>
      <c r="AP12" s="13">
        <v>1.0416666666666701E-2</v>
      </c>
      <c r="AQ12" s="13"/>
      <c r="AR12" s="13">
        <v>1.5625E-2</v>
      </c>
      <c r="AS12" s="13">
        <v>3.4965034965035E-3</v>
      </c>
      <c r="AT12" s="13">
        <v>5.8823529411764698E-2</v>
      </c>
      <c r="AU12" s="13">
        <v>3.2258064516128997E-2</v>
      </c>
      <c r="AV12" s="13">
        <v>2.5210084033613401E-2</v>
      </c>
      <c r="AW12" s="13">
        <v>2.5974025974026E-2</v>
      </c>
      <c r="AX12" s="13">
        <v>0</v>
      </c>
      <c r="AY12" s="13">
        <v>8.8235294117647106E-2</v>
      </c>
      <c r="AZ12" s="13">
        <v>1.9607843137254902E-2</v>
      </c>
      <c r="BA12" s="13">
        <v>0</v>
      </c>
      <c r="BB12" s="13">
        <v>1.7543859649122799E-2</v>
      </c>
      <c r="BC12" s="13">
        <v>1.88679245283019E-2</v>
      </c>
      <c r="BD12" s="13"/>
      <c r="BE12" s="13">
        <v>1.4164305949008501E-2</v>
      </c>
    </row>
    <row r="13" spans="2:57" x14ac:dyDescent="0.25">
      <c r="B13" s="14" t="s">
        <v>82</v>
      </c>
      <c r="C13" s="13">
        <v>3.4623217922606898E-2</v>
      </c>
      <c r="D13" s="13">
        <v>7.7922077922077906E-2</v>
      </c>
      <c r="E13" s="13">
        <v>5.9259259259259303E-2</v>
      </c>
      <c r="F13" s="13">
        <v>3.5433070866141697E-2</v>
      </c>
      <c r="G13" s="13">
        <v>2.1317829457364299E-2</v>
      </c>
      <c r="H13" s="13"/>
      <c r="I13" s="13">
        <v>4.9356223175965698E-2</v>
      </c>
      <c r="J13" s="13">
        <v>2.1317829457364299E-2</v>
      </c>
      <c r="K13" s="13"/>
      <c r="L13" s="13">
        <v>2.34375E-2</v>
      </c>
      <c r="M13" s="13">
        <v>2.5974025974026E-2</v>
      </c>
      <c r="N13" s="13">
        <v>2.3411371237458199E-2</v>
      </c>
      <c r="O13" s="13">
        <v>5.5727554179566603E-2</v>
      </c>
      <c r="P13" s="13"/>
      <c r="Q13" s="13">
        <v>3.6036036036036001E-2</v>
      </c>
      <c r="R13" s="13">
        <v>2.7027027027027001E-2</v>
      </c>
      <c r="S13" s="13">
        <v>6.5217391304347797E-2</v>
      </c>
      <c r="T13" s="13">
        <v>1.86915887850467E-2</v>
      </c>
      <c r="U13" s="13">
        <v>4.0322580645161303E-2</v>
      </c>
      <c r="V13" s="13">
        <v>2.2900763358778602E-2</v>
      </c>
      <c r="W13" s="13">
        <v>3.06122448979592E-2</v>
      </c>
      <c r="X13" s="13">
        <v>2.1929824561403501E-2</v>
      </c>
      <c r="Y13" s="13"/>
      <c r="Z13" s="13">
        <v>5.0359712230215799E-2</v>
      </c>
      <c r="AA13" s="13">
        <v>3.0674846625766899E-2</v>
      </c>
      <c r="AB13" s="13">
        <v>3.8961038961039002E-2</v>
      </c>
      <c r="AC13" s="13">
        <v>1.11731843575419E-2</v>
      </c>
      <c r="AD13" s="13">
        <v>4.7619047619047603E-2</v>
      </c>
      <c r="AE13" s="13">
        <v>4.5871559633027498E-2</v>
      </c>
      <c r="AF13" s="13">
        <v>2.3809523809523801E-2</v>
      </c>
      <c r="AG13" s="13">
        <v>3.2967032967033003E-2</v>
      </c>
      <c r="AH13" s="13"/>
      <c r="AI13" s="13">
        <v>6.6666666666666693E-2</v>
      </c>
      <c r="AJ13" s="13">
        <v>4.1237113402061903E-2</v>
      </c>
      <c r="AK13" s="13">
        <v>3.9215686274509803E-2</v>
      </c>
      <c r="AL13" s="13">
        <v>2.78884462151394E-2</v>
      </c>
      <c r="AM13" s="13">
        <v>2.8735632183908E-2</v>
      </c>
      <c r="AN13" s="13"/>
      <c r="AO13" s="13">
        <v>3.67892976588629E-2</v>
      </c>
      <c r="AP13" s="13">
        <v>3.125E-2</v>
      </c>
      <c r="AQ13" s="13"/>
      <c r="AR13" s="13">
        <v>1.5625E-2</v>
      </c>
      <c r="AS13" s="13">
        <v>3.1468531468531499E-2</v>
      </c>
      <c r="AT13" s="13">
        <v>0</v>
      </c>
      <c r="AU13" s="13">
        <v>3.2258064516128997E-2</v>
      </c>
      <c r="AV13" s="13">
        <v>4.20168067226891E-2</v>
      </c>
      <c r="AW13" s="13">
        <v>6.4935064935064901E-2</v>
      </c>
      <c r="AX13" s="13">
        <v>3.5714285714285698E-2</v>
      </c>
      <c r="AY13" s="13">
        <v>0</v>
      </c>
      <c r="AZ13" s="13">
        <v>2.9411764705882401E-2</v>
      </c>
      <c r="BA13" s="13">
        <v>0</v>
      </c>
      <c r="BB13" s="13">
        <v>3.5087719298245598E-2</v>
      </c>
      <c r="BC13" s="13">
        <v>9.4339622641509399E-2</v>
      </c>
      <c r="BD13" s="13"/>
      <c r="BE13" s="13">
        <v>2.2662889518413599E-2</v>
      </c>
    </row>
    <row r="14" spans="2:57" x14ac:dyDescent="0.25">
      <c r="B14" s="14" t="s">
        <v>408</v>
      </c>
      <c r="C14" s="20">
        <v>0.72606924643584503</v>
      </c>
      <c r="D14" s="20">
        <v>0.57142857142857095</v>
      </c>
      <c r="E14" s="20">
        <v>0.57777777777777795</v>
      </c>
      <c r="F14" s="20">
        <v>0.71653543307086598</v>
      </c>
      <c r="G14" s="20">
        <v>0.79263565891472898</v>
      </c>
      <c r="H14" s="20"/>
      <c r="I14" s="20">
        <v>0.65236051502145898</v>
      </c>
      <c r="J14" s="20">
        <v>0.79263565891472898</v>
      </c>
      <c r="K14" s="20"/>
      <c r="L14" s="20">
        <v>0.7890625</v>
      </c>
      <c r="M14" s="20">
        <v>0.73160173160173203</v>
      </c>
      <c r="N14" s="20">
        <v>0.75250836120401299</v>
      </c>
      <c r="O14" s="20">
        <v>0.671826625386997</v>
      </c>
      <c r="P14" s="20"/>
      <c r="Q14" s="20">
        <v>0.63963963963963999</v>
      </c>
      <c r="R14" s="20">
        <v>0.64864864864864902</v>
      </c>
      <c r="S14" s="20">
        <v>0.61956521739130399</v>
      </c>
      <c r="T14" s="20">
        <v>0.710280373831776</v>
      </c>
      <c r="U14" s="20">
        <v>0.782258064516129</v>
      </c>
      <c r="V14" s="20">
        <v>0.79389312977099202</v>
      </c>
      <c r="W14" s="20">
        <v>0.72448979591836704</v>
      </c>
      <c r="X14" s="20">
        <v>0.79824561403508798</v>
      </c>
      <c r="Y14" s="20"/>
      <c r="Z14" s="20">
        <v>0.71223021582733803</v>
      </c>
      <c r="AA14" s="20">
        <v>0.71165644171779097</v>
      </c>
      <c r="AB14" s="20">
        <v>0.71428571428571397</v>
      </c>
      <c r="AC14" s="20">
        <v>0.78770949720670402</v>
      </c>
      <c r="AD14" s="20">
        <v>0.74285714285714299</v>
      </c>
      <c r="AE14" s="20">
        <v>0.66972477064220204</v>
      </c>
      <c r="AF14" s="20">
        <v>0.80952380952380998</v>
      </c>
      <c r="AG14" s="20">
        <v>0.68131868131868101</v>
      </c>
      <c r="AH14" s="20"/>
      <c r="AI14" s="20">
        <v>0.66666666666666696</v>
      </c>
      <c r="AJ14" s="20">
        <v>0.62886597938144295</v>
      </c>
      <c r="AK14" s="20">
        <v>0.66013071895424802</v>
      </c>
      <c r="AL14" s="20">
        <v>0.75498007968127501</v>
      </c>
      <c r="AM14" s="20">
        <v>0.79310344827586199</v>
      </c>
      <c r="AN14" s="20"/>
      <c r="AO14" s="20">
        <v>0.73076923076923095</v>
      </c>
      <c r="AP14" s="20">
        <v>0.71875</v>
      </c>
      <c r="AQ14" s="20"/>
      <c r="AR14" s="20">
        <v>0.765625</v>
      </c>
      <c r="AS14" s="20">
        <v>0.75874125874125897</v>
      </c>
      <c r="AT14" s="20">
        <v>0.64705882352941202</v>
      </c>
      <c r="AU14" s="20">
        <v>0.74193548387096797</v>
      </c>
      <c r="AV14" s="20">
        <v>0.68067226890756305</v>
      </c>
      <c r="AW14" s="20">
        <v>0.62337662337662303</v>
      </c>
      <c r="AX14" s="20">
        <v>0.76190476190476197</v>
      </c>
      <c r="AY14" s="20">
        <v>0.73529411764705899</v>
      </c>
      <c r="AZ14" s="20">
        <v>0.73529411764705899</v>
      </c>
      <c r="BA14" s="20">
        <v>0.72413793103448298</v>
      </c>
      <c r="BB14" s="20">
        <v>0.77192982456140302</v>
      </c>
      <c r="BC14" s="20">
        <v>0.64150943396226401</v>
      </c>
      <c r="BD14" s="20"/>
      <c r="BE14" s="20">
        <v>0.79886685552407899</v>
      </c>
    </row>
    <row r="15" spans="2:57" x14ac:dyDescent="0.25">
      <c r="B15" s="14" t="s">
        <v>409</v>
      </c>
      <c r="C15" s="20">
        <v>4.6843177189409398E-2</v>
      </c>
      <c r="D15" s="20">
        <v>0.12987012987013</v>
      </c>
      <c r="E15" s="20">
        <v>5.9259259259259303E-2</v>
      </c>
      <c r="F15" s="20">
        <v>5.9055118110236199E-2</v>
      </c>
      <c r="G15" s="20">
        <v>2.5193798449612399E-2</v>
      </c>
      <c r="H15" s="20"/>
      <c r="I15" s="20">
        <v>7.0815450643776798E-2</v>
      </c>
      <c r="J15" s="20">
        <v>2.5193798449612399E-2</v>
      </c>
      <c r="K15" s="20"/>
      <c r="L15" s="20">
        <v>4.6875E-2</v>
      </c>
      <c r="M15" s="20">
        <v>3.8961038961039002E-2</v>
      </c>
      <c r="N15" s="20">
        <v>4.6822742474916398E-2</v>
      </c>
      <c r="O15" s="20">
        <v>5.2631578947368397E-2</v>
      </c>
      <c r="P15" s="20"/>
      <c r="Q15" s="20">
        <v>0.135135135135135</v>
      </c>
      <c r="R15" s="20">
        <v>5.4054054054054099E-2</v>
      </c>
      <c r="S15" s="20">
        <v>4.3478260869565202E-2</v>
      </c>
      <c r="T15" s="20">
        <v>6.5420560747663503E-2</v>
      </c>
      <c r="U15" s="20">
        <v>4.0322580645161303E-2</v>
      </c>
      <c r="V15" s="20">
        <v>3.0534351145038201E-2</v>
      </c>
      <c r="W15" s="20">
        <v>0</v>
      </c>
      <c r="X15" s="20">
        <v>2.6315789473684199E-2</v>
      </c>
      <c r="Y15" s="20"/>
      <c r="Z15" s="20">
        <v>6.4748201438848907E-2</v>
      </c>
      <c r="AA15" s="20">
        <v>6.13496932515337E-2</v>
      </c>
      <c r="AB15" s="20">
        <v>1.9480519480519501E-2</v>
      </c>
      <c r="AC15" s="20">
        <v>4.4692737430167599E-2</v>
      </c>
      <c r="AD15" s="20">
        <v>1.9047619047619001E-2</v>
      </c>
      <c r="AE15" s="20">
        <v>7.3394495412843999E-2</v>
      </c>
      <c r="AF15" s="20">
        <v>4.7619047619047603E-2</v>
      </c>
      <c r="AG15" s="20">
        <v>4.3956043956044001E-2</v>
      </c>
      <c r="AH15" s="20"/>
      <c r="AI15" s="20">
        <v>0.155555555555556</v>
      </c>
      <c r="AJ15" s="20">
        <v>5.1546391752577303E-2</v>
      </c>
      <c r="AK15" s="20">
        <v>4.5751633986928102E-2</v>
      </c>
      <c r="AL15" s="20">
        <v>3.38645418326693E-2</v>
      </c>
      <c r="AM15" s="20">
        <v>5.1724137931034503E-2</v>
      </c>
      <c r="AN15" s="20"/>
      <c r="AO15" s="20">
        <v>5.0167224080267601E-2</v>
      </c>
      <c r="AP15" s="20">
        <v>4.1666666666666699E-2</v>
      </c>
      <c r="AQ15" s="20"/>
      <c r="AR15" s="20">
        <v>1.5625E-2</v>
      </c>
      <c r="AS15" s="20">
        <v>5.2447552447552399E-2</v>
      </c>
      <c r="AT15" s="20">
        <v>0.17647058823529399</v>
      </c>
      <c r="AU15" s="20">
        <v>6.4516129032258104E-2</v>
      </c>
      <c r="AV15" s="20">
        <v>3.3613445378151301E-2</v>
      </c>
      <c r="AW15" s="20">
        <v>7.7922077922077906E-2</v>
      </c>
      <c r="AX15" s="20">
        <v>1.1904761904761901E-2</v>
      </c>
      <c r="AY15" s="20">
        <v>8.8235294117647106E-2</v>
      </c>
      <c r="AZ15" s="20">
        <v>6.8627450980392204E-2</v>
      </c>
      <c r="BA15" s="20">
        <v>1.72413793103448E-2</v>
      </c>
      <c r="BB15" s="20">
        <v>3.5087719298245598E-2</v>
      </c>
      <c r="BC15" s="20">
        <v>1.88679245283019E-2</v>
      </c>
      <c r="BD15" s="20"/>
      <c r="BE15" s="20">
        <v>2.54957507082153E-2</v>
      </c>
    </row>
    <row r="16" spans="2:57" x14ac:dyDescent="0.25">
      <c r="B16" s="14" t="s">
        <v>274</v>
      </c>
      <c r="C16" s="21">
        <v>0.67922606924643603</v>
      </c>
      <c r="D16" s="21">
        <v>0.44155844155844198</v>
      </c>
      <c r="E16" s="21">
        <v>0.51851851851851805</v>
      </c>
      <c r="F16" s="21">
        <v>0.65748031496062997</v>
      </c>
      <c r="G16" s="21">
        <v>0.76744186046511598</v>
      </c>
      <c r="H16" s="21"/>
      <c r="I16" s="21">
        <v>0.58154506437768205</v>
      </c>
      <c r="J16" s="21">
        <v>0.76744186046511598</v>
      </c>
      <c r="K16" s="21"/>
      <c r="L16" s="21">
        <v>0.7421875</v>
      </c>
      <c r="M16" s="21">
        <v>0.69264069264069295</v>
      </c>
      <c r="N16" s="21">
        <v>0.70568561872909696</v>
      </c>
      <c r="O16" s="21">
        <v>0.61919504643962897</v>
      </c>
      <c r="P16" s="21"/>
      <c r="Q16" s="21">
        <v>0.50450450450450401</v>
      </c>
      <c r="R16" s="21">
        <v>0.59459459459459496</v>
      </c>
      <c r="S16" s="21">
        <v>0.57608695652173902</v>
      </c>
      <c r="T16" s="21">
        <v>0.644859813084112</v>
      </c>
      <c r="U16" s="21">
        <v>0.74193548387096797</v>
      </c>
      <c r="V16" s="21">
        <v>0.76335877862595403</v>
      </c>
      <c r="W16" s="21">
        <v>0.72448979591836704</v>
      </c>
      <c r="X16" s="21">
        <v>0.77192982456140402</v>
      </c>
      <c r="Y16" s="21"/>
      <c r="Z16" s="21">
        <v>0.64748201438848896</v>
      </c>
      <c r="AA16" s="21">
        <v>0.65030674846625802</v>
      </c>
      <c r="AB16" s="21">
        <v>0.69480519480519498</v>
      </c>
      <c r="AC16" s="21">
        <v>0.74301675977653603</v>
      </c>
      <c r="AD16" s="21">
        <v>0.72380952380952401</v>
      </c>
      <c r="AE16" s="21">
        <v>0.596330275229358</v>
      </c>
      <c r="AF16" s="21">
        <v>0.76190476190476197</v>
      </c>
      <c r="AG16" s="21">
        <v>0.63736263736263699</v>
      </c>
      <c r="AH16" s="21"/>
      <c r="AI16" s="21">
        <v>0.51111111111111096</v>
      </c>
      <c r="AJ16" s="21">
        <v>0.57731958762886604</v>
      </c>
      <c r="AK16" s="21">
        <v>0.61437908496731997</v>
      </c>
      <c r="AL16" s="21">
        <v>0.72111553784860605</v>
      </c>
      <c r="AM16" s="21">
        <v>0.74137931034482796</v>
      </c>
      <c r="AN16" s="21"/>
      <c r="AO16" s="21">
        <v>0.68060200668896298</v>
      </c>
      <c r="AP16" s="21">
        <v>0.67708333333333304</v>
      </c>
      <c r="AQ16" s="21"/>
      <c r="AR16" s="21">
        <v>0.75</v>
      </c>
      <c r="AS16" s="21">
        <v>0.70629370629370603</v>
      </c>
      <c r="AT16" s="21">
        <v>0.47058823529411797</v>
      </c>
      <c r="AU16" s="21">
        <v>0.67741935483870996</v>
      </c>
      <c r="AV16" s="21">
        <v>0.64705882352941202</v>
      </c>
      <c r="AW16" s="21">
        <v>0.54545454545454497</v>
      </c>
      <c r="AX16" s="21">
        <v>0.75</v>
      </c>
      <c r="AY16" s="21">
        <v>0.64705882352941202</v>
      </c>
      <c r="AZ16" s="21">
        <v>0.66666666666666696</v>
      </c>
      <c r="BA16" s="21">
        <v>0.70689655172413801</v>
      </c>
      <c r="BB16" s="21">
        <v>0.73684210526315796</v>
      </c>
      <c r="BC16" s="21">
        <v>0.62264150943396201</v>
      </c>
      <c r="BD16" s="21"/>
      <c r="BE16" s="21">
        <v>0.77337110481586402</v>
      </c>
    </row>
    <row r="17" spans="2:2" x14ac:dyDescent="0.25">
      <c r="B17" s="15"/>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I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514</v>
      </c>
      <c r="E2" s="25"/>
      <c r="F2" s="25"/>
      <c r="G2" s="25"/>
      <c r="H2" s="25"/>
      <c r="I2" s="25"/>
    </row>
    <row r="6" spans="2:9" ht="50.1" customHeight="1" x14ac:dyDescent="0.25">
      <c r="B6" s="16" t="s">
        <v>15</v>
      </c>
      <c r="C6" s="16" t="s">
        <v>508</v>
      </c>
      <c r="D6" s="16" t="s">
        <v>509</v>
      </c>
      <c r="E6" s="16" t="s">
        <v>510</v>
      </c>
      <c r="F6" s="16" t="s">
        <v>511</v>
      </c>
      <c r="G6" s="16" t="s">
        <v>512</v>
      </c>
      <c r="H6" s="16" t="s">
        <v>513</v>
      </c>
    </row>
    <row r="7" spans="2:9" x14ac:dyDescent="0.25">
      <c r="B7" s="14" t="s">
        <v>147</v>
      </c>
      <c r="C7" s="13">
        <v>0.58350305498981703</v>
      </c>
      <c r="D7" s="13">
        <v>0.71690427698574299</v>
      </c>
      <c r="E7" s="13">
        <v>0.62525458248472499</v>
      </c>
      <c r="F7" s="13">
        <v>0.55193482688391005</v>
      </c>
      <c r="G7" s="13">
        <v>0.53360488798370698</v>
      </c>
      <c r="H7" s="13">
        <v>0.60896130346232202</v>
      </c>
    </row>
    <row r="8" spans="2:9" x14ac:dyDescent="0.25">
      <c r="B8" s="14" t="s">
        <v>148</v>
      </c>
      <c r="C8" s="13">
        <v>0.36965376782077403</v>
      </c>
      <c r="D8" s="13">
        <v>0.22912423625254599</v>
      </c>
      <c r="E8" s="13">
        <v>0.34114052953156798</v>
      </c>
      <c r="F8" s="13">
        <v>0.40733197556008099</v>
      </c>
      <c r="G8" s="13">
        <v>0.41547861507128298</v>
      </c>
      <c r="H8" s="13">
        <v>0.32892057026476601</v>
      </c>
    </row>
    <row r="9" spans="2:9" x14ac:dyDescent="0.25">
      <c r="B9" s="14" t="s">
        <v>149</v>
      </c>
      <c r="C9" s="13">
        <v>4.6843177189409398E-2</v>
      </c>
      <c r="D9" s="13">
        <v>5.3971486761710798E-2</v>
      </c>
      <c r="E9" s="13">
        <v>3.3604887983706699E-2</v>
      </c>
      <c r="F9" s="13">
        <v>4.0733197556008099E-2</v>
      </c>
      <c r="G9" s="13">
        <v>5.0916496945010201E-2</v>
      </c>
      <c r="H9" s="13">
        <v>6.2118126272912397E-2</v>
      </c>
    </row>
    <row r="10" spans="2:9" x14ac:dyDescent="0.25">
      <c r="B10" s="15"/>
      <c r="C10" s="15"/>
      <c r="D10" s="15"/>
      <c r="E10" s="15"/>
      <c r="F10" s="15"/>
      <c r="G10" s="15"/>
      <c r="H10" s="15"/>
    </row>
    <row r="11" spans="2:9" x14ac:dyDescent="0.25">
      <c r="B11" t="s">
        <v>84</v>
      </c>
    </row>
    <row r="12" spans="2:9" x14ac:dyDescent="0.25">
      <c r="B12" t="s">
        <v>85</v>
      </c>
    </row>
    <row r="16" spans="2:9" x14ac:dyDescent="0.25">
      <c r="B16"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515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147</v>
      </c>
      <c r="C8" s="13">
        <v>0.58350305498981703</v>
      </c>
      <c r="D8" s="13">
        <v>0.415584415584416</v>
      </c>
      <c r="E8" s="13">
        <v>0.42962962962963003</v>
      </c>
      <c r="F8" s="13">
        <v>0.559055118110236</v>
      </c>
      <c r="G8" s="13">
        <v>0.66085271317829497</v>
      </c>
      <c r="H8" s="13"/>
      <c r="I8" s="13">
        <v>0.49785407725321901</v>
      </c>
      <c r="J8" s="13">
        <v>0.66085271317829497</v>
      </c>
      <c r="K8" s="13"/>
      <c r="L8" s="13">
        <v>0.5546875</v>
      </c>
      <c r="M8" s="13">
        <v>0.63203463203463195</v>
      </c>
      <c r="N8" s="13">
        <v>0.62541806020066903</v>
      </c>
      <c r="O8" s="13">
        <v>0.52012383900928805</v>
      </c>
      <c r="P8" s="13"/>
      <c r="Q8" s="13">
        <v>0.45045045045045001</v>
      </c>
      <c r="R8" s="13">
        <v>0.48648648648648701</v>
      </c>
      <c r="S8" s="13">
        <v>0.59782608695652195</v>
      </c>
      <c r="T8" s="13">
        <v>0.53271028037383195</v>
      </c>
      <c r="U8" s="13">
        <v>0.56451612903225801</v>
      </c>
      <c r="V8" s="13">
        <v>0.56488549618320605</v>
      </c>
      <c r="W8" s="13">
        <v>0.62244897959183698</v>
      </c>
      <c r="X8" s="13">
        <v>0.71491228070175405</v>
      </c>
      <c r="Y8" s="13"/>
      <c r="Z8" s="13">
        <v>0.46762589928057602</v>
      </c>
      <c r="AA8" s="13">
        <v>0.48466257668711699</v>
      </c>
      <c r="AB8" s="13">
        <v>0.61688311688311703</v>
      </c>
      <c r="AC8" s="13">
        <v>0.78770949720670402</v>
      </c>
      <c r="AD8" s="13">
        <v>0.68571428571428605</v>
      </c>
      <c r="AE8" s="13">
        <v>0.495412844036697</v>
      </c>
      <c r="AF8" s="13">
        <v>0.547619047619048</v>
      </c>
      <c r="AG8" s="13">
        <v>0.48351648351648402</v>
      </c>
      <c r="AH8" s="13"/>
      <c r="AI8" s="13">
        <v>0.48888888888888898</v>
      </c>
      <c r="AJ8" s="13">
        <v>0.54639175257731998</v>
      </c>
      <c r="AK8" s="13">
        <v>0.48366013071895397</v>
      </c>
      <c r="AL8" s="13">
        <v>0.58366533864541803</v>
      </c>
      <c r="AM8" s="13">
        <v>0.74137931034482796</v>
      </c>
      <c r="AN8" s="13"/>
      <c r="AO8" s="13">
        <v>0.57859531772575201</v>
      </c>
      <c r="AP8" s="13">
        <v>0.59114583333333304</v>
      </c>
      <c r="AQ8" s="13"/>
      <c r="AR8" s="13">
        <v>0.484375</v>
      </c>
      <c r="AS8" s="13">
        <v>0.66433566433566404</v>
      </c>
      <c r="AT8" s="13">
        <v>0.47058823529411797</v>
      </c>
      <c r="AU8" s="13">
        <v>0.54838709677419395</v>
      </c>
      <c r="AV8" s="13">
        <v>0.55462184873949605</v>
      </c>
      <c r="AW8" s="13">
        <v>0.51948051948051899</v>
      </c>
      <c r="AX8" s="13">
        <v>0.65476190476190499</v>
      </c>
      <c r="AY8" s="13">
        <v>0.64705882352941202</v>
      </c>
      <c r="AZ8" s="13">
        <v>0.54901960784313697</v>
      </c>
      <c r="BA8" s="13">
        <v>0.48275862068965503</v>
      </c>
      <c r="BB8" s="13">
        <v>0.57894736842105299</v>
      </c>
      <c r="BC8" s="13">
        <v>0.50943396226415105</v>
      </c>
      <c r="BD8" s="13"/>
      <c r="BE8" s="13">
        <v>0.696883852691218</v>
      </c>
    </row>
    <row r="9" spans="2:57" x14ac:dyDescent="0.25">
      <c r="B9" s="14" t="s">
        <v>148</v>
      </c>
      <c r="C9" s="13">
        <v>0.36965376782077403</v>
      </c>
      <c r="D9" s="13">
        <v>0.54545454545454497</v>
      </c>
      <c r="E9" s="13">
        <v>0.52592592592592602</v>
      </c>
      <c r="F9" s="13">
        <v>0.37401574803149601</v>
      </c>
      <c r="G9" s="13">
        <v>0.30038759689922501</v>
      </c>
      <c r="H9" s="13"/>
      <c r="I9" s="13">
        <v>0.44635193133047202</v>
      </c>
      <c r="J9" s="13">
        <v>0.30038759689922501</v>
      </c>
      <c r="K9" s="13"/>
      <c r="L9" s="13">
        <v>0.3828125</v>
      </c>
      <c r="M9" s="13">
        <v>0.34199134199134201</v>
      </c>
      <c r="N9" s="13">
        <v>0.35785953177257501</v>
      </c>
      <c r="O9" s="13">
        <v>0.39628482972136198</v>
      </c>
      <c r="P9" s="13"/>
      <c r="Q9" s="13">
        <v>0.49549549549549499</v>
      </c>
      <c r="R9" s="13">
        <v>0.45945945945945899</v>
      </c>
      <c r="S9" s="13">
        <v>0.38043478260869601</v>
      </c>
      <c r="T9" s="13">
        <v>0.42990654205607498</v>
      </c>
      <c r="U9" s="13">
        <v>0.39516129032258102</v>
      </c>
      <c r="V9" s="13">
        <v>0.39694656488549601</v>
      </c>
      <c r="W9" s="13">
        <v>0.31632653061224503</v>
      </c>
      <c r="X9" s="13">
        <v>0.24561403508771901</v>
      </c>
      <c r="Y9" s="13"/>
      <c r="Z9" s="13">
        <v>0.45323741007194202</v>
      </c>
      <c r="AA9" s="13">
        <v>0.44785276073619601</v>
      </c>
      <c r="AB9" s="13">
        <v>0.32467532467532501</v>
      </c>
      <c r="AC9" s="13">
        <v>0.18435754189944101</v>
      </c>
      <c r="AD9" s="13">
        <v>0.28571428571428598</v>
      </c>
      <c r="AE9" s="13">
        <v>0.44954128440367003</v>
      </c>
      <c r="AF9" s="13">
        <v>0.452380952380952</v>
      </c>
      <c r="AG9" s="13">
        <v>0.50549450549450503</v>
      </c>
      <c r="AH9" s="13"/>
      <c r="AI9" s="13">
        <v>0.48888888888888898</v>
      </c>
      <c r="AJ9" s="13">
        <v>0.38144329896907198</v>
      </c>
      <c r="AK9" s="13">
        <v>0.43137254901960798</v>
      </c>
      <c r="AL9" s="13">
        <v>0.37649402390438202</v>
      </c>
      <c r="AM9" s="13">
        <v>0.23563218390804599</v>
      </c>
      <c r="AN9" s="13"/>
      <c r="AO9" s="13">
        <v>0.38127090301003302</v>
      </c>
      <c r="AP9" s="13">
        <v>0.3515625</v>
      </c>
      <c r="AQ9" s="13"/>
      <c r="AR9" s="13">
        <v>0.484375</v>
      </c>
      <c r="AS9" s="13">
        <v>0.30069930069930101</v>
      </c>
      <c r="AT9" s="13">
        <v>0.47058823529411797</v>
      </c>
      <c r="AU9" s="13">
        <v>0.35483870967741898</v>
      </c>
      <c r="AV9" s="13">
        <v>0.38655462184874001</v>
      </c>
      <c r="AW9" s="13">
        <v>0.42857142857142899</v>
      </c>
      <c r="AX9" s="13">
        <v>0.32142857142857101</v>
      </c>
      <c r="AY9" s="13">
        <v>0.32352941176470601</v>
      </c>
      <c r="AZ9" s="13">
        <v>0.37254901960784298</v>
      </c>
      <c r="BA9" s="13">
        <v>0.431034482758621</v>
      </c>
      <c r="BB9" s="13">
        <v>0.42105263157894701</v>
      </c>
      <c r="BC9" s="13">
        <v>0.43396226415094302</v>
      </c>
      <c r="BD9" s="13"/>
      <c r="BE9" s="13">
        <v>0.27762039660056698</v>
      </c>
    </row>
    <row r="10" spans="2:57" x14ac:dyDescent="0.25">
      <c r="B10" s="14" t="s">
        <v>149</v>
      </c>
      <c r="C10" s="19">
        <v>4.6843177189409398E-2</v>
      </c>
      <c r="D10" s="19">
        <v>3.8961038961039002E-2</v>
      </c>
      <c r="E10" s="19">
        <v>4.4444444444444398E-2</v>
      </c>
      <c r="F10" s="19">
        <v>6.6929133858267695E-2</v>
      </c>
      <c r="G10" s="19">
        <v>3.8759689922480599E-2</v>
      </c>
      <c r="H10" s="19"/>
      <c r="I10" s="19">
        <v>5.5793991416309002E-2</v>
      </c>
      <c r="J10" s="19">
        <v>3.8759689922480599E-2</v>
      </c>
      <c r="K10" s="19"/>
      <c r="L10" s="19">
        <v>6.25E-2</v>
      </c>
      <c r="M10" s="19">
        <v>2.5974025974026E-2</v>
      </c>
      <c r="N10" s="19">
        <v>1.6722408026755901E-2</v>
      </c>
      <c r="O10" s="19">
        <v>8.3591331269349797E-2</v>
      </c>
      <c r="P10" s="19"/>
      <c r="Q10" s="19">
        <v>5.4054054054054099E-2</v>
      </c>
      <c r="R10" s="19">
        <v>5.4054054054054099E-2</v>
      </c>
      <c r="S10" s="19">
        <v>2.1739130434782601E-2</v>
      </c>
      <c r="T10" s="19">
        <v>3.7383177570093497E-2</v>
      </c>
      <c r="U10" s="19">
        <v>4.0322580645161303E-2</v>
      </c>
      <c r="V10" s="19">
        <v>3.8167938931297697E-2</v>
      </c>
      <c r="W10" s="19">
        <v>6.1224489795918401E-2</v>
      </c>
      <c r="X10" s="19">
        <v>3.94736842105263E-2</v>
      </c>
      <c r="Y10" s="19"/>
      <c r="Z10" s="19">
        <v>7.9136690647481994E-2</v>
      </c>
      <c r="AA10" s="19">
        <v>6.7484662576687102E-2</v>
      </c>
      <c r="AB10" s="19">
        <v>5.8441558441558399E-2</v>
      </c>
      <c r="AC10" s="19">
        <v>2.7932960893854698E-2</v>
      </c>
      <c r="AD10" s="19">
        <v>2.8571428571428598E-2</v>
      </c>
      <c r="AE10" s="19">
        <v>5.5045871559633003E-2</v>
      </c>
      <c r="AF10" s="19">
        <v>0</v>
      </c>
      <c r="AG10" s="19">
        <v>1.0989010989011E-2</v>
      </c>
      <c r="AH10" s="19"/>
      <c r="AI10" s="19">
        <v>2.2222222222222199E-2</v>
      </c>
      <c r="AJ10" s="19">
        <v>7.2164948453608199E-2</v>
      </c>
      <c r="AK10" s="19">
        <v>8.4967320261437898E-2</v>
      </c>
      <c r="AL10" s="19">
        <v>3.9840637450199202E-2</v>
      </c>
      <c r="AM10" s="19">
        <v>2.2988505747126398E-2</v>
      </c>
      <c r="AN10" s="19"/>
      <c r="AO10" s="19">
        <v>4.0133779264213999E-2</v>
      </c>
      <c r="AP10" s="19">
        <v>5.7291666666666699E-2</v>
      </c>
      <c r="AQ10" s="19"/>
      <c r="AR10" s="19">
        <v>3.125E-2</v>
      </c>
      <c r="AS10" s="19">
        <v>3.4965034965035002E-2</v>
      </c>
      <c r="AT10" s="19">
        <v>5.8823529411764698E-2</v>
      </c>
      <c r="AU10" s="19">
        <v>9.6774193548387094E-2</v>
      </c>
      <c r="AV10" s="19">
        <v>5.8823529411764698E-2</v>
      </c>
      <c r="AW10" s="19">
        <v>5.1948051948052E-2</v>
      </c>
      <c r="AX10" s="19">
        <v>2.3809523809523801E-2</v>
      </c>
      <c r="AY10" s="19">
        <v>2.9411764705882401E-2</v>
      </c>
      <c r="AZ10" s="19">
        <v>7.8431372549019607E-2</v>
      </c>
      <c r="BA10" s="19">
        <v>8.6206896551724102E-2</v>
      </c>
      <c r="BB10" s="19">
        <v>0</v>
      </c>
      <c r="BC10" s="19">
        <v>5.6603773584905703E-2</v>
      </c>
      <c r="BD10" s="19"/>
      <c r="BE10" s="19">
        <v>2.54957507082153E-2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516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147</v>
      </c>
      <c r="C8" s="13">
        <v>0.71690427698574299</v>
      </c>
      <c r="D8" s="13">
        <v>0.58441558441558406</v>
      </c>
      <c r="E8" s="13">
        <v>0.65185185185185202</v>
      </c>
      <c r="F8" s="13">
        <v>0.69685039370078705</v>
      </c>
      <c r="G8" s="13">
        <v>0.76356589147286802</v>
      </c>
      <c r="H8" s="13"/>
      <c r="I8" s="13">
        <v>0.66523605150214604</v>
      </c>
      <c r="J8" s="13">
        <v>0.76356589147286802</v>
      </c>
      <c r="K8" s="13"/>
      <c r="L8" s="13">
        <v>0.7109375</v>
      </c>
      <c r="M8" s="13">
        <v>0.77489177489177496</v>
      </c>
      <c r="N8" s="13">
        <v>0.70234113712374602</v>
      </c>
      <c r="O8" s="13">
        <v>0.69349845201238403</v>
      </c>
      <c r="P8" s="13"/>
      <c r="Q8" s="13">
        <v>0.58558558558558604</v>
      </c>
      <c r="R8" s="13">
        <v>0.66216216216216195</v>
      </c>
      <c r="S8" s="13">
        <v>0.75</v>
      </c>
      <c r="T8" s="13">
        <v>0.65420560747663503</v>
      </c>
      <c r="U8" s="13">
        <v>0.75806451612903203</v>
      </c>
      <c r="V8" s="13">
        <v>0.74045801526717603</v>
      </c>
      <c r="W8" s="13">
        <v>0.77551020408163296</v>
      </c>
      <c r="X8" s="13">
        <v>0.76754385964912297</v>
      </c>
      <c r="Y8" s="13"/>
      <c r="Z8" s="13">
        <v>0.73381294964028798</v>
      </c>
      <c r="AA8" s="13">
        <v>0.63190184049079801</v>
      </c>
      <c r="AB8" s="13">
        <v>0.74025974025973995</v>
      </c>
      <c r="AC8" s="13">
        <v>0.78212290502793302</v>
      </c>
      <c r="AD8" s="13">
        <v>0.79047619047619</v>
      </c>
      <c r="AE8" s="13">
        <v>0.70642201834862395</v>
      </c>
      <c r="AF8" s="13">
        <v>0.66666666666666696</v>
      </c>
      <c r="AG8" s="13">
        <v>0.62637362637362604</v>
      </c>
      <c r="AH8" s="13"/>
      <c r="AI8" s="13">
        <v>0.71111111111111103</v>
      </c>
      <c r="AJ8" s="13">
        <v>0.63917525773195905</v>
      </c>
      <c r="AK8" s="13">
        <v>0.65359477124182996</v>
      </c>
      <c r="AL8" s="13">
        <v>0.73107569721115495</v>
      </c>
      <c r="AM8" s="13">
        <v>0.78735632183908</v>
      </c>
      <c r="AN8" s="13"/>
      <c r="AO8" s="13">
        <v>0.70735785953177299</v>
      </c>
      <c r="AP8" s="13">
        <v>0.73177083333333304</v>
      </c>
      <c r="AQ8" s="13"/>
      <c r="AR8" s="13">
        <v>0.6875</v>
      </c>
      <c r="AS8" s="13">
        <v>0.76573426573426595</v>
      </c>
      <c r="AT8" s="13">
        <v>0.64705882352941202</v>
      </c>
      <c r="AU8" s="13">
        <v>0.67741935483870996</v>
      </c>
      <c r="AV8" s="13">
        <v>0.67226890756302504</v>
      </c>
      <c r="AW8" s="13">
        <v>0.68831168831168799</v>
      </c>
      <c r="AX8" s="13">
        <v>0.71428571428571397</v>
      </c>
      <c r="AY8" s="13">
        <v>0.88235294117647101</v>
      </c>
      <c r="AZ8" s="13">
        <v>0.70588235294117696</v>
      </c>
      <c r="BA8" s="13">
        <v>0.70689655172413801</v>
      </c>
      <c r="BB8" s="13">
        <v>0.61403508771929804</v>
      </c>
      <c r="BC8" s="13">
        <v>0.71698113207547198</v>
      </c>
      <c r="BD8" s="13"/>
      <c r="BE8" s="13">
        <v>0.77337110481586402</v>
      </c>
    </row>
    <row r="9" spans="2:57" x14ac:dyDescent="0.25">
      <c r="B9" s="14" t="s">
        <v>148</v>
      </c>
      <c r="C9" s="13">
        <v>0.22912423625254599</v>
      </c>
      <c r="D9" s="13">
        <v>0.37662337662337703</v>
      </c>
      <c r="E9" s="13">
        <v>0.27407407407407403</v>
      </c>
      <c r="F9" s="13">
        <v>0.24015748031496101</v>
      </c>
      <c r="G9" s="13">
        <v>0.18992248062015499</v>
      </c>
      <c r="H9" s="13"/>
      <c r="I9" s="13">
        <v>0.27253218884120201</v>
      </c>
      <c r="J9" s="13">
        <v>0.18992248062015499</v>
      </c>
      <c r="K9" s="13"/>
      <c r="L9" s="13">
        <v>0.21875</v>
      </c>
      <c r="M9" s="13">
        <v>0.18614718614718601</v>
      </c>
      <c r="N9" s="13">
        <v>0.24080267558528401</v>
      </c>
      <c r="O9" s="13">
        <v>0.253869969040248</v>
      </c>
      <c r="P9" s="13"/>
      <c r="Q9" s="13">
        <v>0.35135135135135098</v>
      </c>
      <c r="R9" s="13">
        <v>0.22972972972972999</v>
      </c>
      <c r="S9" s="13">
        <v>0.19565217391304299</v>
      </c>
      <c r="T9" s="13">
        <v>0.30841121495327101</v>
      </c>
      <c r="U9" s="13">
        <v>0.19354838709677399</v>
      </c>
      <c r="V9" s="13">
        <v>0.213740458015267</v>
      </c>
      <c r="W9" s="13">
        <v>0.183673469387755</v>
      </c>
      <c r="X9" s="13">
        <v>0.20175438596491199</v>
      </c>
      <c r="Y9" s="13"/>
      <c r="Z9" s="13">
        <v>0.20863309352518</v>
      </c>
      <c r="AA9" s="13">
        <v>0.31901840490797501</v>
      </c>
      <c r="AB9" s="13">
        <v>0.18831168831168801</v>
      </c>
      <c r="AC9" s="13">
        <v>0.18435754189944101</v>
      </c>
      <c r="AD9" s="13">
        <v>0.19047619047618999</v>
      </c>
      <c r="AE9" s="13">
        <v>0.18348623853210999</v>
      </c>
      <c r="AF9" s="13">
        <v>0.30952380952380998</v>
      </c>
      <c r="AG9" s="13">
        <v>0.31868131868131899</v>
      </c>
      <c r="AH9" s="13"/>
      <c r="AI9" s="13">
        <v>0.22222222222222199</v>
      </c>
      <c r="AJ9" s="13">
        <v>0.28865979381443302</v>
      </c>
      <c r="AK9" s="13">
        <v>0.26797385620914999</v>
      </c>
      <c r="AL9" s="13">
        <v>0.22709163346613501</v>
      </c>
      <c r="AM9" s="13">
        <v>0.17241379310344801</v>
      </c>
      <c r="AN9" s="13"/>
      <c r="AO9" s="13">
        <v>0.24749163879598701</v>
      </c>
      <c r="AP9" s="13">
        <v>0.20052083333333301</v>
      </c>
      <c r="AQ9" s="13"/>
      <c r="AR9" s="13">
        <v>0.265625</v>
      </c>
      <c r="AS9" s="13">
        <v>0.188811188811189</v>
      </c>
      <c r="AT9" s="13">
        <v>0.17647058823529399</v>
      </c>
      <c r="AU9" s="13">
        <v>0.25806451612903197</v>
      </c>
      <c r="AV9" s="13">
        <v>0.28571428571428598</v>
      </c>
      <c r="AW9" s="13">
        <v>0.22077922077922099</v>
      </c>
      <c r="AX9" s="13">
        <v>0.238095238095238</v>
      </c>
      <c r="AY9" s="13">
        <v>8.8235294117647106E-2</v>
      </c>
      <c r="AZ9" s="13">
        <v>0.25490196078431399</v>
      </c>
      <c r="BA9" s="13">
        <v>0.20689655172413801</v>
      </c>
      <c r="BB9" s="13">
        <v>0.35087719298245601</v>
      </c>
      <c r="BC9" s="13">
        <v>0.20754716981132099</v>
      </c>
      <c r="BD9" s="13"/>
      <c r="BE9" s="13">
        <v>0.18413597733711001</v>
      </c>
    </row>
    <row r="10" spans="2:57" x14ac:dyDescent="0.25">
      <c r="B10" s="14" t="s">
        <v>149</v>
      </c>
      <c r="C10" s="19">
        <v>5.3971486761710798E-2</v>
      </c>
      <c r="D10" s="19">
        <v>3.8961038961039002E-2</v>
      </c>
      <c r="E10" s="19">
        <v>7.4074074074074098E-2</v>
      </c>
      <c r="F10" s="19">
        <v>6.2992125984251995E-2</v>
      </c>
      <c r="G10" s="19">
        <v>4.6511627906976702E-2</v>
      </c>
      <c r="H10" s="19"/>
      <c r="I10" s="19">
        <v>6.2231759656652397E-2</v>
      </c>
      <c r="J10" s="19">
        <v>4.6511627906976702E-2</v>
      </c>
      <c r="K10" s="19"/>
      <c r="L10" s="19">
        <v>7.03125E-2</v>
      </c>
      <c r="M10" s="19">
        <v>3.8961038961039002E-2</v>
      </c>
      <c r="N10" s="19">
        <v>5.6856187290969903E-2</v>
      </c>
      <c r="O10" s="19">
        <v>5.2631578947368397E-2</v>
      </c>
      <c r="P10" s="19"/>
      <c r="Q10" s="19">
        <v>6.3063063063063099E-2</v>
      </c>
      <c r="R10" s="19">
        <v>0.108108108108108</v>
      </c>
      <c r="S10" s="19">
        <v>5.4347826086956499E-2</v>
      </c>
      <c r="T10" s="19">
        <v>3.7383177570093497E-2</v>
      </c>
      <c r="U10" s="19">
        <v>4.8387096774193498E-2</v>
      </c>
      <c r="V10" s="19">
        <v>4.58015267175573E-2</v>
      </c>
      <c r="W10" s="19">
        <v>4.08163265306122E-2</v>
      </c>
      <c r="X10" s="19">
        <v>3.07017543859649E-2</v>
      </c>
      <c r="Y10" s="19"/>
      <c r="Z10" s="19">
        <v>5.7553956834532398E-2</v>
      </c>
      <c r="AA10" s="19">
        <v>4.9079754601227002E-2</v>
      </c>
      <c r="AB10" s="19">
        <v>7.1428571428571397E-2</v>
      </c>
      <c r="AC10" s="19">
        <v>3.3519553072625698E-2</v>
      </c>
      <c r="AD10" s="19">
        <v>1.9047619047619001E-2</v>
      </c>
      <c r="AE10" s="19">
        <v>0.11009174311926601</v>
      </c>
      <c r="AF10" s="19">
        <v>2.3809523809523801E-2</v>
      </c>
      <c r="AG10" s="19">
        <v>5.4945054945054903E-2</v>
      </c>
      <c r="AH10" s="19"/>
      <c r="AI10" s="19">
        <v>6.6666666666666693E-2</v>
      </c>
      <c r="AJ10" s="19">
        <v>7.2164948453608199E-2</v>
      </c>
      <c r="AK10" s="19">
        <v>7.8431372549019607E-2</v>
      </c>
      <c r="AL10" s="19">
        <v>4.1832669322709203E-2</v>
      </c>
      <c r="AM10" s="19">
        <v>4.0229885057471299E-2</v>
      </c>
      <c r="AN10" s="19"/>
      <c r="AO10" s="19">
        <v>4.51505016722408E-2</v>
      </c>
      <c r="AP10" s="19">
        <v>6.7708333333333301E-2</v>
      </c>
      <c r="AQ10" s="19"/>
      <c r="AR10" s="19">
        <v>4.6875E-2</v>
      </c>
      <c r="AS10" s="19">
        <v>4.5454545454545497E-2</v>
      </c>
      <c r="AT10" s="19">
        <v>0.17647058823529399</v>
      </c>
      <c r="AU10" s="19">
        <v>6.4516129032258104E-2</v>
      </c>
      <c r="AV10" s="19">
        <v>4.20168067226891E-2</v>
      </c>
      <c r="AW10" s="19">
        <v>9.0909090909090898E-2</v>
      </c>
      <c r="AX10" s="19">
        <v>4.7619047619047603E-2</v>
      </c>
      <c r="AY10" s="19">
        <v>2.9411764705882401E-2</v>
      </c>
      <c r="AZ10" s="19">
        <v>3.9215686274509803E-2</v>
      </c>
      <c r="BA10" s="19">
        <v>8.6206896551724102E-2</v>
      </c>
      <c r="BB10" s="19">
        <v>3.5087719298245598E-2</v>
      </c>
      <c r="BC10" s="19">
        <v>7.5471698113207503E-2</v>
      </c>
      <c r="BD10" s="19"/>
      <c r="BE10" s="19">
        <v>4.2492917847025503E-2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517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147</v>
      </c>
      <c r="C8" s="13">
        <v>0.62525458248472499</v>
      </c>
      <c r="D8" s="13">
        <v>0.415584415584416</v>
      </c>
      <c r="E8" s="13">
        <v>0.47407407407407398</v>
      </c>
      <c r="F8" s="13">
        <v>0.62992125984252001</v>
      </c>
      <c r="G8" s="13">
        <v>0.693798449612403</v>
      </c>
      <c r="H8" s="13"/>
      <c r="I8" s="13">
        <v>0.549356223175966</v>
      </c>
      <c r="J8" s="13">
        <v>0.693798449612403</v>
      </c>
      <c r="K8" s="13"/>
      <c r="L8" s="13">
        <v>0.7265625</v>
      </c>
      <c r="M8" s="13">
        <v>0.67099567099567103</v>
      </c>
      <c r="N8" s="13">
        <v>0.60200668896321097</v>
      </c>
      <c r="O8" s="13">
        <v>0.57585139318885403</v>
      </c>
      <c r="P8" s="13"/>
      <c r="Q8" s="13">
        <v>0.44144144144144098</v>
      </c>
      <c r="R8" s="13">
        <v>0.51351351351351304</v>
      </c>
      <c r="S8" s="13">
        <v>0.63043478260869601</v>
      </c>
      <c r="T8" s="13">
        <v>0.69158878504672905</v>
      </c>
      <c r="U8" s="13">
        <v>0.62096774193548399</v>
      </c>
      <c r="V8" s="13">
        <v>0.71755725190839703</v>
      </c>
      <c r="W8" s="13">
        <v>0.62244897959183698</v>
      </c>
      <c r="X8" s="13">
        <v>0.67543859649122795</v>
      </c>
      <c r="Y8" s="13"/>
      <c r="Z8" s="13">
        <v>0.60431654676258995</v>
      </c>
      <c r="AA8" s="13">
        <v>0.51533742331288301</v>
      </c>
      <c r="AB8" s="13">
        <v>0.69480519480519498</v>
      </c>
      <c r="AC8" s="13">
        <v>0.75977653631284903</v>
      </c>
      <c r="AD8" s="13">
        <v>0.63809523809523805</v>
      </c>
      <c r="AE8" s="13">
        <v>0.605504587155963</v>
      </c>
      <c r="AF8" s="13">
        <v>0.52380952380952395</v>
      </c>
      <c r="AG8" s="13">
        <v>0.52747252747252704</v>
      </c>
      <c r="AH8" s="13"/>
      <c r="AI8" s="13">
        <v>0.57777777777777795</v>
      </c>
      <c r="AJ8" s="13">
        <v>0.55670103092783496</v>
      </c>
      <c r="AK8" s="13">
        <v>0.52941176470588203</v>
      </c>
      <c r="AL8" s="13">
        <v>0.63944223107569698</v>
      </c>
      <c r="AM8" s="13">
        <v>0.72413793103448298</v>
      </c>
      <c r="AN8" s="13"/>
      <c r="AO8" s="13">
        <v>0.61872909698996703</v>
      </c>
      <c r="AP8" s="13">
        <v>0.63541666666666696</v>
      </c>
      <c r="AQ8" s="13"/>
      <c r="AR8" s="13">
        <v>0.625</v>
      </c>
      <c r="AS8" s="13">
        <v>0.69930069930069905</v>
      </c>
      <c r="AT8" s="13">
        <v>0.76470588235294101</v>
      </c>
      <c r="AU8" s="13">
        <v>0.58064516129032295</v>
      </c>
      <c r="AV8" s="13">
        <v>0.64705882352941202</v>
      </c>
      <c r="AW8" s="13">
        <v>0.48051948051948101</v>
      </c>
      <c r="AX8" s="13">
        <v>0.66666666666666696</v>
      </c>
      <c r="AY8" s="13">
        <v>0.70588235294117696</v>
      </c>
      <c r="AZ8" s="13">
        <v>0.60784313725490202</v>
      </c>
      <c r="BA8" s="13">
        <v>0.53448275862068995</v>
      </c>
      <c r="BB8" s="13">
        <v>0.54385964912280704</v>
      </c>
      <c r="BC8" s="13">
        <v>0.47169811320754701</v>
      </c>
      <c r="BD8" s="13"/>
      <c r="BE8" s="13">
        <v>0.69405099150141603</v>
      </c>
    </row>
    <row r="9" spans="2:57" x14ac:dyDescent="0.25">
      <c r="B9" s="14" t="s">
        <v>148</v>
      </c>
      <c r="C9" s="13">
        <v>0.34114052953156798</v>
      </c>
      <c r="D9" s="13">
        <v>0.55844155844155796</v>
      </c>
      <c r="E9" s="13">
        <v>0.48888888888888898</v>
      </c>
      <c r="F9" s="13">
        <v>0.33858267716535401</v>
      </c>
      <c r="G9" s="13">
        <v>0.27131782945736399</v>
      </c>
      <c r="H9" s="13"/>
      <c r="I9" s="13">
        <v>0.418454935622318</v>
      </c>
      <c r="J9" s="13">
        <v>0.27131782945736399</v>
      </c>
      <c r="K9" s="13"/>
      <c r="L9" s="13">
        <v>0.25</v>
      </c>
      <c r="M9" s="13">
        <v>0.29004329004328999</v>
      </c>
      <c r="N9" s="13">
        <v>0.37123745819398002</v>
      </c>
      <c r="O9" s="13">
        <v>0.38390092879256998</v>
      </c>
      <c r="P9" s="13"/>
      <c r="Q9" s="13">
        <v>0.54054054054054101</v>
      </c>
      <c r="R9" s="13">
        <v>0.40540540540540498</v>
      </c>
      <c r="S9" s="13">
        <v>0.34782608695652201</v>
      </c>
      <c r="T9" s="13">
        <v>0.27102803738317799</v>
      </c>
      <c r="U9" s="13">
        <v>0.33064516129032301</v>
      </c>
      <c r="V9" s="13">
        <v>0.28244274809160302</v>
      </c>
      <c r="W9" s="13">
        <v>0.34693877551020402</v>
      </c>
      <c r="X9" s="13">
        <v>0.28947368421052599</v>
      </c>
      <c r="Y9" s="13"/>
      <c r="Z9" s="13">
        <v>0.36690647482014399</v>
      </c>
      <c r="AA9" s="13">
        <v>0.44785276073619601</v>
      </c>
      <c r="AB9" s="13">
        <v>0.26623376623376599</v>
      </c>
      <c r="AC9" s="13">
        <v>0.212290502793296</v>
      </c>
      <c r="AD9" s="13">
        <v>0.32380952380952399</v>
      </c>
      <c r="AE9" s="13">
        <v>0.34862385321100903</v>
      </c>
      <c r="AF9" s="13">
        <v>0.476190476190476</v>
      </c>
      <c r="AG9" s="13">
        <v>0.43956043956044</v>
      </c>
      <c r="AH9" s="13"/>
      <c r="AI9" s="13">
        <v>0.37777777777777799</v>
      </c>
      <c r="AJ9" s="13">
        <v>0.42268041237113402</v>
      </c>
      <c r="AK9" s="13">
        <v>0.41176470588235298</v>
      </c>
      <c r="AL9" s="13">
        <v>0.32868525896414302</v>
      </c>
      <c r="AM9" s="13">
        <v>0.252873563218391</v>
      </c>
      <c r="AN9" s="13"/>
      <c r="AO9" s="13">
        <v>0.35284280936454798</v>
      </c>
      <c r="AP9" s="13">
        <v>0.32291666666666702</v>
      </c>
      <c r="AQ9" s="13"/>
      <c r="AR9" s="13">
        <v>0.34375</v>
      </c>
      <c r="AS9" s="13">
        <v>0.269230769230769</v>
      </c>
      <c r="AT9" s="13">
        <v>0.23529411764705899</v>
      </c>
      <c r="AU9" s="13">
        <v>0.38709677419354799</v>
      </c>
      <c r="AV9" s="13">
        <v>0.31932773109243701</v>
      </c>
      <c r="AW9" s="13">
        <v>0.42857142857142899</v>
      </c>
      <c r="AX9" s="13">
        <v>0.28571428571428598</v>
      </c>
      <c r="AY9" s="13">
        <v>0.29411764705882398</v>
      </c>
      <c r="AZ9" s="13">
        <v>0.37254901960784298</v>
      </c>
      <c r="BA9" s="13">
        <v>0.41379310344827602</v>
      </c>
      <c r="BB9" s="13">
        <v>0.45614035087719301</v>
      </c>
      <c r="BC9" s="13">
        <v>0.50943396226415105</v>
      </c>
      <c r="BD9" s="13"/>
      <c r="BE9" s="13">
        <v>0.274787535410765</v>
      </c>
    </row>
    <row r="10" spans="2:57" x14ac:dyDescent="0.25">
      <c r="B10" s="14" t="s">
        <v>149</v>
      </c>
      <c r="C10" s="19">
        <v>3.3604887983706699E-2</v>
      </c>
      <c r="D10" s="19">
        <v>2.5974025974026E-2</v>
      </c>
      <c r="E10" s="19">
        <v>3.7037037037037E-2</v>
      </c>
      <c r="F10" s="19">
        <v>3.1496062992125998E-2</v>
      </c>
      <c r="G10" s="19">
        <v>3.4883720930232599E-2</v>
      </c>
      <c r="H10" s="19"/>
      <c r="I10" s="19">
        <v>3.2188841201716702E-2</v>
      </c>
      <c r="J10" s="19">
        <v>3.4883720930232599E-2</v>
      </c>
      <c r="K10" s="19"/>
      <c r="L10" s="19">
        <v>2.34375E-2</v>
      </c>
      <c r="M10" s="19">
        <v>3.8961038961039002E-2</v>
      </c>
      <c r="N10" s="19">
        <v>2.6755852842809399E-2</v>
      </c>
      <c r="O10" s="19">
        <v>4.02476780185759E-2</v>
      </c>
      <c r="P10" s="19"/>
      <c r="Q10" s="19">
        <v>1.8018018018018001E-2</v>
      </c>
      <c r="R10" s="19">
        <v>8.1081081081081099E-2</v>
      </c>
      <c r="S10" s="19">
        <v>2.1739130434782601E-2</v>
      </c>
      <c r="T10" s="19">
        <v>3.7383177570093497E-2</v>
      </c>
      <c r="U10" s="19">
        <v>4.8387096774193498E-2</v>
      </c>
      <c r="V10" s="19">
        <v>0</v>
      </c>
      <c r="W10" s="19">
        <v>3.06122448979592E-2</v>
      </c>
      <c r="X10" s="19">
        <v>3.5087719298245598E-2</v>
      </c>
      <c r="Y10" s="19"/>
      <c r="Z10" s="19">
        <v>2.8776978417266199E-2</v>
      </c>
      <c r="AA10" s="19">
        <v>3.6809815950920199E-2</v>
      </c>
      <c r="AB10" s="19">
        <v>3.8961038961039002E-2</v>
      </c>
      <c r="AC10" s="19">
        <v>2.7932960893854698E-2</v>
      </c>
      <c r="AD10" s="19">
        <v>3.8095238095238099E-2</v>
      </c>
      <c r="AE10" s="19">
        <v>4.5871559633027498E-2</v>
      </c>
      <c r="AF10" s="19">
        <v>0</v>
      </c>
      <c r="AG10" s="19">
        <v>3.2967032967033003E-2</v>
      </c>
      <c r="AH10" s="19"/>
      <c r="AI10" s="19">
        <v>4.4444444444444398E-2</v>
      </c>
      <c r="AJ10" s="19">
        <v>2.06185567010309E-2</v>
      </c>
      <c r="AK10" s="19">
        <v>5.8823529411764698E-2</v>
      </c>
      <c r="AL10" s="19">
        <v>3.1872509960159397E-2</v>
      </c>
      <c r="AM10" s="19">
        <v>2.2988505747126398E-2</v>
      </c>
      <c r="AN10" s="19"/>
      <c r="AO10" s="19">
        <v>2.84280936454849E-2</v>
      </c>
      <c r="AP10" s="19">
        <v>4.1666666666666699E-2</v>
      </c>
      <c r="AQ10" s="19"/>
      <c r="AR10" s="19">
        <v>3.125E-2</v>
      </c>
      <c r="AS10" s="19">
        <v>3.1468531468531499E-2</v>
      </c>
      <c r="AT10" s="19">
        <v>0</v>
      </c>
      <c r="AU10" s="19">
        <v>3.2258064516128997E-2</v>
      </c>
      <c r="AV10" s="19">
        <v>3.3613445378151301E-2</v>
      </c>
      <c r="AW10" s="19">
        <v>9.0909090909090898E-2</v>
      </c>
      <c r="AX10" s="19">
        <v>4.7619047619047603E-2</v>
      </c>
      <c r="AY10" s="19">
        <v>0</v>
      </c>
      <c r="AZ10" s="19">
        <v>1.9607843137254902E-2</v>
      </c>
      <c r="BA10" s="19">
        <v>5.1724137931034503E-2</v>
      </c>
      <c r="BB10" s="19">
        <v>0</v>
      </c>
      <c r="BC10" s="19">
        <v>1.88679245283019E-2</v>
      </c>
      <c r="BD10" s="19"/>
      <c r="BE10" s="19">
        <v>3.1161473087818699E-2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518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147</v>
      </c>
      <c r="C8" s="13">
        <v>0.55193482688391005</v>
      </c>
      <c r="D8" s="13">
        <v>0.45454545454545497</v>
      </c>
      <c r="E8" s="13">
        <v>0.52592592592592602</v>
      </c>
      <c r="F8" s="13">
        <v>0.56692913385826804</v>
      </c>
      <c r="G8" s="13">
        <v>0.56589147286821695</v>
      </c>
      <c r="H8" s="13"/>
      <c r="I8" s="13">
        <v>0.53648068669527904</v>
      </c>
      <c r="J8" s="13">
        <v>0.56589147286821695</v>
      </c>
      <c r="K8" s="13"/>
      <c r="L8" s="13">
        <v>0.625</v>
      </c>
      <c r="M8" s="13">
        <v>0.62770562770562799</v>
      </c>
      <c r="N8" s="13">
        <v>0.565217391304348</v>
      </c>
      <c r="O8" s="13">
        <v>0.45820433436532498</v>
      </c>
      <c r="P8" s="13"/>
      <c r="Q8" s="13">
        <v>0.51351351351351304</v>
      </c>
      <c r="R8" s="13">
        <v>0.58108108108108103</v>
      </c>
      <c r="S8" s="13">
        <v>0.59782608695652195</v>
      </c>
      <c r="T8" s="13">
        <v>0.56074766355140204</v>
      </c>
      <c r="U8" s="13">
        <v>0.58870967741935498</v>
      </c>
      <c r="V8" s="13">
        <v>0.51145038167938905</v>
      </c>
      <c r="W8" s="13">
        <v>0.56122448979591799</v>
      </c>
      <c r="X8" s="13">
        <v>0.55263157894736803</v>
      </c>
      <c r="Y8" s="13"/>
      <c r="Z8" s="13">
        <v>0.64028776978417301</v>
      </c>
      <c r="AA8" s="13">
        <v>0.46012269938650302</v>
      </c>
      <c r="AB8" s="13">
        <v>0.52597402597402598</v>
      </c>
      <c r="AC8" s="13">
        <v>0.65921787709497204</v>
      </c>
      <c r="AD8" s="13">
        <v>0.49523809523809498</v>
      </c>
      <c r="AE8" s="13">
        <v>0.52293577981651396</v>
      </c>
      <c r="AF8" s="13">
        <v>0.5</v>
      </c>
      <c r="AG8" s="13">
        <v>0.53846153846153799</v>
      </c>
      <c r="AH8" s="13"/>
      <c r="AI8" s="13">
        <v>0.53333333333333299</v>
      </c>
      <c r="AJ8" s="13">
        <v>0.51546391752577303</v>
      </c>
      <c r="AK8" s="13">
        <v>0.55555555555555602</v>
      </c>
      <c r="AL8" s="13">
        <v>0.54980079681274896</v>
      </c>
      <c r="AM8" s="13">
        <v>0.568965517241379</v>
      </c>
      <c r="AN8" s="13"/>
      <c r="AO8" s="13">
        <v>0.53846153846153799</v>
      </c>
      <c r="AP8" s="13">
        <v>0.57291666666666696</v>
      </c>
      <c r="AQ8" s="13"/>
      <c r="AR8" s="13">
        <v>0.59375</v>
      </c>
      <c r="AS8" s="13">
        <v>0.57342657342657299</v>
      </c>
      <c r="AT8" s="13">
        <v>0.70588235294117696</v>
      </c>
      <c r="AU8" s="13">
        <v>0.61290322580645196</v>
      </c>
      <c r="AV8" s="13">
        <v>0.51260504201680701</v>
      </c>
      <c r="AW8" s="13">
        <v>0.58441558441558406</v>
      </c>
      <c r="AX8" s="13">
        <v>0.46428571428571402</v>
      </c>
      <c r="AY8" s="13">
        <v>0.58823529411764697</v>
      </c>
      <c r="AZ8" s="13">
        <v>0.51960784313725505</v>
      </c>
      <c r="BA8" s="13">
        <v>0.5</v>
      </c>
      <c r="BB8" s="13">
        <v>0.64912280701754399</v>
      </c>
      <c r="BC8" s="13">
        <v>0.47169811320754701</v>
      </c>
      <c r="BD8" s="13"/>
      <c r="BE8" s="13">
        <v>0.628895184135977</v>
      </c>
    </row>
    <row r="9" spans="2:57" x14ac:dyDescent="0.25">
      <c r="B9" s="14" t="s">
        <v>148</v>
      </c>
      <c r="C9" s="13">
        <v>0.40733197556008099</v>
      </c>
      <c r="D9" s="13">
        <v>0.506493506493506</v>
      </c>
      <c r="E9" s="13">
        <v>0.422222222222222</v>
      </c>
      <c r="F9" s="13">
        <v>0.39763779527559101</v>
      </c>
      <c r="G9" s="13">
        <v>0.39341085271317799</v>
      </c>
      <c r="H9" s="13"/>
      <c r="I9" s="13">
        <v>0.42274678111587999</v>
      </c>
      <c r="J9" s="13">
        <v>0.39341085271317799</v>
      </c>
      <c r="K9" s="13"/>
      <c r="L9" s="13">
        <v>0.3515625</v>
      </c>
      <c r="M9" s="13">
        <v>0.337662337662338</v>
      </c>
      <c r="N9" s="13">
        <v>0.38795986622073603</v>
      </c>
      <c r="O9" s="13">
        <v>0.49845201238390102</v>
      </c>
      <c r="P9" s="13"/>
      <c r="Q9" s="13">
        <v>0.44144144144144098</v>
      </c>
      <c r="R9" s="13">
        <v>0.40540540540540498</v>
      </c>
      <c r="S9" s="13">
        <v>0.35869565217391303</v>
      </c>
      <c r="T9" s="13">
        <v>0.39252336448598102</v>
      </c>
      <c r="U9" s="13">
        <v>0.36290322580645201</v>
      </c>
      <c r="V9" s="13">
        <v>0.465648854961832</v>
      </c>
      <c r="W9" s="13">
        <v>0.38775510204081598</v>
      </c>
      <c r="X9" s="13">
        <v>0.41666666666666702</v>
      </c>
      <c r="Y9" s="13"/>
      <c r="Z9" s="13">
        <v>0.30935251798561197</v>
      </c>
      <c r="AA9" s="13">
        <v>0.496932515337423</v>
      </c>
      <c r="AB9" s="13">
        <v>0.422077922077922</v>
      </c>
      <c r="AC9" s="13">
        <v>0.32960893854748602</v>
      </c>
      <c r="AD9" s="13">
        <v>0.476190476190476</v>
      </c>
      <c r="AE9" s="13">
        <v>0.403669724770642</v>
      </c>
      <c r="AF9" s="13">
        <v>0.476190476190476</v>
      </c>
      <c r="AG9" s="13">
        <v>0.41758241758241799</v>
      </c>
      <c r="AH9" s="13"/>
      <c r="AI9" s="13">
        <v>0.4</v>
      </c>
      <c r="AJ9" s="13">
        <v>0.43298969072165</v>
      </c>
      <c r="AK9" s="13">
        <v>0.40522875816993498</v>
      </c>
      <c r="AL9" s="13">
        <v>0.412350597609562</v>
      </c>
      <c r="AM9" s="13">
        <v>0.40229885057471299</v>
      </c>
      <c r="AN9" s="13"/>
      <c r="AO9" s="13">
        <v>0.42474916387959899</v>
      </c>
      <c r="AP9" s="13">
        <v>0.38020833333333298</v>
      </c>
      <c r="AQ9" s="13"/>
      <c r="AR9" s="13">
        <v>0.390625</v>
      </c>
      <c r="AS9" s="13">
        <v>0.38461538461538503</v>
      </c>
      <c r="AT9" s="13">
        <v>0.29411764705882398</v>
      </c>
      <c r="AU9" s="13">
        <v>0.35483870967741898</v>
      </c>
      <c r="AV9" s="13">
        <v>0.44537815126050401</v>
      </c>
      <c r="AW9" s="13">
        <v>0.337662337662338</v>
      </c>
      <c r="AX9" s="13">
        <v>0.51190476190476197</v>
      </c>
      <c r="AY9" s="13">
        <v>0.41176470588235298</v>
      </c>
      <c r="AZ9" s="13">
        <v>0.441176470588235</v>
      </c>
      <c r="BA9" s="13">
        <v>0.44827586206896602</v>
      </c>
      <c r="BB9" s="13">
        <v>0.33333333333333298</v>
      </c>
      <c r="BC9" s="13">
        <v>0.43396226415094302</v>
      </c>
      <c r="BD9" s="13"/>
      <c r="BE9" s="13">
        <v>0.33994334277620403</v>
      </c>
    </row>
    <row r="10" spans="2:57" x14ac:dyDescent="0.25">
      <c r="B10" s="14" t="s">
        <v>149</v>
      </c>
      <c r="C10" s="19">
        <v>4.0733197556008099E-2</v>
      </c>
      <c r="D10" s="19">
        <v>3.8961038961039002E-2</v>
      </c>
      <c r="E10" s="19">
        <v>5.1851851851851899E-2</v>
      </c>
      <c r="F10" s="19">
        <v>3.5433070866141697E-2</v>
      </c>
      <c r="G10" s="19">
        <v>4.0697674418604703E-2</v>
      </c>
      <c r="H10" s="19"/>
      <c r="I10" s="19">
        <v>4.07725321888412E-2</v>
      </c>
      <c r="J10" s="19">
        <v>4.0697674418604703E-2</v>
      </c>
      <c r="K10" s="19"/>
      <c r="L10" s="19">
        <v>2.34375E-2</v>
      </c>
      <c r="M10" s="19">
        <v>3.4632034632034597E-2</v>
      </c>
      <c r="N10" s="19">
        <v>4.6822742474916398E-2</v>
      </c>
      <c r="O10" s="19">
        <v>4.3343653250774002E-2</v>
      </c>
      <c r="P10" s="19"/>
      <c r="Q10" s="19">
        <v>4.5045045045045001E-2</v>
      </c>
      <c r="R10" s="19">
        <v>1.35135135135135E-2</v>
      </c>
      <c r="S10" s="19">
        <v>4.3478260869565202E-2</v>
      </c>
      <c r="T10" s="19">
        <v>4.67289719626168E-2</v>
      </c>
      <c r="U10" s="19">
        <v>4.8387096774193498E-2</v>
      </c>
      <c r="V10" s="19">
        <v>2.2900763358778602E-2</v>
      </c>
      <c r="W10" s="19">
        <v>5.10204081632653E-2</v>
      </c>
      <c r="X10" s="19">
        <v>3.07017543859649E-2</v>
      </c>
      <c r="Y10" s="19"/>
      <c r="Z10" s="19">
        <v>5.0359712230215799E-2</v>
      </c>
      <c r="AA10" s="19">
        <v>4.2944785276073601E-2</v>
      </c>
      <c r="AB10" s="19">
        <v>5.1948051948052E-2</v>
      </c>
      <c r="AC10" s="19">
        <v>1.11731843575419E-2</v>
      </c>
      <c r="AD10" s="19">
        <v>2.8571428571428598E-2</v>
      </c>
      <c r="AE10" s="19">
        <v>7.3394495412843999E-2</v>
      </c>
      <c r="AF10" s="19">
        <v>2.3809523809523801E-2</v>
      </c>
      <c r="AG10" s="19">
        <v>4.3956043956044001E-2</v>
      </c>
      <c r="AH10" s="19"/>
      <c r="AI10" s="19">
        <v>6.6666666666666693E-2</v>
      </c>
      <c r="AJ10" s="19">
        <v>5.1546391752577303E-2</v>
      </c>
      <c r="AK10" s="19">
        <v>3.9215686274509803E-2</v>
      </c>
      <c r="AL10" s="19">
        <v>3.7848605577689202E-2</v>
      </c>
      <c r="AM10" s="19">
        <v>2.8735632183908E-2</v>
      </c>
      <c r="AN10" s="19"/>
      <c r="AO10" s="19">
        <v>3.67892976588629E-2</v>
      </c>
      <c r="AP10" s="19">
        <v>4.6875E-2</v>
      </c>
      <c r="AQ10" s="19"/>
      <c r="AR10" s="19">
        <v>1.5625E-2</v>
      </c>
      <c r="AS10" s="19">
        <v>4.1958041958042001E-2</v>
      </c>
      <c r="AT10" s="19">
        <v>0</v>
      </c>
      <c r="AU10" s="19">
        <v>3.2258064516128997E-2</v>
      </c>
      <c r="AV10" s="19">
        <v>4.20168067226891E-2</v>
      </c>
      <c r="AW10" s="19">
        <v>7.7922077922077906E-2</v>
      </c>
      <c r="AX10" s="19">
        <v>2.3809523809523801E-2</v>
      </c>
      <c r="AY10" s="19">
        <v>0</v>
      </c>
      <c r="AZ10" s="19">
        <v>3.9215686274509803E-2</v>
      </c>
      <c r="BA10" s="19">
        <v>5.1724137931034503E-2</v>
      </c>
      <c r="BB10" s="19">
        <v>1.7543859649122799E-2</v>
      </c>
      <c r="BC10" s="19">
        <v>9.4339622641509399E-2</v>
      </c>
      <c r="BD10" s="19"/>
      <c r="BE10" s="19">
        <v>3.1161473087818699E-2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519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147</v>
      </c>
      <c r="C8" s="13">
        <v>0.53360488798370698</v>
      </c>
      <c r="D8" s="13">
        <v>0.28571428571428598</v>
      </c>
      <c r="E8" s="13">
        <v>0.4</v>
      </c>
      <c r="F8" s="13">
        <v>0.49606299212598398</v>
      </c>
      <c r="G8" s="13">
        <v>0.62403100775193798</v>
      </c>
      <c r="H8" s="13"/>
      <c r="I8" s="13">
        <v>0.43347639484978501</v>
      </c>
      <c r="J8" s="13">
        <v>0.62403100775193798</v>
      </c>
      <c r="K8" s="13"/>
      <c r="L8" s="13">
        <v>0.546875</v>
      </c>
      <c r="M8" s="13">
        <v>0.60606060606060597</v>
      </c>
      <c r="N8" s="13">
        <v>0.54515050167224099</v>
      </c>
      <c r="O8" s="13">
        <v>0.46749226006192002</v>
      </c>
      <c r="P8" s="13"/>
      <c r="Q8" s="13">
        <v>0.39639639639639601</v>
      </c>
      <c r="R8" s="13">
        <v>0.37837837837837801</v>
      </c>
      <c r="S8" s="13">
        <v>0.48913043478260898</v>
      </c>
      <c r="T8" s="13">
        <v>0.53271028037383195</v>
      </c>
      <c r="U8" s="13">
        <v>0.60483870967741904</v>
      </c>
      <c r="V8" s="13">
        <v>0.53435114503816805</v>
      </c>
      <c r="W8" s="13">
        <v>0.62244897959183698</v>
      </c>
      <c r="X8" s="13">
        <v>0.61842105263157898</v>
      </c>
      <c r="Y8" s="13"/>
      <c r="Z8" s="13">
        <v>0.44604316546762601</v>
      </c>
      <c r="AA8" s="13">
        <v>0.59509202453987697</v>
      </c>
      <c r="AB8" s="13">
        <v>0.493506493506494</v>
      </c>
      <c r="AC8" s="13">
        <v>0.62011173184357504</v>
      </c>
      <c r="AD8" s="13">
        <v>0.628571428571429</v>
      </c>
      <c r="AE8" s="13">
        <v>0.45871559633027498</v>
      </c>
      <c r="AF8" s="13">
        <v>0.64285714285714302</v>
      </c>
      <c r="AG8" s="13">
        <v>0.38461538461538503</v>
      </c>
      <c r="AH8" s="13"/>
      <c r="AI8" s="13">
        <v>0.44444444444444398</v>
      </c>
      <c r="AJ8" s="13">
        <v>0.43298969072165</v>
      </c>
      <c r="AK8" s="13">
        <v>0.44444444444444398</v>
      </c>
      <c r="AL8" s="13">
        <v>0.53784860557768899</v>
      </c>
      <c r="AM8" s="13">
        <v>0.70114942528735602</v>
      </c>
      <c r="AN8" s="13"/>
      <c r="AO8" s="13">
        <v>0.52173913043478304</v>
      </c>
      <c r="AP8" s="13">
        <v>0.55208333333333304</v>
      </c>
      <c r="AQ8" s="13"/>
      <c r="AR8" s="13">
        <v>0.578125</v>
      </c>
      <c r="AS8" s="13">
        <v>0.56643356643356602</v>
      </c>
      <c r="AT8" s="13">
        <v>0.47058823529411797</v>
      </c>
      <c r="AU8" s="13">
        <v>0.54838709677419395</v>
      </c>
      <c r="AV8" s="13">
        <v>0.47899159663865498</v>
      </c>
      <c r="AW8" s="13">
        <v>0.493506493506494</v>
      </c>
      <c r="AX8" s="13">
        <v>0.55952380952380998</v>
      </c>
      <c r="AY8" s="13">
        <v>0.64705882352941202</v>
      </c>
      <c r="AZ8" s="13">
        <v>0.56862745098039202</v>
      </c>
      <c r="BA8" s="13">
        <v>0.32758620689655199</v>
      </c>
      <c r="BB8" s="13">
        <v>0.49122807017543901</v>
      </c>
      <c r="BC8" s="13">
        <v>0.58490566037735803</v>
      </c>
      <c r="BD8" s="13"/>
      <c r="BE8" s="13">
        <v>0.62322946175637395</v>
      </c>
    </row>
    <row r="9" spans="2:57" x14ac:dyDescent="0.25">
      <c r="B9" s="14" t="s">
        <v>148</v>
      </c>
      <c r="C9" s="13">
        <v>0.41547861507128298</v>
      </c>
      <c r="D9" s="13">
        <v>0.68831168831168799</v>
      </c>
      <c r="E9" s="13">
        <v>0.55555555555555602</v>
      </c>
      <c r="F9" s="13">
        <v>0.44488188976378001</v>
      </c>
      <c r="G9" s="13">
        <v>0.32364341085271298</v>
      </c>
      <c r="H9" s="13"/>
      <c r="I9" s="13">
        <v>0.51716738197424905</v>
      </c>
      <c r="J9" s="13">
        <v>0.32364341085271298</v>
      </c>
      <c r="K9" s="13"/>
      <c r="L9" s="13">
        <v>0.421875</v>
      </c>
      <c r="M9" s="13">
        <v>0.354978354978355</v>
      </c>
      <c r="N9" s="13">
        <v>0.41471571906354499</v>
      </c>
      <c r="O9" s="13">
        <v>0.45820433436532498</v>
      </c>
      <c r="P9" s="13"/>
      <c r="Q9" s="13">
        <v>0.54954954954955004</v>
      </c>
      <c r="R9" s="13">
        <v>0.59459459459459496</v>
      </c>
      <c r="S9" s="13">
        <v>0.47826086956521702</v>
      </c>
      <c r="T9" s="13">
        <v>0.43925233644859801</v>
      </c>
      <c r="U9" s="13">
        <v>0.34677419354838701</v>
      </c>
      <c r="V9" s="13">
        <v>0.41984732824427501</v>
      </c>
      <c r="W9" s="13">
        <v>0.34693877551020402</v>
      </c>
      <c r="X9" s="13">
        <v>0.324561403508772</v>
      </c>
      <c r="Y9" s="13"/>
      <c r="Z9" s="13">
        <v>0.47482014388489202</v>
      </c>
      <c r="AA9" s="13">
        <v>0.36809815950920199</v>
      </c>
      <c r="AB9" s="13">
        <v>0.42857142857142899</v>
      </c>
      <c r="AC9" s="13">
        <v>0.36871508379888301</v>
      </c>
      <c r="AD9" s="13">
        <v>0.34285714285714303</v>
      </c>
      <c r="AE9" s="13">
        <v>0.42201834862385301</v>
      </c>
      <c r="AF9" s="13">
        <v>0.35714285714285698</v>
      </c>
      <c r="AG9" s="13">
        <v>0.58241758241758201</v>
      </c>
      <c r="AH9" s="13"/>
      <c r="AI9" s="13">
        <v>0.51111111111111096</v>
      </c>
      <c r="AJ9" s="13">
        <v>0.48453608247422703</v>
      </c>
      <c r="AK9" s="13">
        <v>0.48366013071895397</v>
      </c>
      <c r="AL9" s="13">
        <v>0.42231075697211201</v>
      </c>
      <c r="AM9" s="13">
        <v>0.26436781609195398</v>
      </c>
      <c r="AN9" s="13"/>
      <c r="AO9" s="13">
        <v>0.42976588628762502</v>
      </c>
      <c r="AP9" s="13">
        <v>0.39322916666666702</v>
      </c>
      <c r="AQ9" s="13"/>
      <c r="AR9" s="13">
        <v>0.359375</v>
      </c>
      <c r="AS9" s="13">
        <v>0.37062937062937101</v>
      </c>
      <c r="AT9" s="13">
        <v>0.47058823529411797</v>
      </c>
      <c r="AU9" s="13">
        <v>0.41935483870967699</v>
      </c>
      <c r="AV9" s="13">
        <v>0.48739495798319299</v>
      </c>
      <c r="AW9" s="13">
        <v>0.42857142857142899</v>
      </c>
      <c r="AX9" s="13">
        <v>0.39285714285714302</v>
      </c>
      <c r="AY9" s="13">
        <v>0.35294117647058798</v>
      </c>
      <c r="AZ9" s="13">
        <v>0.38235294117647101</v>
      </c>
      <c r="BA9" s="13">
        <v>0.62068965517241403</v>
      </c>
      <c r="BB9" s="13">
        <v>0.45614035087719301</v>
      </c>
      <c r="BC9" s="13">
        <v>0.39622641509433998</v>
      </c>
      <c r="BD9" s="13"/>
      <c r="BE9" s="13">
        <v>0.33994334277620403</v>
      </c>
    </row>
    <row r="10" spans="2:57" x14ac:dyDescent="0.25">
      <c r="B10" s="14" t="s">
        <v>149</v>
      </c>
      <c r="C10" s="19">
        <v>5.0916496945010201E-2</v>
      </c>
      <c r="D10" s="19">
        <v>2.5974025974026E-2</v>
      </c>
      <c r="E10" s="19">
        <v>4.4444444444444398E-2</v>
      </c>
      <c r="F10" s="19">
        <v>5.9055118110236199E-2</v>
      </c>
      <c r="G10" s="19">
        <v>5.2325581395348798E-2</v>
      </c>
      <c r="H10" s="19"/>
      <c r="I10" s="19">
        <v>4.9356223175965698E-2</v>
      </c>
      <c r="J10" s="19">
        <v>5.2325581395348798E-2</v>
      </c>
      <c r="K10" s="19"/>
      <c r="L10" s="19">
        <v>3.125E-2</v>
      </c>
      <c r="M10" s="19">
        <v>3.8961038961039002E-2</v>
      </c>
      <c r="N10" s="19">
        <v>4.0133779264213999E-2</v>
      </c>
      <c r="O10" s="19">
        <v>7.4303405572755402E-2</v>
      </c>
      <c r="P10" s="19"/>
      <c r="Q10" s="19">
        <v>5.4054054054054099E-2</v>
      </c>
      <c r="R10" s="19">
        <v>2.7027027027027001E-2</v>
      </c>
      <c r="S10" s="19">
        <v>3.2608695652173898E-2</v>
      </c>
      <c r="T10" s="19">
        <v>2.80373831775701E-2</v>
      </c>
      <c r="U10" s="19">
        <v>4.8387096774193498E-2</v>
      </c>
      <c r="V10" s="19">
        <v>4.58015267175573E-2</v>
      </c>
      <c r="W10" s="19">
        <v>3.06122448979592E-2</v>
      </c>
      <c r="X10" s="19">
        <v>5.7017543859649099E-2</v>
      </c>
      <c r="Y10" s="19"/>
      <c r="Z10" s="19">
        <v>7.9136690647481994E-2</v>
      </c>
      <c r="AA10" s="19">
        <v>3.6809815950920199E-2</v>
      </c>
      <c r="AB10" s="19">
        <v>7.7922077922077906E-2</v>
      </c>
      <c r="AC10" s="19">
        <v>1.11731843575419E-2</v>
      </c>
      <c r="AD10" s="19">
        <v>2.8571428571428598E-2</v>
      </c>
      <c r="AE10" s="19">
        <v>0.119266055045872</v>
      </c>
      <c r="AF10" s="19">
        <v>0</v>
      </c>
      <c r="AG10" s="19">
        <v>3.2967032967033003E-2</v>
      </c>
      <c r="AH10" s="19"/>
      <c r="AI10" s="19">
        <v>4.4444444444444398E-2</v>
      </c>
      <c r="AJ10" s="19">
        <v>8.2474226804123696E-2</v>
      </c>
      <c r="AK10" s="19">
        <v>7.1895424836601302E-2</v>
      </c>
      <c r="AL10" s="19">
        <v>3.9840637450199202E-2</v>
      </c>
      <c r="AM10" s="19">
        <v>3.4482758620689703E-2</v>
      </c>
      <c r="AN10" s="19"/>
      <c r="AO10" s="19">
        <v>4.8494983277592003E-2</v>
      </c>
      <c r="AP10" s="19">
        <v>5.46875E-2</v>
      </c>
      <c r="AQ10" s="19"/>
      <c r="AR10" s="19">
        <v>6.25E-2</v>
      </c>
      <c r="AS10" s="19">
        <v>6.2937062937062901E-2</v>
      </c>
      <c r="AT10" s="19">
        <v>5.8823529411764698E-2</v>
      </c>
      <c r="AU10" s="19">
        <v>3.2258064516128997E-2</v>
      </c>
      <c r="AV10" s="19">
        <v>3.3613445378151301E-2</v>
      </c>
      <c r="AW10" s="19">
        <v>7.7922077922077906E-2</v>
      </c>
      <c r="AX10" s="19">
        <v>4.7619047619047603E-2</v>
      </c>
      <c r="AY10" s="19">
        <v>0</v>
      </c>
      <c r="AZ10" s="19">
        <v>4.9019607843137303E-2</v>
      </c>
      <c r="BA10" s="19">
        <v>5.1724137931034503E-2</v>
      </c>
      <c r="BB10" s="19">
        <v>5.2631578947368397E-2</v>
      </c>
      <c r="BC10" s="19">
        <v>1.88679245283019E-2</v>
      </c>
      <c r="BD10" s="19"/>
      <c r="BE10" s="19">
        <v>3.6827195467422101E-2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520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147</v>
      </c>
      <c r="C8" s="13">
        <v>0.60896130346232202</v>
      </c>
      <c r="D8" s="13">
        <v>0.40259740259740301</v>
      </c>
      <c r="E8" s="13">
        <v>0.41481481481481502</v>
      </c>
      <c r="F8" s="13">
        <v>0.59448818897637801</v>
      </c>
      <c r="G8" s="13">
        <v>0.69767441860465096</v>
      </c>
      <c r="H8" s="13"/>
      <c r="I8" s="13">
        <v>0.51072961373390602</v>
      </c>
      <c r="J8" s="13">
        <v>0.69767441860465096</v>
      </c>
      <c r="K8" s="13"/>
      <c r="L8" s="13">
        <v>0.59375</v>
      </c>
      <c r="M8" s="13">
        <v>0.69264069264069295</v>
      </c>
      <c r="N8" s="13">
        <v>0.62541806020066903</v>
      </c>
      <c r="O8" s="13">
        <v>0.538699690402477</v>
      </c>
      <c r="P8" s="13"/>
      <c r="Q8" s="13">
        <v>0.41441441441441401</v>
      </c>
      <c r="R8" s="13">
        <v>0.56756756756756799</v>
      </c>
      <c r="S8" s="13">
        <v>0.61956521739130399</v>
      </c>
      <c r="T8" s="13">
        <v>0.56074766355140204</v>
      </c>
      <c r="U8" s="13">
        <v>0.61290322580645196</v>
      </c>
      <c r="V8" s="13">
        <v>0.64122137404580104</v>
      </c>
      <c r="W8" s="13">
        <v>0.65306122448979598</v>
      </c>
      <c r="X8" s="13">
        <v>0.71929824561403499</v>
      </c>
      <c r="Y8" s="13"/>
      <c r="Z8" s="13">
        <v>0.55395683453237399</v>
      </c>
      <c r="AA8" s="13">
        <v>0.59509202453987697</v>
      </c>
      <c r="AB8" s="13">
        <v>0.60389610389610404</v>
      </c>
      <c r="AC8" s="13">
        <v>0.77094972067039103</v>
      </c>
      <c r="AD8" s="13">
        <v>0.61904761904761896</v>
      </c>
      <c r="AE8" s="13">
        <v>0.48623853211009199</v>
      </c>
      <c r="AF8" s="13">
        <v>0.61904761904761896</v>
      </c>
      <c r="AG8" s="13">
        <v>0.53846153846153799</v>
      </c>
      <c r="AH8" s="13"/>
      <c r="AI8" s="13">
        <v>0.48888888888888898</v>
      </c>
      <c r="AJ8" s="13">
        <v>0.51546391752577303</v>
      </c>
      <c r="AK8" s="13">
        <v>0.52287581699346397</v>
      </c>
      <c r="AL8" s="13">
        <v>0.63745019920318702</v>
      </c>
      <c r="AM8" s="13">
        <v>0.71264367816092</v>
      </c>
      <c r="AN8" s="13"/>
      <c r="AO8" s="13">
        <v>0.59030100334448199</v>
      </c>
      <c r="AP8" s="13">
        <v>0.63802083333333304</v>
      </c>
      <c r="AQ8" s="13"/>
      <c r="AR8" s="13">
        <v>0.703125</v>
      </c>
      <c r="AS8" s="13">
        <v>0.62937062937062904</v>
      </c>
      <c r="AT8" s="13">
        <v>0.58823529411764697</v>
      </c>
      <c r="AU8" s="13">
        <v>0.61290322580645196</v>
      </c>
      <c r="AV8" s="13">
        <v>0.53781512605042003</v>
      </c>
      <c r="AW8" s="13">
        <v>0.55844155844155796</v>
      </c>
      <c r="AX8" s="13">
        <v>0.702380952380952</v>
      </c>
      <c r="AY8" s="13">
        <v>0.61764705882352899</v>
      </c>
      <c r="AZ8" s="13">
        <v>0.59803921568627405</v>
      </c>
      <c r="BA8" s="13">
        <v>0.51724137931034497</v>
      </c>
      <c r="BB8" s="13">
        <v>0.64912280701754399</v>
      </c>
      <c r="BC8" s="13">
        <v>0.54716981132075504</v>
      </c>
      <c r="BD8" s="13"/>
      <c r="BE8" s="13">
        <v>0.674220963172805</v>
      </c>
    </row>
    <row r="9" spans="2:57" x14ac:dyDescent="0.25">
      <c r="B9" s="14" t="s">
        <v>148</v>
      </c>
      <c r="C9" s="13">
        <v>0.32892057026476601</v>
      </c>
      <c r="D9" s="13">
        <v>0.53246753246753198</v>
      </c>
      <c r="E9" s="13">
        <v>0.52592592592592602</v>
      </c>
      <c r="F9" s="13">
        <v>0.35433070866141703</v>
      </c>
      <c r="G9" s="13">
        <v>0.234496124031008</v>
      </c>
      <c r="H9" s="13"/>
      <c r="I9" s="13">
        <v>0.43347639484978501</v>
      </c>
      <c r="J9" s="13">
        <v>0.234496124031008</v>
      </c>
      <c r="K9" s="13"/>
      <c r="L9" s="13">
        <v>0.359375</v>
      </c>
      <c r="M9" s="13">
        <v>0.27272727272727298</v>
      </c>
      <c r="N9" s="13">
        <v>0.327759197324415</v>
      </c>
      <c r="O9" s="13">
        <v>0.359133126934985</v>
      </c>
      <c r="P9" s="13"/>
      <c r="Q9" s="13">
        <v>0.53153153153153199</v>
      </c>
      <c r="R9" s="13">
        <v>0.391891891891892</v>
      </c>
      <c r="S9" s="13">
        <v>0.34782608695652201</v>
      </c>
      <c r="T9" s="13">
        <v>0.401869158878505</v>
      </c>
      <c r="U9" s="13">
        <v>0.30645161290322598</v>
      </c>
      <c r="V9" s="13">
        <v>0.28244274809160302</v>
      </c>
      <c r="W9" s="13">
        <v>0.26530612244898</v>
      </c>
      <c r="X9" s="13">
        <v>0.23684210526315799</v>
      </c>
      <c r="Y9" s="13"/>
      <c r="Z9" s="13">
        <v>0.33093525179856098</v>
      </c>
      <c r="AA9" s="13">
        <v>0.35582822085889598</v>
      </c>
      <c r="AB9" s="13">
        <v>0.32467532467532501</v>
      </c>
      <c r="AC9" s="13">
        <v>0.206703910614525</v>
      </c>
      <c r="AD9" s="13">
        <v>0.35238095238095202</v>
      </c>
      <c r="AE9" s="13">
        <v>0.394495412844037</v>
      </c>
      <c r="AF9" s="13">
        <v>0.38095238095238099</v>
      </c>
      <c r="AG9" s="13">
        <v>0.39560439560439598</v>
      </c>
      <c r="AH9" s="13"/>
      <c r="AI9" s="13">
        <v>0.44444444444444398</v>
      </c>
      <c r="AJ9" s="13">
        <v>0.41237113402061898</v>
      </c>
      <c r="AK9" s="13">
        <v>0.39869281045751598</v>
      </c>
      <c r="AL9" s="13">
        <v>0.30278884462151401</v>
      </c>
      <c r="AM9" s="13">
        <v>0.252873563218391</v>
      </c>
      <c r="AN9" s="13"/>
      <c r="AO9" s="13">
        <v>0.34782608695652201</v>
      </c>
      <c r="AP9" s="13">
        <v>0.29947916666666702</v>
      </c>
      <c r="AQ9" s="13"/>
      <c r="AR9" s="13">
        <v>0.28125</v>
      </c>
      <c r="AS9" s="13">
        <v>0.29720279720279702</v>
      </c>
      <c r="AT9" s="13">
        <v>0.29411764705882398</v>
      </c>
      <c r="AU9" s="13">
        <v>0.35483870967741898</v>
      </c>
      <c r="AV9" s="13">
        <v>0.41176470588235298</v>
      </c>
      <c r="AW9" s="13">
        <v>0.32467532467532501</v>
      </c>
      <c r="AX9" s="13">
        <v>0.26190476190476197</v>
      </c>
      <c r="AY9" s="13">
        <v>0.38235294117647101</v>
      </c>
      <c r="AZ9" s="13">
        <v>0.33333333333333298</v>
      </c>
      <c r="BA9" s="13">
        <v>0.37931034482758602</v>
      </c>
      <c r="BB9" s="13">
        <v>0.31578947368421101</v>
      </c>
      <c r="BC9" s="13">
        <v>0.39622641509433998</v>
      </c>
      <c r="BD9" s="13"/>
      <c r="BE9" s="13">
        <v>0.291784702549575</v>
      </c>
    </row>
    <row r="10" spans="2:57" x14ac:dyDescent="0.25">
      <c r="B10" s="14" t="s">
        <v>149</v>
      </c>
      <c r="C10" s="19">
        <v>6.2118126272912397E-2</v>
      </c>
      <c r="D10" s="19">
        <v>6.4935064935064901E-2</v>
      </c>
      <c r="E10" s="19">
        <v>5.9259259259259303E-2</v>
      </c>
      <c r="F10" s="19">
        <v>5.1181102362204703E-2</v>
      </c>
      <c r="G10" s="19">
        <v>6.7829457364341095E-2</v>
      </c>
      <c r="H10" s="19"/>
      <c r="I10" s="19">
        <v>5.5793991416309002E-2</v>
      </c>
      <c r="J10" s="19">
        <v>6.7829457364341095E-2</v>
      </c>
      <c r="K10" s="19"/>
      <c r="L10" s="19">
        <v>4.6875E-2</v>
      </c>
      <c r="M10" s="19">
        <v>3.4632034632034597E-2</v>
      </c>
      <c r="N10" s="19">
        <v>4.6822742474916398E-2</v>
      </c>
      <c r="O10" s="19">
        <v>0.10216718266253901</v>
      </c>
      <c r="P10" s="19"/>
      <c r="Q10" s="19">
        <v>5.4054054054054099E-2</v>
      </c>
      <c r="R10" s="19">
        <v>4.0540540540540501E-2</v>
      </c>
      <c r="S10" s="19">
        <v>3.2608695652173898E-2</v>
      </c>
      <c r="T10" s="19">
        <v>3.7383177570093497E-2</v>
      </c>
      <c r="U10" s="19">
        <v>8.0645161290322606E-2</v>
      </c>
      <c r="V10" s="19">
        <v>7.6335877862595394E-2</v>
      </c>
      <c r="W10" s="19">
        <v>8.1632653061224497E-2</v>
      </c>
      <c r="X10" s="19">
        <v>4.3859649122807001E-2</v>
      </c>
      <c r="Y10" s="19"/>
      <c r="Z10" s="19">
        <v>0.115107913669065</v>
      </c>
      <c r="AA10" s="19">
        <v>4.9079754601227002E-2</v>
      </c>
      <c r="AB10" s="19">
        <v>7.1428571428571397E-2</v>
      </c>
      <c r="AC10" s="19">
        <v>2.23463687150838E-2</v>
      </c>
      <c r="AD10" s="19">
        <v>2.8571428571428598E-2</v>
      </c>
      <c r="AE10" s="19">
        <v>0.119266055045872</v>
      </c>
      <c r="AF10" s="19">
        <v>0</v>
      </c>
      <c r="AG10" s="19">
        <v>6.5934065934065894E-2</v>
      </c>
      <c r="AH10" s="19"/>
      <c r="AI10" s="19">
        <v>6.6666666666666693E-2</v>
      </c>
      <c r="AJ10" s="19">
        <v>7.2164948453608199E-2</v>
      </c>
      <c r="AK10" s="19">
        <v>7.8431372549019607E-2</v>
      </c>
      <c r="AL10" s="19">
        <v>5.97609561752988E-2</v>
      </c>
      <c r="AM10" s="19">
        <v>3.4482758620689703E-2</v>
      </c>
      <c r="AN10" s="19"/>
      <c r="AO10" s="19">
        <v>6.1872909698996698E-2</v>
      </c>
      <c r="AP10" s="19">
        <v>6.25E-2</v>
      </c>
      <c r="AQ10" s="19"/>
      <c r="AR10" s="19">
        <v>1.5625E-2</v>
      </c>
      <c r="AS10" s="19">
        <v>7.3426573426573397E-2</v>
      </c>
      <c r="AT10" s="19">
        <v>0.11764705882352899</v>
      </c>
      <c r="AU10" s="19">
        <v>3.2258064516128997E-2</v>
      </c>
      <c r="AV10" s="19">
        <v>5.0420168067226899E-2</v>
      </c>
      <c r="AW10" s="19">
        <v>0.11688311688311701</v>
      </c>
      <c r="AX10" s="19">
        <v>3.5714285714285698E-2</v>
      </c>
      <c r="AY10" s="19">
        <v>0</v>
      </c>
      <c r="AZ10" s="19">
        <v>6.8627450980392204E-2</v>
      </c>
      <c r="BA10" s="19">
        <v>0.10344827586206901</v>
      </c>
      <c r="BB10" s="19">
        <v>3.5087719298245598E-2</v>
      </c>
      <c r="BC10" s="19">
        <v>5.6603773584905703E-2</v>
      </c>
      <c r="BD10" s="19"/>
      <c r="BE10" s="19">
        <v>3.39943342776204E-2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530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521</v>
      </c>
      <c r="C8" s="13">
        <v>0.29411764705882398</v>
      </c>
      <c r="D8" s="13">
        <v>0.14285714285714299</v>
      </c>
      <c r="E8" s="13">
        <v>0.4375</v>
      </c>
      <c r="F8" s="13">
        <v>0.38461538461538503</v>
      </c>
      <c r="G8" s="13">
        <v>0.27777777777777801</v>
      </c>
      <c r="H8" s="13"/>
      <c r="I8" s="13">
        <v>0.3</v>
      </c>
      <c r="J8" s="13">
        <v>0.27777777777777801</v>
      </c>
      <c r="K8" s="13"/>
      <c r="L8" s="13">
        <v>0.33333333333333298</v>
      </c>
      <c r="M8" s="13">
        <v>0.36363636363636398</v>
      </c>
      <c r="N8" s="13">
        <v>0.25</v>
      </c>
      <c r="O8" s="13">
        <v>0.28125</v>
      </c>
      <c r="P8" s="13"/>
      <c r="Q8" s="13">
        <v>0.22727272727272699</v>
      </c>
      <c r="R8" s="13">
        <v>0.27272727272727298</v>
      </c>
      <c r="S8" s="13">
        <v>0.2</v>
      </c>
      <c r="T8" s="13">
        <v>0.2</v>
      </c>
      <c r="U8" s="13">
        <v>0.5</v>
      </c>
      <c r="V8" s="13">
        <v>0.66666666666666696</v>
      </c>
      <c r="W8" s="13">
        <v>0.4</v>
      </c>
      <c r="X8" s="13">
        <v>0.375</v>
      </c>
      <c r="Y8" s="13"/>
      <c r="Z8" s="13">
        <v>0.42857142857142899</v>
      </c>
      <c r="AA8" s="13">
        <v>0.14285714285714299</v>
      </c>
      <c r="AB8" s="13">
        <v>0.33333333333333298</v>
      </c>
      <c r="AC8" s="13">
        <v>0.75</v>
      </c>
      <c r="AD8" s="13">
        <v>0.375</v>
      </c>
      <c r="AE8" s="13">
        <v>9.0909090909090898E-2</v>
      </c>
      <c r="AF8" s="13">
        <v>0</v>
      </c>
      <c r="AG8" s="13">
        <v>0.22222222222222199</v>
      </c>
      <c r="AH8" s="13"/>
      <c r="AI8" s="13">
        <v>0</v>
      </c>
      <c r="AJ8" s="13">
        <v>0.25</v>
      </c>
      <c r="AK8" s="13">
        <v>0.36363636363636398</v>
      </c>
      <c r="AL8" s="13">
        <v>0.27586206896551702</v>
      </c>
      <c r="AM8" s="13">
        <v>0.625</v>
      </c>
      <c r="AN8" s="13"/>
      <c r="AO8" s="13">
        <v>0.32727272727272699</v>
      </c>
      <c r="AP8" s="13">
        <v>0.15384615384615399</v>
      </c>
      <c r="AQ8" s="13"/>
      <c r="AR8" s="13">
        <v>0.33333333333333298</v>
      </c>
      <c r="AS8" s="13">
        <v>0.38888888888888901</v>
      </c>
      <c r="AT8" s="13">
        <v>0.33333333333333298</v>
      </c>
      <c r="AU8" s="13">
        <v>0</v>
      </c>
      <c r="AV8" s="13">
        <v>0.33333333333333298</v>
      </c>
      <c r="AW8" s="13">
        <v>0.14285714285714299</v>
      </c>
      <c r="AX8" s="13" t="s">
        <v>529</v>
      </c>
      <c r="AY8" s="13">
        <v>0</v>
      </c>
      <c r="AZ8" s="13">
        <v>0.3</v>
      </c>
      <c r="BA8" s="13">
        <v>0.2</v>
      </c>
      <c r="BB8" s="13">
        <v>0.44444444444444398</v>
      </c>
      <c r="BC8" s="13">
        <v>0</v>
      </c>
      <c r="BD8" s="13"/>
      <c r="BE8" s="13">
        <v>0</v>
      </c>
    </row>
    <row r="9" spans="2:57" x14ac:dyDescent="0.25">
      <c r="B9" s="14" t="s">
        <v>522</v>
      </c>
      <c r="C9" s="13">
        <v>0.308823529411765</v>
      </c>
      <c r="D9" s="13">
        <v>0.33333333333333298</v>
      </c>
      <c r="E9" s="13">
        <v>0.375</v>
      </c>
      <c r="F9" s="13">
        <v>0.15384615384615399</v>
      </c>
      <c r="G9" s="13">
        <v>0.33333333333333298</v>
      </c>
      <c r="H9" s="13"/>
      <c r="I9" s="13">
        <v>0.3</v>
      </c>
      <c r="J9" s="13">
        <v>0.33333333333333298</v>
      </c>
      <c r="K9" s="13"/>
      <c r="L9" s="13">
        <v>0.22222222222222199</v>
      </c>
      <c r="M9" s="13">
        <v>0.27272727272727298</v>
      </c>
      <c r="N9" s="13">
        <v>0.4375</v>
      </c>
      <c r="O9" s="13">
        <v>0.28125</v>
      </c>
      <c r="P9" s="13"/>
      <c r="Q9" s="13">
        <v>0.36363636363636398</v>
      </c>
      <c r="R9" s="13">
        <v>0.36363636363636398</v>
      </c>
      <c r="S9" s="13">
        <v>0.4</v>
      </c>
      <c r="T9" s="13">
        <v>0.2</v>
      </c>
      <c r="U9" s="13">
        <v>0.16666666666666699</v>
      </c>
      <c r="V9" s="13">
        <v>0.33333333333333298</v>
      </c>
      <c r="W9" s="13">
        <v>0.2</v>
      </c>
      <c r="X9" s="13">
        <v>0.25</v>
      </c>
      <c r="Y9" s="13"/>
      <c r="Z9" s="13">
        <v>7.1428571428571397E-2</v>
      </c>
      <c r="AA9" s="13">
        <v>0.28571428571428598</v>
      </c>
      <c r="AB9" s="13">
        <v>0.33333333333333298</v>
      </c>
      <c r="AC9" s="13">
        <v>0</v>
      </c>
      <c r="AD9" s="13">
        <v>0.25</v>
      </c>
      <c r="AE9" s="13">
        <v>0.72727272727272696</v>
      </c>
      <c r="AF9" s="13">
        <v>0</v>
      </c>
      <c r="AG9" s="13">
        <v>0.44444444444444398</v>
      </c>
      <c r="AH9" s="13"/>
      <c r="AI9" s="13">
        <v>0.33333333333333298</v>
      </c>
      <c r="AJ9" s="13">
        <v>0.41666666666666702</v>
      </c>
      <c r="AK9" s="13">
        <v>0.45454545454545497</v>
      </c>
      <c r="AL9" s="13">
        <v>0.24137931034482801</v>
      </c>
      <c r="AM9" s="13">
        <v>0.25</v>
      </c>
      <c r="AN9" s="13"/>
      <c r="AO9" s="13">
        <v>0.29090909090909101</v>
      </c>
      <c r="AP9" s="13">
        <v>0.38461538461538503</v>
      </c>
      <c r="AQ9" s="13"/>
      <c r="AR9" s="13">
        <v>0.33333333333333298</v>
      </c>
      <c r="AS9" s="13">
        <v>0.22222222222222199</v>
      </c>
      <c r="AT9" s="13">
        <v>0.33333333333333298</v>
      </c>
      <c r="AU9" s="13">
        <v>0.5</v>
      </c>
      <c r="AV9" s="13">
        <v>0.33333333333333298</v>
      </c>
      <c r="AW9" s="13">
        <v>0.42857142857142899</v>
      </c>
      <c r="AX9" s="13" t="s">
        <v>529</v>
      </c>
      <c r="AY9" s="13">
        <v>0</v>
      </c>
      <c r="AZ9" s="13">
        <v>0.3</v>
      </c>
      <c r="BA9" s="13">
        <v>0.4</v>
      </c>
      <c r="BB9" s="13">
        <v>0.22222222222222199</v>
      </c>
      <c r="BC9" s="13">
        <v>0.66666666666666696</v>
      </c>
      <c r="BD9" s="13"/>
      <c r="BE9" s="13">
        <v>0.66666666666666696</v>
      </c>
    </row>
    <row r="10" spans="2:57" x14ac:dyDescent="0.25">
      <c r="B10" s="14" t="s">
        <v>523</v>
      </c>
      <c r="C10" s="13">
        <v>0.27941176470588203</v>
      </c>
      <c r="D10" s="13">
        <v>0.238095238095238</v>
      </c>
      <c r="E10" s="13">
        <v>0.1875</v>
      </c>
      <c r="F10" s="13">
        <v>0.30769230769230799</v>
      </c>
      <c r="G10" s="13">
        <v>0.38888888888888901</v>
      </c>
      <c r="H10" s="13"/>
      <c r="I10" s="13">
        <v>0.24</v>
      </c>
      <c r="J10" s="13">
        <v>0.38888888888888901</v>
      </c>
      <c r="K10" s="13"/>
      <c r="L10" s="13">
        <v>0.22222222222222199</v>
      </c>
      <c r="M10" s="13">
        <v>0.27272727272727298</v>
      </c>
      <c r="N10" s="13">
        <v>0.1875</v>
      </c>
      <c r="O10" s="13">
        <v>0.34375</v>
      </c>
      <c r="P10" s="13"/>
      <c r="Q10" s="13">
        <v>0.13636363636363599</v>
      </c>
      <c r="R10" s="13">
        <v>0.36363636363636398</v>
      </c>
      <c r="S10" s="13">
        <v>0.4</v>
      </c>
      <c r="T10" s="13">
        <v>0.4</v>
      </c>
      <c r="U10" s="13">
        <v>0.16666666666666699</v>
      </c>
      <c r="V10" s="13">
        <v>0</v>
      </c>
      <c r="W10" s="13">
        <v>0.4</v>
      </c>
      <c r="X10" s="13">
        <v>0.375</v>
      </c>
      <c r="Y10" s="13"/>
      <c r="Z10" s="13">
        <v>0.35714285714285698</v>
      </c>
      <c r="AA10" s="13">
        <v>0.42857142857142899</v>
      </c>
      <c r="AB10" s="13">
        <v>0.25</v>
      </c>
      <c r="AC10" s="13">
        <v>0.25</v>
      </c>
      <c r="AD10" s="13">
        <v>0.125</v>
      </c>
      <c r="AE10" s="13">
        <v>0.18181818181818199</v>
      </c>
      <c r="AF10" s="13">
        <v>1</v>
      </c>
      <c r="AG10" s="13">
        <v>0.11111111111111099</v>
      </c>
      <c r="AH10" s="13"/>
      <c r="AI10" s="13">
        <v>0</v>
      </c>
      <c r="AJ10" s="13">
        <v>0.33333333333333298</v>
      </c>
      <c r="AK10" s="13">
        <v>0.18181818181818199</v>
      </c>
      <c r="AL10" s="13">
        <v>0.34482758620689702</v>
      </c>
      <c r="AM10" s="13">
        <v>0.125</v>
      </c>
      <c r="AN10" s="13"/>
      <c r="AO10" s="13">
        <v>0.27272727272727298</v>
      </c>
      <c r="AP10" s="13">
        <v>0.30769230769230799</v>
      </c>
      <c r="AQ10" s="13"/>
      <c r="AR10" s="13">
        <v>0.33333333333333298</v>
      </c>
      <c r="AS10" s="13">
        <v>0.33333333333333298</v>
      </c>
      <c r="AT10" s="13">
        <v>0.33333333333333298</v>
      </c>
      <c r="AU10" s="13">
        <v>0.5</v>
      </c>
      <c r="AV10" s="13">
        <v>0.16666666666666699</v>
      </c>
      <c r="AW10" s="13">
        <v>0.28571428571428598</v>
      </c>
      <c r="AX10" s="13" t="s">
        <v>529</v>
      </c>
      <c r="AY10" s="13">
        <v>0.5</v>
      </c>
      <c r="AZ10" s="13">
        <v>0.3</v>
      </c>
      <c r="BA10" s="13">
        <v>0.4</v>
      </c>
      <c r="BB10" s="13">
        <v>0.11111111111111099</v>
      </c>
      <c r="BC10" s="13">
        <v>0</v>
      </c>
      <c r="BD10" s="13"/>
      <c r="BE10" s="13">
        <v>0.16666666666666699</v>
      </c>
    </row>
    <row r="11" spans="2:57" x14ac:dyDescent="0.25">
      <c r="B11" s="14" t="s">
        <v>524</v>
      </c>
      <c r="C11" s="13">
        <v>4.4117647058823498E-2</v>
      </c>
      <c r="D11" s="13">
        <v>9.5238095238095205E-2</v>
      </c>
      <c r="E11" s="13">
        <v>0</v>
      </c>
      <c r="F11" s="13">
        <v>7.69230769230769E-2</v>
      </c>
      <c r="G11" s="13">
        <v>0</v>
      </c>
      <c r="H11" s="13"/>
      <c r="I11" s="13">
        <v>0.06</v>
      </c>
      <c r="J11" s="13">
        <v>0</v>
      </c>
      <c r="K11" s="13"/>
      <c r="L11" s="13">
        <v>0.11111111111111099</v>
      </c>
      <c r="M11" s="13">
        <v>0</v>
      </c>
      <c r="N11" s="13">
        <v>6.25E-2</v>
      </c>
      <c r="O11" s="13">
        <v>3.125E-2</v>
      </c>
      <c r="P11" s="13"/>
      <c r="Q11" s="13">
        <v>9.0909090909090898E-2</v>
      </c>
      <c r="R11" s="13">
        <v>0</v>
      </c>
      <c r="S11" s="13">
        <v>0</v>
      </c>
      <c r="T11" s="13">
        <v>0</v>
      </c>
      <c r="U11" s="13">
        <v>0.16666666666666699</v>
      </c>
      <c r="V11" s="13">
        <v>0</v>
      </c>
      <c r="W11" s="13">
        <v>0</v>
      </c>
      <c r="X11" s="13">
        <v>0</v>
      </c>
      <c r="Y11" s="13"/>
      <c r="Z11" s="13">
        <v>0</v>
      </c>
      <c r="AA11" s="13">
        <v>0</v>
      </c>
      <c r="AB11" s="13">
        <v>0</v>
      </c>
      <c r="AC11" s="13">
        <v>0</v>
      </c>
      <c r="AD11" s="13">
        <v>0.125</v>
      </c>
      <c r="AE11" s="13">
        <v>0</v>
      </c>
      <c r="AF11" s="13">
        <v>0</v>
      </c>
      <c r="AG11" s="13">
        <v>0.22222222222222199</v>
      </c>
      <c r="AH11" s="13"/>
      <c r="AI11" s="13">
        <v>0.33333333333333298</v>
      </c>
      <c r="AJ11" s="13">
        <v>0</v>
      </c>
      <c r="AK11" s="13">
        <v>0</v>
      </c>
      <c r="AL11" s="13">
        <v>3.4482758620689703E-2</v>
      </c>
      <c r="AM11" s="13">
        <v>0</v>
      </c>
      <c r="AN11" s="13"/>
      <c r="AO11" s="13">
        <v>3.6363636363636397E-2</v>
      </c>
      <c r="AP11" s="13">
        <v>7.69230769230769E-2</v>
      </c>
      <c r="AQ11" s="13"/>
      <c r="AR11" s="13">
        <v>0</v>
      </c>
      <c r="AS11" s="13">
        <v>0</v>
      </c>
      <c r="AT11" s="13">
        <v>0</v>
      </c>
      <c r="AU11" s="13">
        <v>0</v>
      </c>
      <c r="AV11" s="13">
        <v>0</v>
      </c>
      <c r="AW11" s="13">
        <v>0.14285714285714299</v>
      </c>
      <c r="AX11" s="13" t="s">
        <v>529</v>
      </c>
      <c r="AY11" s="13">
        <v>0</v>
      </c>
      <c r="AZ11" s="13">
        <v>0</v>
      </c>
      <c r="BA11" s="13">
        <v>0</v>
      </c>
      <c r="BB11" s="13">
        <v>0.22222222222222199</v>
      </c>
      <c r="BC11" s="13">
        <v>0</v>
      </c>
      <c r="BD11" s="13"/>
      <c r="BE11" s="13">
        <v>0</v>
      </c>
    </row>
    <row r="12" spans="2:57" x14ac:dyDescent="0.25">
      <c r="B12" s="14" t="s">
        <v>525</v>
      </c>
      <c r="C12" s="13">
        <v>4.4117647058823498E-2</v>
      </c>
      <c r="D12" s="13">
        <v>0.14285714285714299</v>
      </c>
      <c r="E12" s="13">
        <v>0</v>
      </c>
      <c r="F12" s="13">
        <v>0</v>
      </c>
      <c r="G12" s="13">
        <v>0</v>
      </c>
      <c r="H12" s="13"/>
      <c r="I12" s="13">
        <v>0.06</v>
      </c>
      <c r="J12" s="13">
        <v>0</v>
      </c>
      <c r="K12" s="13"/>
      <c r="L12" s="13">
        <v>0.11111111111111099</v>
      </c>
      <c r="M12" s="13">
        <v>0</v>
      </c>
      <c r="N12" s="13">
        <v>6.25E-2</v>
      </c>
      <c r="O12" s="13">
        <v>3.125E-2</v>
      </c>
      <c r="P12" s="13"/>
      <c r="Q12" s="13">
        <v>0.13636363636363599</v>
      </c>
      <c r="R12" s="13">
        <v>0</v>
      </c>
      <c r="S12" s="13">
        <v>0</v>
      </c>
      <c r="T12" s="13">
        <v>0</v>
      </c>
      <c r="U12" s="13">
        <v>0</v>
      </c>
      <c r="V12" s="13">
        <v>0</v>
      </c>
      <c r="W12" s="13">
        <v>0</v>
      </c>
      <c r="X12" s="13">
        <v>0</v>
      </c>
      <c r="Y12" s="13"/>
      <c r="Z12" s="13">
        <v>7.1428571428571397E-2</v>
      </c>
      <c r="AA12" s="13">
        <v>0.14285714285714299</v>
      </c>
      <c r="AB12" s="13">
        <v>0</v>
      </c>
      <c r="AC12" s="13">
        <v>0</v>
      </c>
      <c r="AD12" s="13">
        <v>0.125</v>
      </c>
      <c r="AE12" s="13">
        <v>0</v>
      </c>
      <c r="AF12" s="13">
        <v>0</v>
      </c>
      <c r="AG12" s="13">
        <v>0</v>
      </c>
      <c r="AH12" s="13"/>
      <c r="AI12" s="13">
        <v>0.33333333333333298</v>
      </c>
      <c r="AJ12" s="13">
        <v>0</v>
      </c>
      <c r="AK12" s="13">
        <v>0</v>
      </c>
      <c r="AL12" s="13">
        <v>3.4482758620689703E-2</v>
      </c>
      <c r="AM12" s="13">
        <v>0</v>
      </c>
      <c r="AN12" s="13"/>
      <c r="AO12" s="13">
        <v>5.4545454545454501E-2</v>
      </c>
      <c r="AP12" s="13">
        <v>0</v>
      </c>
      <c r="AQ12" s="13"/>
      <c r="AR12" s="13">
        <v>0</v>
      </c>
      <c r="AS12" s="13">
        <v>5.5555555555555601E-2</v>
      </c>
      <c r="AT12" s="13">
        <v>0</v>
      </c>
      <c r="AU12" s="13">
        <v>0</v>
      </c>
      <c r="AV12" s="13">
        <v>0.16666666666666699</v>
      </c>
      <c r="AW12" s="13">
        <v>0</v>
      </c>
      <c r="AX12" s="13" t="s">
        <v>529</v>
      </c>
      <c r="AY12" s="13">
        <v>0.5</v>
      </c>
      <c r="AZ12" s="13">
        <v>0</v>
      </c>
      <c r="BA12" s="13">
        <v>0</v>
      </c>
      <c r="BB12" s="13">
        <v>0</v>
      </c>
      <c r="BC12" s="13">
        <v>0</v>
      </c>
      <c r="BD12" s="13"/>
      <c r="BE12" s="13">
        <v>0.16666666666666699</v>
      </c>
    </row>
    <row r="13" spans="2:57" x14ac:dyDescent="0.25">
      <c r="B13" s="14" t="s">
        <v>82</v>
      </c>
      <c r="C13" s="13">
        <v>2.9411764705882401E-2</v>
      </c>
      <c r="D13" s="13">
        <v>4.7619047619047603E-2</v>
      </c>
      <c r="E13" s="13">
        <v>0</v>
      </c>
      <c r="F13" s="13">
        <v>7.69230769230769E-2</v>
      </c>
      <c r="G13" s="13">
        <v>0</v>
      </c>
      <c r="H13" s="13"/>
      <c r="I13" s="13">
        <v>0.04</v>
      </c>
      <c r="J13" s="13">
        <v>0</v>
      </c>
      <c r="K13" s="13"/>
      <c r="L13" s="13">
        <v>0</v>
      </c>
      <c r="M13" s="13">
        <v>9.0909090909090898E-2</v>
      </c>
      <c r="N13" s="13">
        <v>0</v>
      </c>
      <c r="O13" s="13">
        <v>3.125E-2</v>
      </c>
      <c r="P13" s="13"/>
      <c r="Q13" s="13">
        <v>4.5454545454545497E-2</v>
      </c>
      <c r="R13" s="13">
        <v>0</v>
      </c>
      <c r="S13" s="13">
        <v>0</v>
      </c>
      <c r="T13" s="13">
        <v>0.2</v>
      </c>
      <c r="U13" s="13">
        <v>0</v>
      </c>
      <c r="V13" s="13">
        <v>0</v>
      </c>
      <c r="W13" s="13">
        <v>0</v>
      </c>
      <c r="X13" s="13">
        <v>0</v>
      </c>
      <c r="Y13" s="13"/>
      <c r="Z13" s="13">
        <v>7.1428571428571397E-2</v>
      </c>
      <c r="AA13" s="13">
        <v>0</v>
      </c>
      <c r="AB13" s="13">
        <v>8.3333333333333301E-2</v>
      </c>
      <c r="AC13" s="13">
        <v>0</v>
      </c>
      <c r="AD13" s="13">
        <v>0</v>
      </c>
      <c r="AE13" s="13">
        <v>0</v>
      </c>
      <c r="AF13" s="13">
        <v>0</v>
      </c>
      <c r="AG13" s="13">
        <v>0</v>
      </c>
      <c r="AH13" s="13"/>
      <c r="AI13" s="13">
        <v>0</v>
      </c>
      <c r="AJ13" s="13">
        <v>0</v>
      </c>
      <c r="AK13" s="13">
        <v>0</v>
      </c>
      <c r="AL13" s="13">
        <v>6.8965517241379296E-2</v>
      </c>
      <c r="AM13" s="13">
        <v>0</v>
      </c>
      <c r="AN13" s="13"/>
      <c r="AO13" s="13">
        <v>1.8181818181818198E-2</v>
      </c>
      <c r="AP13" s="13">
        <v>7.69230769230769E-2</v>
      </c>
      <c r="AQ13" s="13"/>
      <c r="AR13" s="13">
        <v>0</v>
      </c>
      <c r="AS13" s="13">
        <v>0</v>
      </c>
      <c r="AT13" s="13">
        <v>0</v>
      </c>
      <c r="AU13" s="13">
        <v>0</v>
      </c>
      <c r="AV13" s="13">
        <v>0</v>
      </c>
      <c r="AW13" s="13">
        <v>0</v>
      </c>
      <c r="AX13" s="13" t="s">
        <v>529</v>
      </c>
      <c r="AY13" s="13">
        <v>0</v>
      </c>
      <c r="AZ13" s="13">
        <v>0.1</v>
      </c>
      <c r="BA13" s="13">
        <v>0</v>
      </c>
      <c r="BB13" s="13">
        <v>0</v>
      </c>
      <c r="BC13" s="13">
        <v>0.33333333333333298</v>
      </c>
      <c r="BD13" s="13"/>
      <c r="BE13" s="13">
        <v>0</v>
      </c>
    </row>
    <row r="14" spans="2:57" x14ac:dyDescent="0.25">
      <c r="B14" s="14" t="s">
        <v>526</v>
      </c>
      <c r="C14" s="20">
        <v>0.60294117647058798</v>
      </c>
      <c r="D14" s="20">
        <v>0.476190476190476</v>
      </c>
      <c r="E14" s="20">
        <v>0.8125</v>
      </c>
      <c r="F14" s="20">
        <v>0.53846153846153899</v>
      </c>
      <c r="G14" s="20">
        <v>0.61111111111111105</v>
      </c>
      <c r="H14" s="20"/>
      <c r="I14" s="20">
        <v>0.6</v>
      </c>
      <c r="J14" s="20">
        <v>0.61111111111111105</v>
      </c>
      <c r="K14" s="20"/>
      <c r="L14" s="20">
        <v>0.55555555555555602</v>
      </c>
      <c r="M14" s="20">
        <v>0.63636363636363602</v>
      </c>
      <c r="N14" s="20">
        <v>0.6875</v>
      </c>
      <c r="O14" s="20">
        <v>0.5625</v>
      </c>
      <c r="P14" s="20"/>
      <c r="Q14" s="20">
        <v>0.59090909090909105</v>
      </c>
      <c r="R14" s="20">
        <v>0.63636363636363602</v>
      </c>
      <c r="S14" s="20">
        <v>0.6</v>
      </c>
      <c r="T14" s="20">
        <v>0.4</v>
      </c>
      <c r="U14" s="20">
        <v>0.66666666666666696</v>
      </c>
      <c r="V14" s="20">
        <v>1</v>
      </c>
      <c r="W14" s="20">
        <v>0.6</v>
      </c>
      <c r="X14" s="20">
        <v>0.625</v>
      </c>
      <c r="Y14" s="20"/>
      <c r="Z14" s="20">
        <v>0.5</v>
      </c>
      <c r="AA14" s="20">
        <v>0.42857142857142899</v>
      </c>
      <c r="AB14" s="20">
        <v>0.66666666666666696</v>
      </c>
      <c r="AC14" s="20">
        <v>0.75</v>
      </c>
      <c r="AD14" s="20">
        <v>0.625</v>
      </c>
      <c r="AE14" s="20">
        <v>0.81818181818181801</v>
      </c>
      <c r="AF14" s="20">
        <v>0</v>
      </c>
      <c r="AG14" s="20">
        <v>0.66666666666666696</v>
      </c>
      <c r="AH14" s="20"/>
      <c r="AI14" s="20">
        <v>0.33333333333333298</v>
      </c>
      <c r="AJ14" s="20">
        <v>0.66666666666666696</v>
      </c>
      <c r="AK14" s="20">
        <v>0.81818181818181801</v>
      </c>
      <c r="AL14" s="20">
        <v>0.51724137931034497</v>
      </c>
      <c r="AM14" s="20">
        <v>0.875</v>
      </c>
      <c r="AN14" s="20"/>
      <c r="AO14" s="20">
        <v>0.61818181818181805</v>
      </c>
      <c r="AP14" s="20">
        <v>0.53846153846153899</v>
      </c>
      <c r="AQ14" s="20"/>
      <c r="AR14" s="20">
        <v>0.66666666666666696</v>
      </c>
      <c r="AS14" s="20">
        <v>0.61111111111111105</v>
      </c>
      <c r="AT14" s="20">
        <v>0.66666666666666696</v>
      </c>
      <c r="AU14" s="20">
        <v>0.5</v>
      </c>
      <c r="AV14" s="20">
        <v>0.66666666666666696</v>
      </c>
      <c r="AW14" s="20">
        <v>0.57142857142857095</v>
      </c>
      <c r="AX14" s="20" t="s">
        <v>529</v>
      </c>
      <c r="AY14" s="20">
        <v>0</v>
      </c>
      <c r="AZ14" s="20">
        <v>0.6</v>
      </c>
      <c r="BA14" s="20">
        <v>0.6</v>
      </c>
      <c r="BB14" s="20">
        <v>0.66666666666666696</v>
      </c>
      <c r="BC14" s="20">
        <v>0.66666666666666696</v>
      </c>
      <c r="BD14" s="20"/>
      <c r="BE14" s="20">
        <v>0.66666666666666696</v>
      </c>
    </row>
    <row r="15" spans="2:57" x14ac:dyDescent="0.25">
      <c r="B15" s="14" t="s">
        <v>527</v>
      </c>
      <c r="C15" s="20">
        <v>8.8235294117647106E-2</v>
      </c>
      <c r="D15" s="20">
        <v>0.238095238095238</v>
      </c>
      <c r="E15" s="20">
        <v>0</v>
      </c>
      <c r="F15" s="20">
        <v>7.69230769230769E-2</v>
      </c>
      <c r="G15" s="20">
        <v>0</v>
      </c>
      <c r="H15" s="20"/>
      <c r="I15" s="20">
        <v>0.12</v>
      </c>
      <c r="J15" s="20">
        <v>0</v>
      </c>
      <c r="K15" s="20"/>
      <c r="L15" s="20">
        <v>0.22222222222222199</v>
      </c>
      <c r="M15" s="20">
        <v>0</v>
      </c>
      <c r="N15" s="20">
        <v>0.125</v>
      </c>
      <c r="O15" s="20">
        <v>6.25E-2</v>
      </c>
      <c r="P15" s="20"/>
      <c r="Q15" s="20">
        <v>0.22727272727272699</v>
      </c>
      <c r="R15" s="20">
        <v>0</v>
      </c>
      <c r="S15" s="20">
        <v>0</v>
      </c>
      <c r="T15" s="20">
        <v>0</v>
      </c>
      <c r="U15" s="20">
        <v>0.16666666666666699</v>
      </c>
      <c r="V15" s="20">
        <v>0</v>
      </c>
      <c r="W15" s="20">
        <v>0</v>
      </c>
      <c r="X15" s="20">
        <v>0</v>
      </c>
      <c r="Y15" s="20"/>
      <c r="Z15" s="20">
        <v>7.1428571428571397E-2</v>
      </c>
      <c r="AA15" s="20">
        <v>0.14285714285714299</v>
      </c>
      <c r="AB15" s="20">
        <v>0</v>
      </c>
      <c r="AC15" s="20">
        <v>0</v>
      </c>
      <c r="AD15" s="20">
        <v>0.25</v>
      </c>
      <c r="AE15" s="20">
        <v>0</v>
      </c>
      <c r="AF15" s="20">
        <v>0</v>
      </c>
      <c r="AG15" s="20">
        <v>0.22222222222222199</v>
      </c>
      <c r="AH15" s="20"/>
      <c r="AI15" s="20">
        <v>0.66666666666666696</v>
      </c>
      <c r="AJ15" s="20">
        <v>0</v>
      </c>
      <c r="AK15" s="20">
        <v>0</v>
      </c>
      <c r="AL15" s="20">
        <v>6.8965517241379296E-2</v>
      </c>
      <c r="AM15" s="20">
        <v>0</v>
      </c>
      <c r="AN15" s="20"/>
      <c r="AO15" s="20">
        <v>9.0909090909090898E-2</v>
      </c>
      <c r="AP15" s="20">
        <v>7.69230769230769E-2</v>
      </c>
      <c r="AQ15" s="20"/>
      <c r="AR15" s="20">
        <v>0</v>
      </c>
      <c r="AS15" s="20">
        <v>5.5555555555555601E-2</v>
      </c>
      <c r="AT15" s="20">
        <v>0</v>
      </c>
      <c r="AU15" s="20">
        <v>0</v>
      </c>
      <c r="AV15" s="20">
        <v>0.16666666666666699</v>
      </c>
      <c r="AW15" s="20">
        <v>0.14285714285714299</v>
      </c>
      <c r="AX15" s="20" t="s">
        <v>529</v>
      </c>
      <c r="AY15" s="20">
        <v>0.5</v>
      </c>
      <c r="AZ15" s="20">
        <v>0</v>
      </c>
      <c r="BA15" s="20">
        <v>0</v>
      </c>
      <c r="BB15" s="20">
        <v>0.22222222222222199</v>
      </c>
      <c r="BC15" s="20">
        <v>0</v>
      </c>
      <c r="BD15" s="20"/>
      <c r="BE15" s="20">
        <v>0.16666666666666699</v>
      </c>
    </row>
    <row r="16" spans="2:57" x14ac:dyDescent="0.25">
      <c r="B16" s="14" t="s">
        <v>274</v>
      </c>
      <c r="C16" s="21">
        <v>0.51470588235294101</v>
      </c>
      <c r="D16" s="21">
        <v>0.238095238095238</v>
      </c>
      <c r="E16" s="21">
        <v>0.8125</v>
      </c>
      <c r="F16" s="21">
        <v>0.46153846153846201</v>
      </c>
      <c r="G16" s="21">
        <v>0.61111111111111105</v>
      </c>
      <c r="H16" s="21"/>
      <c r="I16" s="21">
        <v>0.48</v>
      </c>
      <c r="J16" s="21">
        <v>0.61111111111111105</v>
      </c>
      <c r="K16" s="21"/>
      <c r="L16" s="21">
        <v>0.33333333333333298</v>
      </c>
      <c r="M16" s="21">
        <v>0.63636363636363602</v>
      </c>
      <c r="N16" s="21">
        <v>0.5625</v>
      </c>
      <c r="O16" s="21">
        <v>0.5</v>
      </c>
      <c r="P16" s="21"/>
      <c r="Q16" s="21">
        <v>0.36363636363636398</v>
      </c>
      <c r="R16" s="21">
        <v>0.63636363636363602</v>
      </c>
      <c r="S16" s="21">
        <v>0.6</v>
      </c>
      <c r="T16" s="21">
        <v>0.4</v>
      </c>
      <c r="U16" s="21">
        <v>0.5</v>
      </c>
      <c r="V16" s="21">
        <v>1</v>
      </c>
      <c r="W16" s="21">
        <v>0.6</v>
      </c>
      <c r="X16" s="21">
        <v>0.625</v>
      </c>
      <c r="Y16" s="21"/>
      <c r="Z16" s="21">
        <v>0.42857142857142899</v>
      </c>
      <c r="AA16" s="21">
        <v>0.28571428571428598</v>
      </c>
      <c r="AB16" s="21">
        <v>0.66666666666666696</v>
      </c>
      <c r="AC16" s="21">
        <v>0.75</v>
      </c>
      <c r="AD16" s="21">
        <v>0.375</v>
      </c>
      <c r="AE16" s="21">
        <v>0.81818181818181801</v>
      </c>
      <c r="AF16" s="21">
        <v>0</v>
      </c>
      <c r="AG16" s="21">
        <v>0.44444444444444398</v>
      </c>
      <c r="AH16" s="21"/>
      <c r="AI16" s="21">
        <v>-0.33333333333333298</v>
      </c>
      <c r="AJ16" s="21">
        <v>0.66666666666666696</v>
      </c>
      <c r="AK16" s="21">
        <v>0.81818181818181801</v>
      </c>
      <c r="AL16" s="21">
        <v>0.44827586206896602</v>
      </c>
      <c r="AM16" s="21">
        <v>0.875</v>
      </c>
      <c r="AN16" s="21"/>
      <c r="AO16" s="21">
        <v>0.527272727272727</v>
      </c>
      <c r="AP16" s="21">
        <v>0.46153846153846201</v>
      </c>
      <c r="AQ16" s="21"/>
      <c r="AR16" s="21">
        <v>0.66666666666666696</v>
      </c>
      <c r="AS16" s="21">
        <v>0.55555555555555602</v>
      </c>
      <c r="AT16" s="21">
        <v>0.66666666666666696</v>
      </c>
      <c r="AU16" s="21">
        <v>0.5</v>
      </c>
      <c r="AV16" s="21">
        <v>0.5</v>
      </c>
      <c r="AW16" s="21">
        <v>0.42857142857142899</v>
      </c>
      <c r="AX16" s="21" t="s">
        <v>529</v>
      </c>
      <c r="AY16" s="21">
        <v>-0.5</v>
      </c>
      <c r="AZ16" s="21">
        <v>0.6</v>
      </c>
      <c r="BA16" s="21">
        <v>0.6</v>
      </c>
      <c r="BB16" s="21">
        <v>0.44444444444444398</v>
      </c>
      <c r="BC16" s="21">
        <v>0.66666666666666696</v>
      </c>
      <c r="BD16" s="21"/>
      <c r="BE16" s="21">
        <v>0.5</v>
      </c>
    </row>
    <row r="17" spans="2:2" x14ac:dyDescent="0.25">
      <c r="B17" s="15" t="s">
        <v>531</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532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521</v>
      </c>
      <c r="C8" s="13">
        <v>0.38235294117647101</v>
      </c>
      <c r="D8" s="13">
        <v>0.19047619047618999</v>
      </c>
      <c r="E8" s="13">
        <v>0.5625</v>
      </c>
      <c r="F8" s="13">
        <v>0.46153846153846201</v>
      </c>
      <c r="G8" s="13">
        <v>0.38888888888888901</v>
      </c>
      <c r="H8" s="13"/>
      <c r="I8" s="13">
        <v>0.38</v>
      </c>
      <c r="J8" s="13">
        <v>0.38888888888888901</v>
      </c>
      <c r="K8" s="13"/>
      <c r="L8" s="13">
        <v>0.44444444444444398</v>
      </c>
      <c r="M8" s="13">
        <v>0.36363636363636398</v>
      </c>
      <c r="N8" s="13">
        <v>0.25</v>
      </c>
      <c r="O8" s="13">
        <v>0.4375</v>
      </c>
      <c r="P8" s="13"/>
      <c r="Q8" s="13">
        <v>0.27272727272727298</v>
      </c>
      <c r="R8" s="13">
        <v>0.36363636363636398</v>
      </c>
      <c r="S8" s="13">
        <v>0.6</v>
      </c>
      <c r="T8" s="13">
        <v>0.2</v>
      </c>
      <c r="U8" s="13">
        <v>0.33333333333333298</v>
      </c>
      <c r="V8" s="13">
        <v>0.66666666666666696</v>
      </c>
      <c r="W8" s="13">
        <v>0.4</v>
      </c>
      <c r="X8" s="13">
        <v>0.625</v>
      </c>
      <c r="Y8" s="13"/>
      <c r="Z8" s="13">
        <v>0.42857142857142899</v>
      </c>
      <c r="AA8" s="13">
        <v>0.42857142857142899</v>
      </c>
      <c r="AB8" s="13">
        <v>0.41666666666666702</v>
      </c>
      <c r="AC8" s="13">
        <v>0.75</v>
      </c>
      <c r="AD8" s="13">
        <v>0.375</v>
      </c>
      <c r="AE8" s="13">
        <v>0.18181818181818199</v>
      </c>
      <c r="AF8" s="13">
        <v>0.33333333333333298</v>
      </c>
      <c r="AG8" s="13">
        <v>0.33333333333333298</v>
      </c>
      <c r="AH8" s="13"/>
      <c r="AI8" s="13">
        <v>0.16666666666666699</v>
      </c>
      <c r="AJ8" s="13">
        <v>0.25</v>
      </c>
      <c r="AK8" s="13">
        <v>0.63636363636363602</v>
      </c>
      <c r="AL8" s="13">
        <v>0.34482758620689702</v>
      </c>
      <c r="AM8" s="13">
        <v>0.625</v>
      </c>
      <c r="AN8" s="13"/>
      <c r="AO8" s="13">
        <v>0.4</v>
      </c>
      <c r="AP8" s="13">
        <v>0.30769230769230799</v>
      </c>
      <c r="AQ8" s="13"/>
      <c r="AR8" s="13">
        <v>0.33333333333333298</v>
      </c>
      <c r="AS8" s="13">
        <v>0.44444444444444398</v>
      </c>
      <c r="AT8" s="13">
        <v>0.33333333333333298</v>
      </c>
      <c r="AU8" s="13">
        <v>0</v>
      </c>
      <c r="AV8" s="13">
        <v>0.66666666666666696</v>
      </c>
      <c r="AW8" s="13">
        <v>0.28571428571428598</v>
      </c>
      <c r="AX8" s="13" t="s">
        <v>529</v>
      </c>
      <c r="AY8" s="13">
        <v>0</v>
      </c>
      <c r="AZ8" s="13">
        <v>0.5</v>
      </c>
      <c r="BA8" s="13">
        <v>0.2</v>
      </c>
      <c r="BB8" s="13">
        <v>0.33333333333333298</v>
      </c>
      <c r="BC8" s="13">
        <v>0.33333333333333298</v>
      </c>
      <c r="BD8" s="13"/>
      <c r="BE8" s="13">
        <v>0.33333333333333298</v>
      </c>
    </row>
    <row r="9" spans="2:57" x14ac:dyDescent="0.25">
      <c r="B9" s="14" t="s">
        <v>522</v>
      </c>
      <c r="C9" s="13">
        <v>0.32352941176470601</v>
      </c>
      <c r="D9" s="13">
        <v>0.28571428571428598</v>
      </c>
      <c r="E9" s="13">
        <v>0.375</v>
      </c>
      <c r="F9" s="13">
        <v>0.30769230769230799</v>
      </c>
      <c r="G9" s="13">
        <v>0.33333333333333298</v>
      </c>
      <c r="H9" s="13"/>
      <c r="I9" s="13">
        <v>0.32</v>
      </c>
      <c r="J9" s="13">
        <v>0.33333333333333298</v>
      </c>
      <c r="K9" s="13"/>
      <c r="L9" s="13">
        <v>0</v>
      </c>
      <c r="M9" s="13">
        <v>0.45454545454545497</v>
      </c>
      <c r="N9" s="13">
        <v>0.5</v>
      </c>
      <c r="O9" s="13">
        <v>0.28125</v>
      </c>
      <c r="P9" s="13"/>
      <c r="Q9" s="13">
        <v>0.40909090909090901</v>
      </c>
      <c r="R9" s="13">
        <v>0.45454545454545497</v>
      </c>
      <c r="S9" s="13">
        <v>0.2</v>
      </c>
      <c r="T9" s="13">
        <v>0.2</v>
      </c>
      <c r="U9" s="13">
        <v>0.33333333333333298</v>
      </c>
      <c r="V9" s="13">
        <v>0.33333333333333298</v>
      </c>
      <c r="W9" s="13">
        <v>0.2</v>
      </c>
      <c r="X9" s="13">
        <v>0.25</v>
      </c>
      <c r="Y9" s="13"/>
      <c r="Z9" s="13">
        <v>0.214285714285714</v>
      </c>
      <c r="AA9" s="13">
        <v>0.42857142857142899</v>
      </c>
      <c r="AB9" s="13">
        <v>0.33333333333333298</v>
      </c>
      <c r="AC9" s="13">
        <v>0</v>
      </c>
      <c r="AD9" s="13">
        <v>0.5</v>
      </c>
      <c r="AE9" s="13">
        <v>0.45454545454545497</v>
      </c>
      <c r="AF9" s="13">
        <v>0</v>
      </c>
      <c r="AG9" s="13">
        <v>0.33333333333333298</v>
      </c>
      <c r="AH9" s="13"/>
      <c r="AI9" s="13">
        <v>0.16666666666666699</v>
      </c>
      <c r="AJ9" s="13">
        <v>0.58333333333333304</v>
      </c>
      <c r="AK9" s="13">
        <v>0.18181818181818199</v>
      </c>
      <c r="AL9" s="13">
        <v>0.31034482758620702</v>
      </c>
      <c r="AM9" s="13">
        <v>0.375</v>
      </c>
      <c r="AN9" s="13"/>
      <c r="AO9" s="13">
        <v>0.32727272727272699</v>
      </c>
      <c r="AP9" s="13">
        <v>0.30769230769230799</v>
      </c>
      <c r="AQ9" s="13"/>
      <c r="AR9" s="13">
        <v>0.33333333333333298</v>
      </c>
      <c r="AS9" s="13">
        <v>0.16666666666666699</v>
      </c>
      <c r="AT9" s="13">
        <v>0.33333333333333298</v>
      </c>
      <c r="AU9" s="13">
        <v>0.5</v>
      </c>
      <c r="AV9" s="13">
        <v>0</v>
      </c>
      <c r="AW9" s="13">
        <v>0.28571428571428598</v>
      </c>
      <c r="AX9" s="13" t="s">
        <v>529</v>
      </c>
      <c r="AY9" s="13">
        <v>0</v>
      </c>
      <c r="AZ9" s="13">
        <v>0.4</v>
      </c>
      <c r="BA9" s="13">
        <v>0.8</v>
      </c>
      <c r="BB9" s="13">
        <v>0.55555555555555602</v>
      </c>
      <c r="BC9" s="13">
        <v>0.33333333333333298</v>
      </c>
      <c r="BD9" s="13"/>
      <c r="BE9" s="13">
        <v>0.33333333333333298</v>
      </c>
    </row>
    <row r="10" spans="2:57" x14ac:dyDescent="0.25">
      <c r="B10" s="14" t="s">
        <v>523</v>
      </c>
      <c r="C10" s="13">
        <v>0.161764705882353</v>
      </c>
      <c r="D10" s="13">
        <v>0.19047619047618999</v>
      </c>
      <c r="E10" s="13">
        <v>6.25E-2</v>
      </c>
      <c r="F10" s="13">
        <v>7.69230769230769E-2</v>
      </c>
      <c r="G10" s="13">
        <v>0.27777777777777801</v>
      </c>
      <c r="H10" s="13"/>
      <c r="I10" s="13">
        <v>0.12</v>
      </c>
      <c r="J10" s="13">
        <v>0.27777777777777801</v>
      </c>
      <c r="K10" s="13"/>
      <c r="L10" s="13">
        <v>0.33333333333333298</v>
      </c>
      <c r="M10" s="13">
        <v>9.0909090909090898E-2</v>
      </c>
      <c r="N10" s="13">
        <v>0.1875</v>
      </c>
      <c r="O10" s="13">
        <v>0.125</v>
      </c>
      <c r="P10" s="13"/>
      <c r="Q10" s="13">
        <v>0</v>
      </c>
      <c r="R10" s="13">
        <v>0.18181818181818199</v>
      </c>
      <c r="S10" s="13">
        <v>0.2</v>
      </c>
      <c r="T10" s="13">
        <v>0.4</v>
      </c>
      <c r="U10" s="13">
        <v>0.33333333333333298</v>
      </c>
      <c r="V10" s="13">
        <v>0</v>
      </c>
      <c r="W10" s="13">
        <v>0.2</v>
      </c>
      <c r="X10" s="13">
        <v>0.125</v>
      </c>
      <c r="Y10" s="13"/>
      <c r="Z10" s="13">
        <v>0.214285714285714</v>
      </c>
      <c r="AA10" s="13">
        <v>0</v>
      </c>
      <c r="AB10" s="13">
        <v>8.3333333333333301E-2</v>
      </c>
      <c r="AC10" s="13">
        <v>0.25</v>
      </c>
      <c r="AD10" s="13">
        <v>0</v>
      </c>
      <c r="AE10" s="13">
        <v>0.27272727272727298</v>
      </c>
      <c r="AF10" s="13">
        <v>0.66666666666666696</v>
      </c>
      <c r="AG10" s="13">
        <v>0.11111111111111099</v>
      </c>
      <c r="AH10" s="13"/>
      <c r="AI10" s="13">
        <v>0</v>
      </c>
      <c r="AJ10" s="13">
        <v>0.16666666666666699</v>
      </c>
      <c r="AK10" s="13">
        <v>9.0909090909090898E-2</v>
      </c>
      <c r="AL10" s="13">
        <v>0.20689655172413801</v>
      </c>
      <c r="AM10" s="13">
        <v>0</v>
      </c>
      <c r="AN10" s="13"/>
      <c r="AO10" s="13">
        <v>0.163636363636364</v>
      </c>
      <c r="AP10" s="13">
        <v>0.15384615384615399</v>
      </c>
      <c r="AQ10" s="13"/>
      <c r="AR10" s="13">
        <v>0</v>
      </c>
      <c r="AS10" s="13">
        <v>0.27777777777777801</v>
      </c>
      <c r="AT10" s="13">
        <v>0.33333333333333298</v>
      </c>
      <c r="AU10" s="13">
        <v>0.5</v>
      </c>
      <c r="AV10" s="13">
        <v>0.16666666666666699</v>
      </c>
      <c r="AW10" s="13">
        <v>0.28571428571428598</v>
      </c>
      <c r="AX10" s="13" t="s">
        <v>529</v>
      </c>
      <c r="AY10" s="13">
        <v>0.5</v>
      </c>
      <c r="AZ10" s="13">
        <v>0</v>
      </c>
      <c r="BA10" s="13">
        <v>0</v>
      </c>
      <c r="BB10" s="13">
        <v>0</v>
      </c>
      <c r="BC10" s="13">
        <v>0</v>
      </c>
      <c r="BD10" s="13"/>
      <c r="BE10" s="13">
        <v>0.16666666666666699</v>
      </c>
    </row>
    <row r="11" spans="2:57" x14ac:dyDescent="0.25">
      <c r="B11" s="14" t="s">
        <v>524</v>
      </c>
      <c r="C11" s="13">
        <v>4.4117647058823498E-2</v>
      </c>
      <c r="D11" s="13">
        <v>9.5238095238095205E-2</v>
      </c>
      <c r="E11" s="13">
        <v>0</v>
      </c>
      <c r="F11" s="13">
        <v>7.69230769230769E-2</v>
      </c>
      <c r="G11" s="13">
        <v>0</v>
      </c>
      <c r="H11" s="13"/>
      <c r="I11" s="13">
        <v>0.06</v>
      </c>
      <c r="J11" s="13">
        <v>0</v>
      </c>
      <c r="K11" s="13"/>
      <c r="L11" s="13">
        <v>0</v>
      </c>
      <c r="M11" s="13">
        <v>0</v>
      </c>
      <c r="N11" s="13">
        <v>0</v>
      </c>
      <c r="O11" s="13">
        <v>9.375E-2</v>
      </c>
      <c r="P11" s="13"/>
      <c r="Q11" s="13">
        <v>9.0909090909090898E-2</v>
      </c>
      <c r="R11" s="13">
        <v>0</v>
      </c>
      <c r="S11" s="13">
        <v>0</v>
      </c>
      <c r="T11" s="13">
        <v>0</v>
      </c>
      <c r="U11" s="13">
        <v>0</v>
      </c>
      <c r="V11" s="13">
        <v>0</v>
      </c>
      <c r="W11" s="13">
        <v>0.2</v>
      </c>
      <c r="X11" s="13">
        <v>0</v>
      </c>
      <c r="Y11" s="13"/>
      <c r="Z11" s="13">
        <v>0</v>
      </c>
      <c r="AA11" s="13">
        <v>0</v>
      </c>
      <c r="AB11" s="13">
        <v>8.3333333333333301E-2</v>
      </c>
      <c r="AC11" s="13">
        <v>0</v>
      </c>
      <c r="AD11" s="13">
        <v>0</v>
      </c>
      <c r="AE11" s="13">
        <v>9.0909090909090898E-2</v>
      </c>
      <c r="AF11" s="13">
        <v>0</v>
      </c>
      <c r="AG11" s="13">
        <v>0.11111111111111099</v>
      </c>
      <c r="AH11" s="13"/>
      <c r="AI11" s="13">
        <v>0.16666666666666699</v>
      </c>
      <c r="AJ11" s="13">
        <v>0</v>
      </c>
      <c r="AK11" s="13">
        <v>9.0909090909090898E-2</v>
      </c>
      <c r="AL11" s="13">
        <v>3.4482758620689703E-2</v>
      </c>
      <c r="AM11" s="13">
        <v>0</v>
      </c>
      <c r="AN11" s="13"/>
      <c r="AO11" s="13">
        <v>3.6363636363636397E-2</v>
      </c>
      <c r="AP11" s="13">
        <v>7.69230769230769E-2</v>
      </c>
      <c r="AQ11" s="13"/>
      <c r="AR11" s="13">
        <v>0.33333333333333298</v>
      </c>
      <c r="AS11" s="13">
        <v>5.5555555555555601E-2</v>
      </c>
      <c r="AT11" s="13">
        <v>0</v>
      </c>
      <c r="AU11" s="13">
        <v>0</v>
      </c>
      <c r="AV11" s="13">
        <v>0</v>
      </c>
      <c r="AW11" s="13">
        <v>0.14285714285714299</v>
      </c>
      <c r="AX11" s="13" t="s">
        <v>529</v>
      </c>
      <c r="AY11" s="13">
        <v>0</v>
      </c>
      <c r="AZ11" s="13">
        <v>0</v>
      </c>
      <c r="BA11" s="13">
        <v>0</v>
      </c>
      <c r="BB11" s="13">
        <v>0</v>
      </c>
      <c r="BC11" s="13">
        <v>0</v>
      </c>
      <c r="BD11" s="13"/>
      <c r="BE11" s="13">
        <v>0</v>
      </c>
    </row>
    <row r="12" spans="2:57" x14ac:dyDescent="0.25">
      <c r="B12" s="14" t="s">
        <v>525</v>
      </c>
      <c r="C12" s="13">
        <v>4.4117647058823498E-2</v>
      </c>
      <c r="D12" s="13">
        <v>0.14285714285714299</v>
      </c>
      <c r="E12" s="13">
        <v>0</v>
      </c>
      <c r="F12" s="13">
        <v>0</v>
      </c>
      <c r="G12" s="13">
        <v>0</v>
      </c>
      <c r="H12" s="13"/>
      <c r="I12" s="13">
        <v>0.06</v>
      </c>
      <c r="J12" s="13">
        <v>0</v>
      </c>
      <c r="K12" s="13"/>
      <c r="L12" s="13">
        <v>0.11111111111111099</v>
      </c>
      <c r="M12" s="13">
        <v>0</v>
      </c>
      <c r="N12" s="13">
        <v>6.25E-2</v>
      </c>
      <c r="O12" s="13">
        <v>3.125E-2</v>
      </c>
      <c r="P12" s="13"/>
      <c r="Q12" s="13">
        <v>0.13636363636363599</v>
      </c>
      <c r="R12" s="13">
        <v>0</v>
      </c>
      <c r="S12" s="13">
        <v>0</v>
      </c>
      <c r="T12" s="13">
        <v>0</v>
      </c>
      <c r="U12" s="13">
        <v>0</v>
      </c>
      <c r="V12" s="13">
        <v>0</v>
      </c>
      <c r="W12" s="13">
        <v>0</v>
      </c>
      <c r="X12" s="13">
        <v>0</v>
      </c>
      <c r="Y12" s="13"/>
      <c r="Z12" s="13">
        <v>7.1428571428571397E-2</v>
      </c>
      <c r="AA12" s="13">
        <v>0.14285714285714299</v>
      </c>
      <c r="AB12" s="13">
        <v>0</v>
      </c>
      <c r="AC12" s="13">
        <v>0</v>
      </c>
      <c r="AD12" s="13">
        <v>0.125</v>
      </c>
      <c r="AE12" s="13">
        <v>0</v>
      </c>
      <c r="AF12" s="13">
        <v>0</v>
      </c>
      <c r="AG12" s="13">
        <v>0</v>
      </c>
      <c r="AH12" s="13"/>
      <c r="AI12" s="13">
        <v>0.33333333333333298</v>
      </c>
      <c r="AJ12" s="13">
        <v>0</v>
      </c>
      <c r="AK12" s="13">
        <v>0</v>
      </c>
      <c r="AL12" s="13">
        <v>3.4482758620689703E-2</v>
      </c>
      <c r="AM12" s="13">
        <v>0</v>
      </c>
      <c r="AN12" s="13"/>
      <c r="AO12" s="13">
        <v>5.4545454545454501E-2</v>
      </c>
      <c r="AP12" s="13">
        <v>0</v>
      </c>
      <c r="AQ12" s="13"/>
      <c r="AR12" s="13">
        <v>0</v>
      </c>
      <c r="AS12" s="13">
        <v>5.5555555555555601E-2</v>
      </c>
      <c r="AT12" s="13">
        <v>0</v>
      </c>
      <c r="AU12" s="13">
        <v>0</v>
      </c>
      <c r="AV12" s="13">
        <v>0.16666666666666699</v>
      </c>
      <c r="AW12" s="13">
        <v>0</v>
      </c>
      <c r="AX12" s="13" t="s">
        <v>529</v>
      </c>
      <c r="AY12" s="13">
        <v>0.5</v>
      </c>
      <c r="AZ12" s="13">
        <v>0</v>
      </c>
      <c r="BA12" s="13">
        <v>0</v>
      </c>
      <c r="BB12" s="13">
        <v>0</v>
      </c>
      <c r="BC12" s="13">
        <v>0</v>
      </c>
      <c r="BD12" s="13"/>
      <c r="BE12" s="13">
        <v>0.16666666666666699</v>
      </c>
    </row>
    <row r="13" spans="2:57" x14ac:dyDescent="0.25">
      <c r="B13" s="14" t="s">
        <v>82</v>
      </c>
      <c r="C13" s="13">
        <v>4.4117647058823498E-2</v>
      </c>
      <c r="D13" s="13">
        <v>9.5238095238095205E-2</v>
      </c>
      <c r="E13" s="13">
        <v>0</v>
      </c>
      <c r="F13" s="13">
        <v>7.69230769230769E-2</v>
      </c>
      <c r="G13" s="13">
        <v>0</v>
      </c>
      <c r="H13" s="13"/>
      <c r="I13" s="13">
        <v>0.06</v>
      </c>
      <c r="J13" s="13">
        <v>0</v>
      </c>
      <c r="K13" s="13"/>
      <c r="L13" s="13">
        <v>0.11111111111111099</v>
      </c>
      <c r="M13" s="13">
        <v>9.0909090909090898E-2</v>
      </c>
      <c r="N13" s="13">
        <v>0</v>
      </c>
      <c r="O13" s="13">
        <v>3.125E-2</v>
      </c>
      <c r="P13" s="13"/>
      <c r="Q13" s="13">
        <v>9.0909090909090898E-2</v>
      </c>
      <c r="R13" s="13">
        <v>0</v>
      </c>
      <c r="S13" s="13">
        <v>0</v>
      </c>
      <c r="T13" s="13">
        <v>0.2</v>
      </c>
      <c r="U13" s="13">
        <v>0</v>
      </c>
      <c r="V13" s="13">
        <v>0</v>
      </c>
      <c r="W13" s="13">
        <v>0</v>
      </c>
      <c r="X13" s="13">
        <v>0</v>
      </c>
      <c r="Y13" s="13"/>
      <c r="Z13" s="13">
        <v>7.1428571428571397E-2</v>
      </c>
      <c r="AA13" s="13">
        <v>0</v>
      </c>
      <c r="AB13" s="13">
        <v>8.3333333333333301E-2</v>
      </c>
      <c r="AC13" s="13">
        <v>0</v>
      </c>
      <c r="AD13" s="13">
        <v>0</v>
      </c>
      <c r="AE13" s="13">
        <v>0</v>
      </c>
      <c r="AF13" s="13">
        <v>0</v>
      </c>
      <c r="AG13" s="13">
        <v>0.11111111111111099</v>
      </c>
      <c r="AH13" s="13"/>
      <c r="AI13" s="13">
        <v>0.16666666666666699</v>
      </c>
      <c r="AJ13" s="13">
        <v>0</v>
      </c>
      <c r="AK13" s="13">
        <v>0</v>
      </c>
      <c r="AL13" s="13">
        <v>6.8965517241379296E-2</v>
      </c>
      <c r="AM13" s="13">
        <v>0</v>
      </c>
      <c r="AN13" s="13"/>
      <c r="AO13" s="13">
        <v>1.8181818181818198E-2</v>
      </c>
      <c r="AP13" s="13">
        <v>0.15384615384615399</v>
      </c>
      <c r="AQ13" s="13"/>
      <c r="AR13" s="13">
        <v>0</v>
      </c>
      <c r="AS13" s="13">
        <v>0</v>
      </c>
      <c r="AT13" s="13">
        <v>0</v>
      </c>
      <c r="AU13" s="13">
        <v>0</v>
      </c>
      <c r="AV13" s="13">
        <v>0</v>
      </c>
      <c r="AW13" s="13">
        <v>0</v>
      </c>
      <c r="AX13" s="13" t="s">
        <v>529</v>
      </c>
      <c r="AY13" s="13">
        <v>0</v>
      </c>
      <c r="AZ13" s="13">
        <v>0.1</v>
      </c>
      <c r="BA13" s="13">
        <v>0</v>
      </c>
      <c r="BB13" s="13">
        <v>0.11111111111111099</v>
      </c>
      <c r="BC13" s="13">
        <v>0.33333333333333298</v>
      </c>
      <c r="BD13" s="13"/>
      <c r="BE13" s="13">
        <v>0</v>
      </c>
    </row>
    <row r="14" spans="2:57" x14ac:dyDescent="0.25">
      <c r="B14" s="14" t="s">
        <v>526</v>
      </c>
      <c r="C14" s="20">
        <v>0.70588235294117596</v>
      </c>
      <c r="D14" s="20">
        <v>0.476190476190476</v>
      </c>
      <c r="E14" s="20">
        <v>0.9375</v>
      </c>
      <c r="F14" s="20">
        <v>0.76923076923076905</v>
      </c>
      <c r="G14" s="20">
        <v>0.72222222222222199</v>
      </c>
      <c r="H14" s="20"/>
      <c r="I14" s="20">
        <v>0.7</v>
      </c>
      <c r="J14" s="20">
        <v>0.72222222222222199</v>
      </c>
      <c r="K14" s="20"/>
      <c r="L14" s="20">
        <v>0.44444444444444398</v>
      </c>
      <c r="M14" s="20">
        <v>0.81818181818181801</v>
      </c>
      <c r="N14" s="20">
        <v>0.75</v>
      </c>
      <c r="O14" s="20">
        <v>0.71875</v>
      </c>
      <c r="P14" s="20"/>
      <c r="Q14" s="20">
        <v>0.68181818181818199</v>
      </c>
      <c r="R14" s="20">
        <v>0.81818181818181801</v>
      </c>
      <c r="S14" s="20">
        <v>0.8</v>
      </c>
      <c r="T14" s="20">
        <v>0.4</v>
      </c>
      <c r="U14" s="20">
        <v>0.66666666666666696</v>
      </c>
      <c r="V14" s="20">
        <v>1</v>
      </c>
      <c r="W14" s="20">
        <v>0.6</v>
      </c>
      <c r="X14" s="20">
        <v>0.875</v>
      </c>
      <c r="Y14" s="20"/>
      <c r="Z14" s="20">
        <v>0.64285714285714302</v>
      </c>
      <c r="AA14" s="20">
        <v>0.85714285714285698</v>
      </c>
      <c r="AB14" s="20">
        <v>0.75</v>
      </c>
      <c r="AC14" s="20">
        <v>0.75</v>
      </c>
      <c r="AD14" s="20">
        <v>0.875</v>
      </c>
      <c r="AE14" s="20">
        <v>0.63636363636363602</v>
      </c>
      <c r="AF14" s="20">
        <v>0.33333333333333298</v>
      </c>
      <c r="AG14" s="20">
        <v>0.66666666666666696</v>
      </c>
      <c r="AH14" s="20"/>
      <c r="AI14" s="20">
        <v>0.33333333333333298</v>
      </c>
      <c r="AJ14" s="20">
        <v>0.83333333333333304</v>
      </c>
      <c r="AK14" s="20">
        <v>0.81818181818181801</v>
      </c>
      <c r="AL14" s="20">
        <v>0.65517241379310298</v>
      </c>
      <c r="AM14" s="20">
        <v>1</v>
      </c>
      <c r="AN14" s="20"/>
      <c r="AO14" s="20">
        <v>0.72727272727272696</v>
      </c>
      <c r="AP14" s="20">
        <v>0.61538461538461497</v>
      </c>
      <c r="AQ14" s="20"/>
      <c r="AR14" s="20">
        <v>0.66666666666666696</v>
      </c>
      <c r="AS14" s="20">
        <v>0.61111111111111105</v>
      </c>
      <c r="AT14" s="20">
        <v>0.66666666666666696</v>
      </c>
      <c r="AU14" s="20">
        <v>0.5</v>
      </c>
      <c r="AV14" s="20">
        <v>0.66666666666666696</v>
      </c>
      <c r="AW14" s="20">
        <v>0.57142857142857095</v>
      </c>
      <c r="AX14" s="20" t="s">
        <v>529</v>
      </c>
      <c r="AY14" s="20">
        <v>0</v>
      </c>
      <c r="AZ14" s="20">
        <v>0.9</v>
      </c>
      <c r="BA14" s="20">
        <v>1</v>
      </c>
      <c r="BB14" s="20">
        <v>0.88888888888888895</v>
      </c>
      <c r="BC14" s="20">
        <v>0.66666666666666696</v>
      </c>
      <c r="BD14" s="20"/>
      <c r="BE14" s="20">
        <v>0.66666666666666696</v>
      </c>
    </row>
    <row r="15" spans="2:57" x14ac:dyDescent="0.25">
      <c r="B15" s="14" t="s">
        <v>527</v>
      </c>
      <c r="C15" s="20">
        <v>8.8235294117647106E-2</v>
      </c>
      <c r="D15" s="20">
        <v>0.238095238095238</v>
      </c>
      <c r="E15" s="20">
        <v>0</v>
      </c>
      <c r="F15" s="20">
        <v>7.69230769230769E-2</v>
      </c>
      <c r="G15" s="20">
        <v>0</v>
      </c>
      <c r="H15" s="20"/>
      <c r="I15" s="20">
        <v>0.12</v>
      </c>
      <c r="J15" s="20">
        <v>0</v>
      </c>
      <c r="K15" s="20"/>
      <c r="L15" s="20">
        <v>0.11111111111111099</v>
      </c>
      <c r="M15" s="20">
        <v>0</v>
      </c>
      <c r="N15" s="20">
        <v>6.25E-2</v>
      </c>
      <c r="O15" s="20">
        <v>0.125</v>
      </c>
      <c r="P15" s="20"/>
      <c r="Q15" s="20">
        <v>0.22727272727272699</v>
      </c>
      <c r="R15" s="20">
        <v>0</v>
      </c>
      <c r="S15" s="20">
        <v>0</v>
      </c>
      <c r="T15" s="20">
        <v>0</v>
      </c>
      <c r="U15" s="20">
        <v>0</v>
      </c>
      <c r="V15" s="20">
        <v>0</v>
      </c>
      <c r="W15" s="20">
        <v>0.2</v>
      </c>
      <c r="X15" s="20">
        <v>0</v>
      </c>
      <c r="Y15" s="20"/>
      <c r="Z15" s="20">
        <v>7.1428571428571397E-2</v>
      </c>
      <c r="AA15" s="20">
        <v>0.14285714285714299</v>
      </c>
      <c r="AB15" s="20">
        <v>8.3333333333333301E-2</v>
      </c>
      <c r="AC15" s="20">
        <v>0</v>
      </c>
      <c r="AD15" s="20">
        <v>0.125</v>
      </c>
      <c r="AE15" s="20">
        <v>9.0909090909090898E-2</v>
      </c>
      <c r="AF15" s="20">
        <v>0</v>
      </c>
      <c r="AG15" s="20">
        <v>0.11111111111111099</v>
      </c>
      <c r="AH15" s="20"/>
      <c r="AI15" s="20">
        <v>0.5</v>
      </c>
      <c r="AJ15" s="20">
        <v>0</v>
      </c>
      <c r="AK15" s="20">
        <v>9.0909090909090898E-2</v>
      </c>
      <c r="AL15" s="20">
        <v>6.8965517241379296E-2</v>
      </c>
      <c r="AM15" s="20">
        <v>0</v>
      </c>
      <c r="AN15" s="20"/>
      <c r="AO15" s="20">
        <v>9.0909090909090898E-2</v>
      </c>
      <c r="AP15" s="20">
        <v>7.69230769230769E-2</v>
      </c>
      <c r="AQ15" s="20"/>
      <c r="AR15" s="20">
        <v>0.33333333333333298</v>
      </c>
      <c r="AS15" s="20">
        <v>0.11111111111111099</v>
      </c>
      <c r="AT15" s="20">
        <v>0</v>
      </c>
      <c r="AU15" s="20">
        <v>0</v>
      </c>
      <c r="AV15" s="20">
        <v>0.16666666666666699</v>
      </c>
      <c r="AW15" s="20">
        <v>0.14285714285714299</v>
      </c>
      <c r="AX15" s="20" t="s">
        <v>529</v>
      </c>
      <c r="AY15" s="20">
        <v>0.5</v>
      </c>
      <c r="AZ15" s="20">
        <v>0</v>
      </c>
      <c r="BA15" s="20">
        <v>0</v>
      </c>
      <c r="BB15" s="20">
        <v>0</v>
      </c>
      <c r="BC15" s="20">
        <v>0</v>
      </c>
      <c r="BD15" s="20"/>
      <c r="BE15" s="20">
        <v>0.16666666666666699</v>
      </c>
    </row>
    <row r="16" spans="2:57" x14ac:dyDescent="0.25">
      <c r="B16" s="14" t="s">
        <v>274</v>
      </c>
      <c r="C16" s="21">
        <v>0.61764705882352899</v>
      </c>
      <c r="D16" s="21">
        <v>0.238095238095238</v>
      </c>
      <c r="E16" s="21">
        <v>0.9375</v>
      </c>
      <c r="F16" s="21">
        <v>0.69230769230769196</v>
      </c>
      <c r="G16" s="21">
        <v>0.72222222222222199</v>
      </c>
      <c r="H16" s="21"/>
      <c r="I16" s="21">
        <v>0.57999999999999996</v>
      </c>
      <c r="J16" s="21">
        <v>0.72222222222222199</v>
      </c>
      <c r="K16" s="21"/>
      <c r="L16" s="21">
        <v>0.33333333333333298</v>
      </c>
      <c r="M16" s="21">
        <v>0.81818181818181801</v>
      </c>
      <c r="N16" s="21">
        <v>0.6875</v>
      </c>
      <c r="O16" s="21">
        <v>0.59375</v>
      </c>
      <c r="P16" s="21"/>
      <c r="Q16" s="21">
        <v>0.45454545454545497</v>
      </c>
      <c r="R16" s="21">
        <v>0.81818181818181801</v>
      </c>
      <c r="S16" s="21">
        <v>0.8</v>
      </c>
      <c r="T16" s="21">
        <v>0.4</v>
      </c>
      <c r="U16" s="21">
        <v>0.66666666666666696</v>
      </c>
      <c r="V16" s="21">
        <v>1</v>
      </c>
      <c r="W16" s="21">
        <v>0.4</v>
      </c>
      <c r="X16" s="21">
        <v>0.875</v>
      </c>
      <c r="Y16" s="21"/>
      <c r="Z16" s="21">
        <v>0.57142857142857095</v>
      </c>
      <c r="AA16" s="21">
        <v>0.71428571428571397</v>
      </c>
      <c r="AB16" s="21">
        <v>0.66666666666666696</v>
      </c>
      <c r="AC16" s="21">
        <v>0.75</v>
      </c>
      <c r="AD16" s="21">
        <v>0.75</v>
      </c>
      <c r="AE16" s="21">
        <v>0.54545454545454497</v>
      </c>
      <c r="AF16" s="21">
        <v>0.33333333333333298</v>
      </c>
      <c r="AG16" s="21">
        <v>0.55555555555555602</v>
      </c>
      <c r="AH16" s="21"/>
      <c r="AI16" s="21">
        <v>-0.16666666666666699</v>
      </c>
      <c r="AJ16" s="21">
        <v>0.83333333333333304</v>
      </c>
      <c r="AK16" s="21">
        <v>0.72727272727272696</v>
      </c>
      <c r="AL16" s="21">
        <v>0.58620689655172398</v>
      </c>
      <c r="AM16" s="21">
        <v>1</v>
      </c>
      <c r="AN16" s="21"/>
      <c r="AO16" s="21">
        <v>0.63636363636363602</v>
      </c>
      <c r="AP16" s="21">
        <v>0.53846153846153899</v>
      </c>
      <c r="AQ16" s="21"/>
      <c r="AR16" s="21">
        <v>0.33333333333333298</v>
      </c>
      <c r="AS16" s="21">
        <v>0.5</v>
      </c>
      <c r="AT16" s="21">
        <v>0.66666666666666696</v>
      </c>
      <c r="AU16" s="21">
        <v>0.5</v>
      </c>
      <c r="AV16" s="21">
        <v>0.5</v>
      </c>
      <c r="AW16" s="21">
        <v>0.42857142857142899</v>
      </c>
      <c r="AX16" s="21" t="s">
        <v>529</v>
      </c>
      <c r="AY16" s="21">
        <v>-0.5</v>
      </c>
      <c r="AZ16" s="21">
        <v>0.9</v>
      </c>
      <c r="BA16" s="21">
        <v>1</v>
      </c>
      <c r="BB16" s="21">
        <v>0.88888888888888895</v>
      </c>
      <c r="BC16" s="21">
        <v>0.66666666666666696</v>
      </c>
      <c r="BD16" s="21"/>
      <c r="BE16" s="21">
        <v>0.5</v>
      </c>
    </row>
    <row r="17" spans="2:2" x14ac:dyDescent="0.25">
      <c r="B17" s="15" t="s">
        <v>531</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113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0.20773930753564199</v>
      </c>
      <c r="D8" s="13">
        <v>0.19480519480519501</v>
      </c>
      <c r="E8" s="13">
        <v>0.17037037037037001</v>
      </c>
      <c r="F8" s="13">
        <v>0.22834645669291301</v>
      </c>
      <c r="G8" s="13">
        <v>0.209302325581395</v>
      </c>
      <c r="H8" s="13"/>
      <c r="I8" s="13">
        <v>0.20600858369098701</v>
      </c>
      <c r="J8" s="13">
        <v>0.209302325581395</v>
      </c>
      <c r="K8" s="13"/>
      <c r="L8" s="13">
        <v>0.1484375</v>
      </c>
      <c r="M8" s="13">
        <v>0.238095238095238</v>
      </c>
      <c r="N8" s="13">
        <v>0.21070234113712399</v>
      </c>
      <c r="O8" s="13">
        <v>0.20433436532507701</v>
      </c>
      <c r="P8" s="13"/>
      <c r="Q8" s="13">
        <v>0.19819819819819801</v>
      </c>
      <c r="R8" s="13">
        <v>0.14864864864864899</v>
      </c>
      <c r="S8" s="13">
        <v>0.217391304347826</v>
      </c>
      <c r="T8" s="13">
        <v>0.20560747663551401</v>
      </c>
      <c r="U8" s="13">
        <v>0.16935483870967699</v>
      </c>
      <c r="V8" s="13">
        <v>0.229007633587786</v>
      </c>
      <c r="W8" s="13">
        <v>0.16326530612244899</v>
      </c>
      <c r="X8" s="13">
        <v>0.24122807017543901</v>
      </c>
      <c r="Y8" s="13"/>
      <c r="Z8" s="13">
        <v>0.201438848920863</v>
      </c>
      <c r="AA8" s="13">
        <v>0.190184049079755</v>
      </c>
      <c r="AB8" s="13">
        <v>0.246753246753247</v>
      </c>
      <c r="AC8" s="13">
        <v>0.245810055865922</v>
      </c>
      <c r="AD8" s="13">
        <v>0.20952380952381</v>
      </c>
      <c r="AE8" s="13">
        <v>0.146788990825688</v>
      </c>
      <c r="AF8" s="13">
        <v>0.16666666666666699</v>
      </c>
      <c r="AG8" s="13">
        <v>0.19780219780219799</v>
      </c>
      <c r="AH8" s="13"/>
      <c r="AI8" s="13">
        <v>0.24444444444444399</v>
      </c>
      <c r="AJ8" s="13">
        <v>7.2164948453608199E-2</v>
      </c>
      <c r="AK8" s="13">
        <v>0.13725490196078399</v>
      </c>
      <c r="AL8" s="13">
        <v>0.22509960159362499</v>
      </c>
      <c r="AM8" s="13">
        <v>0.28735632183908</v>
      </c>
      <c r="AN8" s="13"/>
      <c r="AO8" s="13">
        <v>0.217391304347826</v>
      </c>
      <c r="AP8" s="13">
        <v>0.19270833333333301</v>
      </c>
      <c r="AQ8" s="13"/>
      <c r="AR8" s="13">
        <v>0.234375</v>
      </c>
      <c r="AS8" s="13">
        <v>0.20979020979021001</v>
      </c>
      <c r="AT8" s="13">
        <v>0</v>
      </c>
      <c r="AU8" s="13">
        <v>0.16129032258064499</v>
      </c>
      <c r="AV8" s="13">
        <v>0.20168067226890801</v>
      </c>
      <c r="AW8" s="13">
        <v>0.14285714285714299</v>
      </c>
      <c r="AX8" s="13">
        <v>0.25</v>
      </c>
      <c r="AY8" s="13">
        <v>0.20588235294117599</v>
      </c>
      <c r="AZ8" s="13">
        <v>0.22549019607843099</v>
      </c>
      <c r="BA8" s="13">
        <v>0.25862068965517199</v>
      </c>
      <c r="BB8" s="13">
        <v>0.175438596491228</v>
      </c>
      <c r="BC8" s="13">
        <v>0.245283018867925</v>
      </c>
      <c r="BD8" s="13"/>
      <c r="BE8" s="13">
        <v>0.19546742209631701</v>
      </c>
    </row>
    <row r="9" spans="2:57" x14ac:dyDescent="0.25">
      <c r="B9" s="14" t="s">
        <v>102</v>
      </c>
      <c r="C9" s="13">
        <v>0.33095723014256601</v>
      </c>
      <c r="D9" s="13">
        <v>0.207792207792208</v>
      </c>
      <c r="E9" s="13">
        <v>0.34074074074074101</v>
      </c>
      <c r="F9" s="13">
        <v>0.31496062992126</v>
      </c>
      <c r="G9" s="13">
        <v>0.35465116279069803</v>
      </c>
      <c r="H9" s="13"/>
      <c r="I9" s="13">
        <v>0.30472103004291801</v>
      </c>
      <c r="J9" s="13">
        <v>0.35465116279069803</v>
      </c>
      <c r="K9" s="13"/>
      <c r="L9" s="13">
        <v>0.3203125</v>
      </c>
      <c r="M9" s="13">
        <v>0.28138528138528102</v>
      </c>
      <c r="N9" s="13">
        <v>0.37123745819398002</v>
      </c>
      <c r="O9" s="13">
        <v>0.33436532507739902</v>
      </c>
      <c r="P9" s="13"/>
      <c r="Q9" s="13">
        <v>0.19819819819819801</v>
      </c>
      <c r="R9" s="13">
        <v>0.43243243243243201</v>
      </c>
      <c r="S9" s="13">
        <v>0.30434782608695699</v>
      </c>
      <c r="T9" s="13">
        <v>0.30841121495327101</v>
      </c>
      <c r="U9" s="13">
        <v>0.35483870967741898</v>
      </c>
      <c r="V9" s="13">
        <v>0.34351145038167902</v>
      </c>
      <c r="W9" s="13">
        <v>0.35714285714285698</v>
      </c>
      <c r="X9" s="13">
        <v>0.359649122807018</v>
      </c>
      <c r="Y9" s="13"/>
      <c r="Z9" s="13">
        <v>0.32374100719424498</v>
      </c>
      <c r="AA9" s="13">
        <v>0.30674846625766899</v>
      </c>
      <c r="AB9" s="13">
        <v>0.35064935064935099</v>
      </c>
      <c r="AC9" s="13">
        <v>0.34636871508379902</v>
      </c>
      <c r="AD9" s="13">
        <v>0.371428571428571</v>
      </c>
      <c r="AE9" s="13">
        <v>0.32110091743119301</v>
      </c>
      <c r="AF9" s="13">
        <v>0.238095238095238</v>
      </c>
      <c r="AG9" s="13">
        <v>0.32967032967033</v>
      </c>
      <c r="AH9" s="13"/>
      <c r="AI9" s="13">
        <v>0.266666666666667</v>
      </c>
      <c r="AJ9" s="13">
        <v>0.28865979381443302</v>
      </c>
      <c r="AK9" s="13">
        <v>0.29411764705882398</v>
      </c>
      <c r="AL9" s="13">
        <v>0.380478087649402</v>
      </c>
      <c r="AM9" s="13">
        <v>0.27586206896551702</v>
      </c>
      <c r="AN9" s="13"/>
      <c r="AO9" s="13">
        <v>0.35451505016722401</v>
      </c>
      <c r="AP9" s="13">
        <v>0.29427083333333298</v>
      </c>
      <c r="AQ9" s="13"/>
      <c r="AR9" s="13">
        <v>0.28125</v>
      </c>
      <c r="AS9" s="13">
        <v>0.32517482517482499</v>
      </c>
      <c r="AT9" s="13">
        <v>0.35294117647058798</v>
      </c>
      <c r="AU9" s="13">
        <v>0.32258064516128998</v>
      </c>
      <c r="AV9" s="13">
        <v>0.41176470588235298</v>
      </c>
      <c r="AW9" s="13">
        <v>0.40259740259740301</v>
      </c>
      <c r="AX9" s="13">
        <v>0.28571428571428598</v>
      </c>
      <c r="AY9" s="13">
        <v>0.29411764705882398</v>
      </c>
      <c r="AZ9" s="13">
        <v>0.35294117647058798</v>
      </c>
      <c r="BA9" s="13">
        <v>0.20689655172413801</v>
      </c>
      <c r="BB9" s="13">
        <v>0.40350877192982498</v>
      </c>
      <c r="BC9" s="13">
        <v>0.245283018867925</v>
      </c>
      <c r="BD9" s="13"/>
      <c r="BE9" s="13">
        <v>0.36827195467422102</v>
      </c>
    </row>
    <row r="10" spans="2:57" x14ac:dyDescent="0.25">
      <c r="B10" s="14" t="s">
        <v>103</v>
      </c>
      <c r="C10" s="13">
        <v>0.24134419551934799</v>
      </c>
      <c r="D10" s="13">
        <v>0.23376623376623401</v>
      </c>
      <c r="E10" s="13">
        <v>0.21481481481481501</v>
      </c>
      <c r="F10" s="13">
        <v>0.255905511811024</v>
      </c>
      <c r="G10" s="13">
        <v>0.242248062015504</v>
      </c>
      <c r="H10" s="13"/>
      <c r="I10" s="13">
        <v>0.24034334763948501</v>
      </c>
      <c r="J10" s="13">
        <v>0.242248062015504</v>
      </c>
      <c r="K10" s="13"/>
      <c r="L10" s="13">
        <v>0.28125</v>
      </c>
      <c r="M10" s="13">
        <v>0.277056277056277</v>
      </c>
      <c r="N10" s="13">
        <v>0.18729096989966601</v>
      </c>
      <c r="O10" s="13">
        <v>0.25077399380804999</v>
      </c>
      <c r="P10" s="13"/>
      <c r="Q10" s="13">
        <v>0.24324324324324301</v>
      </c>
      <c r="R10" s="13">
        <v>0.20270270270270299</v>
      </c>
      <c r="S10" s="13">
        <v>0.20652173913043501</v>
      </c>
      <c r="T10" s="13">
        <v>0.289719626168224</v>
      </c>
      <c r="U10" s="13">
        <v>0.241935483870968</v>
      </c>
      <c r="V10" s="13">
        <v>0.244274809160305</v>
      </c>
      <c r="W10" s="13">
        <v>0.26530612244898</v>
      </c>
      <c r="X10" s="13">
        <v>0.232456140350877</v>
      </c>
      <c r="Y10" s="13"/>
      <c r="Z10" s="13">
        <v>0.23741007194244601</v>
      </c>
      <c r="AA10" s="13">
        <v>0.27607361963190202</v>
      </c>
      <c r="AB10" s="13">
        <v>0.207792207792208</v>
      </c>
      <c r="AC10" s="13">
        <v>0.217877094972067</v>
      </c>
      <c r="AD10" s="13">
        <v>0.266666666666667</v>
      </c>
      <c r="AE10" s="13">
        <v>0.23853211009174299</v>
      </c>
      <c r="AF10" s="13">
        <v>0.33333333333333298</v>
      </c>
      <c r="AG10" s="13">
        <v>0.21978021978022</v>
      </c>
      <c r="AH10" s="13"/>
      <c r="AI10" s="13">
        <v>0.2</v>
      </c>
      <c r="AJ10" s="13">
        <v>0.25773195876288701</v>
      </c>
      <c r="AK10" s="13">
        <v>0.29411764705882398</v>
      </c>
      <c r="AL10" s="13">
        <v>0.21713147410358599</v>
      </c>
      <c r="AM10" s="13">
        <v>0.252873563218391</v>
      </c>
      <c r="AN10" s="13"/>
      <c r="AO10" s="13">
        <v>0.212374581939799</v>
      </c>
      <c r="AP10" s="13">
        <v>0.28645833333333298</v>
      </c>
      <c r="AQ10" s="13"/>
      <c r="AR10" s="13">
        <v>0.3125</v>
      </c>
      <c r="AS10" s="13">
        <v>0.25874125874125897</v>
      </c>
      <c r="AT10" s="13">
        <v>0.23529411764705899</v>
      </c>
      <c r="AU10" s="13">
        <v>0.25806451612903197</v>
      </c>
      <c r="AV10" s="13">
        <v>0.17647058823529399</v>
      </c>
      <c r="AW10" s="13">
        <v>0.23376623376623401</v>
      </c>
      <c r="AX10" s="13">
        <v>0.226190476190476</v>
      </c>
      <c r="AY10" s="13">
        <v>0.20588235294117599</v>
      </c>
      <c r="AZ10" s="13">
        <v>0.22549019607843099</v>
      </c>
      <c r="BA10" s="13">
        <v>0.25862068965517199</v>
      </c>
      <c r="BB10" s="13">
        <v>0.28070175438596501</v>
      </c>
      <c r="BC10" s="13">
        <v>0.22641509433962301</v>
      </c>
      <c r="BD10" s="13"/>
      <c r="BE10" s="13">
        <v>0.24362606232294601</v>
      </c>
    </row>
    <row r="11" spans="2:57" x14ac:dyDescent="0.25">
      <c r="B11" s="14" t="s">
        <v>104</v>
      </c>
      <c r="C11" s="13">
        <v>0.15784114052953199</v>
      </c>
      <c r="D11" s="13">
        <v>0.25974025974025999</v>
      </c>
      <c r="E11" s="13">
        <v>0.23703703703703699</v>
      </c>
      <c r="F11" s="13">
        <v>0.12992125984252001</v>
      </c>
      <c r="G11" s="13">
        <v>0.135658914728682</v>
      </c>
      <c r="H11" s="13"/>
      <c r="I11" s="13">
        <v>0.18240343347639501</v>
      </c>
      <c r="J11" s="13">
        <v>0.135658914728682</v>
      </c>
      <c r="K11" s="13"/>
      <c r="L11" s="13">
        <v>0.203125</v>
      </c>
      <c r="M11" s="13">
        <v>0.138528138528139</v>
      </c>
      <c r="N11" s="13">
        <v>0.167224080267559</v>
      </c>
      <c r="O11" s="13">
        <v>0.14551083591331301</v>
      </c>
      <c r="P11" s="13"/>
      <c r="Q11" s="13">
        <v>0.27927927927927898</v>
      </c>
      <c r="R11" s="13">
        <v>0.21621621621621601</v>
      </c>
      <c r="S11" s="13">
        <v>0.20652173913043501</v>
      </c>
      <c r="T11" s="13">
        <v>0.121495327102804</v>
      </c>
      <c r="U11" s="13">
        <v>0.15322580645161299</v>
      </c>
      <c r="V11" s="13">
        <v>0.106870229007634</v>
      </c>
      <c r="W11" s="13">
        <v>0.13265306122449</v>
      </c>
      <c r="X11" s="13">
        <v>0.12280701754386</v>
      </c>
      <c r="Y11" s="13"/>
      <c r="Z11" s="13">
        <v>0.17985611510791399</v>
      </c>
      <c r="AA11" s="13">
        <v>0.14110429447852799</v>
      </c>
      <c r="AB11" s="13">
        <v>0.14285714285714299</v>
      </c>
      <c r="AC11" s="13">
        <v>0.14525139664804501</v>
      </c>
      <c r="AD11" s="13">
        <v>0.12380952380952399</v>
      </c>
      <c r="AE11" s="13">
        <v>0.21100917431192701</v>
      </c>
      <c r="AF11" s="13">
        <v>0.16666666666666699</v>
      </c>
      <c r="AG11" s="13">
        <v>0.175824175824176</v>
      </c>
      <c r="AH11" s="13"/>
      <c r="AI11" s="13">
        <v>0.2</v>
      </c>
      <c r="AJ11" s="13">
        <v>0.298969072164948</v>
      </c>
      <c r="AK11" s="13">
        <v>0.16993464052287599</v>
      </c>
      <c r="AL11" s="13">
        <v>0.131474103585657</v>
      </c>
      <c r="AM11" s="13">
        <v>0.126436781609195</v>
      </c>
      <c r="AN11" s="13"/>
      <c r="AO11" s="13">
        <v>0.15050167224080299</v>
      </c>
      <c r="AP11" s="13">
        <v>0.16927083333333301</v>
      </c>
      <c r="AQ11" s="13"/>
      <c r="AR11" s="13">
        <v>9.375E-2</v>
      </c>
      <c r="AS11" s="13">
        <v>0.15034965034965</v>
      </c>
      <c r="AT11" s="13">
        <v>0.35294117647058798</v>
      </c>
      <c r="AU11" s="13">
        <v>0.12903225806451599</v>
      </c>
      <c r="AV11" s="13">
        <v>0.16806722689075601</v>
      </c>
      <c r="AW11" s="13">
        <v>0.18181818181818199</v>
      </c>
      <c r="AX11" s="13">
        <v>0.16666666666666699</v>
      </c>
      <c r="AY11" s="13">
        <v>0.14705882352941199</v>
      </c>
      <c r="AZ11" s="13">
        <v>0.16666666666666699</v>
      </c>
      <c r="BA11" s="13">
        <v>0.17241379310344801</v>
      </c>
      <c r="BB11" s="13">
        <v>0.105263157894737</v>
      </c>
      <c r="BC11" s="13">
        <v>0.18867924528301899</v>
      </c>
      <c r="BD11" s="13"/>
      <c r="BE11" s="13">
        <v>0.15014164305948999</v>
      </c>
    </row>
    <row r="12" spans="2:57" x14ac:dyDescent="0.25">
      <c r="B12" s="14" t="s">
        <v>105</v>
      </c>
      <c r="C12" s="19">
        <v>6.2118126272912397E-2</v>
      </c>
      <c r="D12" s="19">
        <v>0.103896103896104</v>
      </c>
      <c r="E12" s="19">
        <v>3.7037037037037E-2</v>
      </c>
      <c r="F12" s="19">
        <v>7.0866141732283505E-2</v>
      </c>
      <c r="G12" s="19">
        <v>5.8139534883720902E-2</v>
      </c>
      <c r="H12" s="19"/>
      <c r="I12" s="19">
        <v>6.6523605150214604E-2</v>
      </c>
      <c r="J12" s="19">
        <v>5.8139534883720902E-2</v>
      </c>
      <c r="K12" s="19"/>
      <c r="L12" s="19">
        <v>4.6875E-2</v>
      </c>
      <c r="M12" s="19">
        <v>6.4935064935064901E-2</v>
      </c>
      <c r="N12" s="19">
        <v>6.3545150501672198E-2</v>
      </c>
      <c r="O12" s="19">
        <v>6.5015479876161006E-2</v>
      </c>
      <c r="P12" s="19"/>
      <c r="Q12" s="19">
        <v>8.1081081081081099E-2</v>
      </c>
      <c r="R12" s="19">
        <v>0</v>
      </c>
      <c r="S12" s="19">
        <v>6.5217391304347797E-2</v>
      </c>
      <c r="T12" s="19">
        <v>7.4766355140186896E-2</v>
      </c>
      <c r="U12" s="19">
        <v>8.0645161290322606E-2</v>
      </c>
      <c r="V12" s="19">
        <v>7.6335877862595394E-2</v>
      </c>
      <c r="W12" s="19">
        <v>8.1632653061224497E-2</v>
      </c>
      <c r="X12" s="19">
        <v>4.3859649122807001E-2</v>
      </c>
      <c r="Y12" s="19"/>
      <c r="Z12" s="19">
        <v>5.7553956834532398E-2</v>
      </c>
      <c r="AA12" s="19">
        <v>8.5889570552147201E-2</v>
      </c>
      <c r="AB12" s="19">
        <v>5.1948051948052E-2</v>
      </c>
      <c r="AC12" s="19">
        <v>4.4692737430167599E-2</v>
      </c>
      <c r="AD12" s="19">
        <v>2.8571428571428598E-2</v>
      </c>
      <c r="AE12" s="19">
        <v>8.2568807339449504E-2</v>
      </c>
      <c r="AF12" s="19">
        <v>9.5238095238095205E-2</v>
      </c>
      <c r="AG12" s="19">
        <v>7.69230769230769E-2</v>
      </c>
      <c r="AH12" s="19"/>
      <c r="AI12" s="19">
        <v>8.8888888888888906E-2</v>
      </c>
      <c r="AJ12" s="19">
        <v>8.2474226804123696E-2</v>
      </c>
      <c r="AK12" s="19">
        <v>0.10457516339869299</v>
      </c>
      <c r="AL12" s="19">
        <v>4.5816733067729098E-2</v>
      </c>
      <c r="AM12" s="19">
        <v>5.7471264367816098E-2</v>
      </c>
      <c r="AN12" s="19"/>
      <c r="AO12" s="19">
        <v>6.5217391304347797E-2</v>
      </c>
      <c r="AP12" s="19">
        <v>5.7291666666666699E-2</v>
      </c>
      <c r="AQ12" s="19"/>
      <c r="AR12" s="19">
        <v>7.8125E-2</v>
      </c>
      <c r="AS12" s="19">
        <v>5.5944055944055902E-2</v>
      </c>
      <c r="AT12" s="19">
        <v>5.8823529411764698E-2</v>
      </c>
      <c r="AU12" s="19">
        <v>0.12903225806451599</v>
      </c>
      <c r="AV12" s="19">
        <v>4.20168067226891E-2</v>
      </c>
      <c r="AW12" s="19">
        <v>3.8961038961039002E-2</v>
      </c>
      <c r="AX12" s="19">
        <v>7.1428571428571397E-2</v>
      </c>
      <c r="AY12" s="19">
        <v>0.14705882352941199</v>
      </c>
      <c r="AZ12" s="19">
        <v>2.9411764705882401E-2</v>
      </c>
      <c r="BA12" s="19">
        <v>0.10344827586206901</v>
      </c>
      <c r="BB12" s="19">
        <v>3.5087719298245598E-2</v>
      </c>
      <c r="BC12" s="19">
        <v>9.4339622641509399E-2</v>
      </c>
      <c r="BD12" s="19"/>
      <c r="BE12" s="19">
        <v>4.2492917847025503E-2</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534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521</v>
      </c>
      <c r="C8" s="13">
        <v>0.26470588235294101</v>
      </c>
      <c r="D8" s="13">
        <v>9.5238095238095205E-2</v>
      </c>
      <c r="E8" s="13">
        <v>0.25</v>
      </c>
      <c r="F8" s="13">
        <v>0.46153846153846201</v>
      </c>
      <c r="G8" s="13">
        <v>0.33333333333333298</v>
      </c>
      <c r="H8" s="13"/>
      <c r="I8" s="13">
        <v>0.24</v>
      </c>
      <c r="J8" s="13">
        <v>0.33333333333333298</v>
      </c>
      <c r="K8" s="13"/>
      <c r="L8" s="13">
        <v>0.33333333333333298</v>
      </c>
      <c r="M8" s="13">
        <v>0.45454545454545497</v>
      </c>
      <c r="N8" s="13">
        <v>0.25</v>
      </c>
      <c r="O8" s="13">
        <v>0.1875</v>
      </c>
      <c r="P8" s="13"/>
      <c r="Q8" s="13">
        <v>0.18181818181818199</v>
      </c>
      <c r="R8" s="13">
        <v>0.18181818181818199</v>
      </c>
      <c r="S8" s="13">
        <v>0.2</v>
      </c>
      <c r="T8" s="13">
        <v>0.2</v>
      </c>
      <c r="U8" s="13">
        <v>0.33333333333333298</v>
      </c>
      <c r="V8" s="13">
        <v>1</v>
      </c>
      <c r="W8" s="13">
        <v>0.6</v>
      </c>
      <c r="X8" s="13">
        <v>0.125</v>
      </c>
      <c r="Y8" s="13"/>
      <c r="Z8" s="13">
        <v>0.35714285714285698</v>
      </c>
      <c r="AA8" s="13">
        <v>0.14285714285714299</v>
      </c>
      <c r="AB8" s="13">
        <v>0.25</v>
      </c>
      <c r="AC8" s="13">
        <v>0.5</v>
      </c>
      <c r="AD8" s="13">
        <v>0.25</v>
      </c>
      <c r="AE8" s="13">
        <v>0.45454545454545497</v>
      </c>
      <c r="AF8" s="13">
        <v>0</v>
      </c>
      <c r="AG8" s="13">
        <v>0</v>
      </c>
      <c r="AH8" s="13"/>
      <c r="AI8" s="13">
        <v>0</v>
      </c>
      <c r="AJ8" s="13">
        <v>0</v>
      </c>
      <c r="AK8" s="13">
        <v>0.45454545454545497</v>
      </c>
      <c r="AL8" s="13">
        <v>0.24137931034482801</v>
      </c>
      <c r="AM8" s="13">
        <v>0.75</v>
      </c>
      <c r="AN8" s="13"/>
      <c r="AO8" s="13">
        <v>0.29090909090909101</v>
      </c>
      <c r="AP8" s="13">
        <v>0.15384615384615399</v>
      </c>
      <c r="AQ8" s="13"/>
      <c r="AR8" s="13">
        <v>0.33333333333333298</v>
      </c>
      <c r="AS8" s="13">
        <v>0.27777777777777801</v>
      </c>
      <c r="AT8" s="13">
        <v>0.33333333333333298</v>
      </c>
      <c r="AU8" s="13">
        <v>0.5</v>
      </c>
      <c r="AV8" s="13">
        <v>0.33333333333333298</v>
      </c>
      <c r="AW8" s="13">
        <v>0.28571428571428598</v>
      </c>
      <c r="AX8" s="13" t="s">
        <v>529</v>
      </c>
      <c r="AY8" s="13">
        <v>0</v>
      </c>
      <c r="AZ8" s="13">
        <v>0.3</v>
      </c>
      <c r="BA8" s="13">
        <v>0.2</v>
      </c>
      <c r="BB8" s="13">
        <v>0.22222222222222199</v>
      </c>
      <c r="BC8" s="13">
        <v>0</v>
      </c>
      <c r="BD8" s="13"/>
      <c r="BE8" s="13">
        <v>0.33333333333333298</v>
      </c>
    </row>
    <row r="9" spans="2:57" x14ac:dyDescent="0.25">
      <c r="B9" s="14" t="s">
        <v>522</v>
      </c>
      <c r="C9" s="13">
        <v>0.41176470588235298</v>
      </c>
      <c r="D9" s="13">
        <v>0.38095238095238099</v>
      </c>
      <c r="E9" s="13">
        <v>0.4375</v>
      </c>
      <c r="F9" s="13">
        <v>0.38461538461538503</v>
      </c>
      <c r="G9" s="13">
        <v>0.44444444444444398</v>
      </c>
      <c r="H9" s="13"/>
      <c r="I9" s="13">
        <v>0.4</v>
      </c>
      <c r="J9" s="13">
        <v>0.44444444444444398</v>
      </c>
      <c r="K9" s="13"/>
      <c r="L9" s="13">
        <v>0</v>
      </c>
      <c r="M9" s="13">
        <v>0.36363636363636398</v>
      </c>
      <c r="N9" s="13">
        <v>0.4375</v>
      </c>
      <c r="O9" s="13">
        <v>0.53125</v>
      </c>
      <c r="P9" s="13"/>
      <c r="Q9" s="13">
        <v>0.36363636363636398</v>
      </c>
      <c r="R9" s="13">
        <v>0.54545454545454497</v>
      </c>
      <c r="S9" s="13">
        <v>0.4</v>
      </c>
      <c r="T9" s="13">
        <v>0.6</v>
      </c>
      <c r="U9" s="13">
        <v>0.33333333333333298</v>
      </c>
      <c r="V9" s="13">
        <v>0</v>
      </c>
      <c r="W9" s="13">
        <v>0.2</v>
      </c>
      <c r="X9" s="13">
        <v>0.75</v>
      </c>
      <c r="Y9" s="13"/>
      <c r="Z9" s="13">
        <v>0.14285714285714299</v>
      </c>
      <c r="AA9" s="13">
        <v>0.42857142857142899</v>
      </c>
      <c r="AB9" s="13">
        <v>0.5</v>
      </c>
      <c r="AC9" s="13">
        <v>0.25</v>
      </c>
      <c r="AD9" s="13">
        <v>0.625</v>
      </c>
      <c r="AE9" s="13">
        <v>0.27272727272727298</v>
      </c>
      <c r="AF9" s="13">
        <v>0.66666666666666696</v>
      </c>
      <c r="AG9" s="13">
        <v>0.66666666666666696</v>
      </c>
      <c r="AH9" s="13"/>
      <c r="AI9" s="13">
        <v>0.33333333333333298</v>
      </c>
      <c r="AJ9" s="13">
        <v>0.66666666666666696</v>
      </c>
      <c r="AK9" s="13">
        <v>0.45454545454545497</v>
      </c>
      <c r="AL9" s="13">
        <v>0.44827586206896602</v>
      </c>
      <c r="AM9" s="13">
        <v>0</v>
      </c>
      <c r="AN9" s="13"/>
      <c r="AO9" s="13">
        <v>0.43636363636363601</v>
      </c>
      <c r="AP9" s="13">
        <v>0.30769230769230799</v>
      </c>
      <c r="AQ9" s="13"/>
      <c r="AR9" s="13">
        <v>0.33333333333333298</v>
      </c>
      <c r="AS9" s="13">
        <v>0.33333333333333298</v>
      </c>
      <c r="AT9" s="13">
        <v>0.66666666666666696</v>
      </c>
      <c r="AU9" s="13">
        <v>0</v>
      </c>
      <c r="AV9" s="13">
        <v>0.33333333333333298</v>
      </c>
      <c r="AW9" s="13">
        <v>0.42857142857142899</v>
      </c>
      <c r="AX9" s="13" t="s">
        <v>529</v>
      </c>
      <c r="AY9" s="13">
        <v>0</v>
      </c>
      <c r="AZ9" s="13">
        <v>0.5</v>
      </c>
      <c r="BA9" s="13">
        <v>0.6</v>
      </c>
      <c r="BB9" s="13">
        <v>0.55555555555555602</v>
      </c>
      <c r="BC9" s="13">
        <v>0.33333333333333298</v>
      </c>
      <c r="BD9" s="13"/>
      <c r="BE9" s="13">
        <v>0.16666666666666699</v>
      </c>
    </row>
    <row r="10" spans="2:57" x14ac:dyDescent="0.25">
      <c r="B10" s="14" t="s">
        <v>523</v>
      </c>
      <c r="C10" s="13">
        <v>0.161764705882353</v>
      </c>
      <c r="D10" s="13">
        <v>0.238095238095238</v>
      </c>
      <c r="E10" s="13">
        <v>0.125</v>
      </c>
      <c r="F10" s="13">
        <v>7.69230769230769E-2</v>
      </c>
      <c r="G10" s="13">
        <v>0.16666666666666699</v>
      </c>
      <c r="H10" s="13"/>
      <c r="I10" s="13">
        <v>0.16</v>
      </c>
      <c r="J10" s="13">
        <v>0.16666666666666699</v>
      </c>
      <c r="K10" s="13"/>
      <c r="L10" s="13">
        <v>0.22222222222222199</v>
      </c>
      <c r="M10" s="13">
        <v>9.0909090909090898E-2</v>
      </c>
      <c r="N10" s="13">
        <v>0.25</v>
      </c>
      <c r="O10" s="13">
        <v>0.125</v>
      </c>
      <c r="P10" s="13"/>
      <c r="Q10" s="13">
        <v>0.18181818181818199</v>
      </c>
      <c r="R10" s="13">
        <v>0.18181818181818199</v>
      </c>
      <c r="S10" s="13">
        <v>0.2</v>
      </c>
      <c r="T10" s="13">
        <v>0</v>
      </c>
      <c r="U10" s="13">
        <v>0</v>
      </c>
      <c r="V10" s="13">
        <v>0</v>
      </c>
      <c r="W10" s="13">
        <v>0.2</v>
      </c>
      <c r="X10" s="13">
        <v>0.125</v>
      </c>
      <c r="Y10" s="13"/>
      <c r="Z10" s="13">
        <v>0.214285714285714</v>
      </c>
      <c r="AA10" s="13">
        <v>0</v>
      </c>
      <c r="AB10" s="13">
        <v>0.16666666666666699</v>
      </c>
      <c r="AC10" s="13">
        <v>0.25</v>
      </c>
      <c r="AD10" s="13">
        <v>0.125</v>
      </c>
      <c r="AE10" s="13">
        <v>0.18181818181818199</v>
      </c>
      <c r="AF10" s="13">
        <v>0.33333333333333298</v>
      </c>
      <c r="AG10" s="13">
        <v>0.11111111111111099</v>
      </c>
      <c r="AH10" s="13"/>
      <c r="AI10" s="13">
        <v>0.16666666666666699</v>
      </c>
      <c r="AJ10" s="13">
        <v>8.3333333333333301E-2</v>
      </c>
      <c r="AK10" s="13">
        <v>0</v>
      </c>
      <c r="AL10" s="13">
        <v>0.20689655172413801</v>
      </c>
      <c r="AM10" s="13">
        <v>0.25</v>
      </c>
      <c r="AN10" s="13"/>
      <c r="AO10" s="13">
        <v>0.12727272727272701</v>
      </c>
      <c r="AP10" s="13">
        <v>0.30769230769230799</v>
      </c>
      <c r="AQ10" s="13"/>
      <c r="AR10" s="13">
        <v>0</v>
      </c>
      <c r="AS10" s="13">
        <v>0.27777777777777801</v>
      </c>
      <c r="AT10" s="13">
        <v>0</v>
      </c>
      <c r="AU10" s="13">
        <v>0.5</v>
      </c>
      <c r="AV10" s="13">
        <v>0.16666666666666699</v>
      </c>
      <c r="AW10" s="13">
        <v>0.14285714285714299</v>
      </c>
      <c r="AX10" s="13" t="s">
        <v>529</v>
      </c>
      <c r="AY10" s="13">
        <v>0.5</v>
      </c>
      <c r="AZ10" s="13">
        <v>0</v>
      </c>
      <c r="BA10" s="13">
        <v>0.2</v>
      </c>
      <c r="BB10" s="13">
        <v>0.11111111111111099</v>
      </c>
      <c r="BC10" s="13">
        <v>0</v>
      </c>
      <c r="BD10" s="13"/>
      <c r="BE10" s="13">
        <v>0.33333333333333298</v>
      </c>
    </row>
    <row r="11" spans="2:57" x14ac:dyDescent="0.25">
      <c r="B11" s="14" t="s">
        <v>524</v>
      </c>
      <c r="C11" s="13">
        <v>8.8235294117647106E-2</v>
      </c>
      <c r="D11" s="13">
        <v>0.14285714285714299</v>
      </c>
      <c r="E11" s="13">
        <v>0.1875</v>
      </c>
      <c r="F11" s="13">
        <v>0</v>
      </c>
      <c r="G11" s="13">
        <v>0</v>
      </c>
      <c r="H11" s="13"/>
      <c r="I11" s="13">
        <v>0.12</v>
      </c>
      <c r="J11" s="13">
        <v>0</v>
      </c>
      <c r="K11" s="13"/>
      <c r="L11" s="13">
        <v>0.22222222222222199</v>
      </c>
      <c r="M11" s="13">
        <v>0</v>
      </c>
      <c r="N11" s="13">
        <v>0</v>
      </c>
      <c r="O11" s="13">
        <v>0.125</v>
      </c>
      <c r="P11" s="13"/>
      <c r="Q11" s="13">
        <v>0.13636363636363599</v>
      </c>
      <c r="R11" s="13">
        <v>9.0909090909090898E-2</v>
      </c>
      <c r="S11" s="13">
        <v>0.2</v>
      </c>
      <c r="T11" s="13">
        <v>0</v>
      </c>
      <c r="U11" s="13">
        <v>0.16666666666666699</v>
      </c>
      <c r="V11" s="13">
        <v>0</v>
      </c>
      <c r="W11" s="13">
        <v>0</v>
      </c>
      <c r="X11" s="13">
        <v>0</v>
      </c>
      <c r="Y11" s="13"/>
      <c r="Z11" s="13">
        <v>7.1428571428571397E-2</v>
      </c>
      <c r="AA11" s="13">
        <v>0.28571428571428598</v>
      </c>
      <c r="AB11" s="13">
        <v>0</v>
      </c>
      <c r="AC11" s="13">
        <v>0</v>
      </c>
      <c r="AD11" s="13">
        <v>0</v>
      </c>
      <c r="AE11" s="13">
        <v>9.0909090909090898E-2</v>
      </c>
      <c r="AF11" s="13">
        <v>0</v>
      </c>
      <c r="AG11" s="13">
        <v>0.22222222222222199</v>
      </c>
      <c r="AH11" s="13"/>
      <c r="AI11" s="13">
        <v>0.33333333333333298</v>
      </c>
      <c r="AJ11" s="13">
        <v>0.25</v>
      </c>
      <c r="AK11" s="13">
        <v>9.0909090909090898E-2</v>
      </c>
      <c r="AL11" s="13">
        <v>0</v>
      </c>
      <c r="AM11" s="13">
        <v>0</v>
      </c>
      <c r="AN11" s="13"/>
      <c r="AO11" s="13">
        <v>7.2727272727272696E-2</v>
      </c>
      <c r="AP11" s="13">
        <v>0.15384615384615399</v>
      </c>
      <c r="AQ11" s="13"/>
      <c r="AR11" s="13">
        <v>0.33333333333333298</v>
      </c>
      <c r="AS11" s="13">
        <v>5.5555555555555601E-2</v>
      </c>
      <c r="AT11" s="13">
        <v>0</v>
      </c>
      <c r="AU11" s="13">
        <v>0</v>
      </c>
      <c r="AV11" s="13">
        <v>0</v>
      </c>
      <c r="AW11" s="13">
        <v>0.14285714285714299</v>
      </c>
      <c r="AX11" s="13" t="s">
        <v>529</v>
      </c>
      <c r="AY11" s="13">
        <v>0</v>
      </c>
      <c r="AZ11" s="13">
        <v>0.1</v>
      </c>
      <c r="BA11" s="13">
        <v>0</v>
      </c>
      <c r="BB11" s="13">
        <v>0.11111111111111099</v>
      </c>
      <c r="BC11" s="13">
        <v>0.33333333333333298</v>
      </c>
      <c r="BD11" s="13"/>
      <c r="BE11" s="13">
        <v>0</v>
      </c>
    </row>
    <row r="12" spans="2:57" x14ac:dyDescent="0.25">
      <c r="B12" s="14" t="s">
        <v>533</v>
      </c>
      <c r="C12" s="13">
        <v>2.9411764705882401E-2</v>
      </c>
      <c r="D12" s="13">
        <v>9.5238095238095205E-2</v>
      </c>
      <c r="E12" s="13">
        <v>0</v>
      </c>
      <c r="F12" s="13">
        <v>0</v>
      </c>
      <c r="G12" s="13">
        <v>0</v>
      </c>
      <c r="H12" s="13"/>
      <c r="I12" s="13">
        <v>0.04</v>
      </c>
      <c r="J12" s="13">
        <v>0</v>
      </c>
      <c r="K12" s="13"/>
      <c r="L12" s="13">
        <v>0.11111111111111099</v>
      </c>
      <c r="M12" s="13">
        <v>0</v>
      </c>
      <c r="N12" s="13">
        <v>6.25E-2</v>
      </c>
      <c r="O12" s="13">
        <v>0</v>
      </c>
      <c r="P12" s="13"/>
      <c r="Q12" s="13">
        <v>9.0909090909090898E-2</v>
      </c>
      <c r="R12" s="13">
        <v>0</v>
      </c>
      <c r="S12" s="13">
        <v>0</v>
      </c>
      <c r="T12" s="13">
        <v>0</v>
      </c>
      <c r="U12" s="13">
        <v>0</v>
      </c>
      <c r="V12" s="13">
        <v>0</v>
      </c>
      <c r="W12" s="13">
        <v>0</v>
      </c>
      <c r="X12" s="13">
        <v>0</v>
      </c>
      <c r="Y12" s="13"/>
      <c r="Z12" s="13">
        <v>7.1428571428571397E-2</v>
      </c>
      <c r="AA12" s="13">
        <v>0.14285714285714299</v>
      </c>
      <c r="AB12" s="13">
        <v>0</v>
      </c>
      <c r="AC12" s="13">
        <v>0</v>
      </c>
      <c r="AD12" s="13">
        <v>0</v>
      </c>
      <c r="AE12" s="13">
        <v>0</v>
      </c>
      <c r="AF12" s="13">
        <v>0</v>
      </c>
      <c r="AG12" s="13">
        <v>0</v>
      </c>
      <c r="AH12" s="13"/>
      <c r="AI12" s="13">
        <v>0.16666666666666699</v>
      </c>
      <c r="AJ12" s="13">
        <v>0</v>
      </c>
      <c r="AK12" s="13">
        <v>0</v>
      </c>
      <c r="AL12" s="13">
        <v>3.4482758620689703E-2</v>
      </c>
      <c r="AM12" s="13">
        <v>0</v>
      </c>
      <c r="AN12" s="13"/>
      <c r="AO12" s="13">
        <v>3.6363636363636397E-2</v>
      </c>
      <c r="AP12" s="13">
        <v>0</v>
      </c>
      <c r="AQ12" s="13"/>
      <c r="AR12" s="13">
        <v>0</v>
      </c>
      <c r="AS12" s="13">
        <v>0</v>
      </c>
      <c r="AT12" s="13">
        <v>0</v>
      </c>
      <c r="AU12" s="13">
        <v>0</v>
      </c>
      <c r="AV12" s="13">
        <v>0.16666666666666699</v>
      </c>
      <c r="AW12" s="13">
        <v>0</v>
      </c>
      <c r="AX12" s="13" t="s">
        <v>529</v>
      </c>
      <c r="AY12" s="13">
        <v>0.5</v>
      </c>
      <c r="AZ12" s="13">
        <v>0</v>
      </c>
      <c r="BA12" s="13">
        <v>0</v>
      </c>
      <c r="BB12" s="13">
        <v>0</v>
      </c>
      <c r="BC12" s="13">
        <v>0</v>
      </c>
      <c r="BD12" s="13"/>
      <c r="BE12" s="13">
        <v>0.16666666666666699</v>
      </c>
    </row>
    <row r="13" spans="2:57" x14ac:dyDescent="0.25">
      <c r="B13" s="14" t="s">
        <v>82</v>
      </c>
      <c r="C13" s="20">
        <v>4.4117647058823498E-2</v>
      </c>
      <c r="D13" s="20">
        <v>4.7619047619047603E-2</v>
      </c>
      <c r="E13" s="20">
        <v>0</v>
      </c>
      <c r="F13" s="20">
        <v>7.69230769230769E-2</v>
      </c>
      <c r="G13" s="20">
        <v>5.5555555555555601E-2</v>
      </c>
      <c r="H13" s="20"/>
      <c r="I13" s="20">
        <v>0.04</v>
      </c>
      <c r="J13" s="20">
        <v>5.5555555555555601E-2</v>
      </c>
      <c r="K13" s="20"/>
      <c r="L13" s="20">
        <v>0.11111111111111099</v>
      </c>
      <c r="M13" s="20">
        <v>9.0909090909090898E-2</v>
      </c>
      <c r="N13" s="20">
        <v>0</v>
      </c>
      <c r="O13" s="20">
        <v>3.125E-2</v>
      </c>
      <c r="P13" s="20"/>
      <c r="Q13" s="20">
        <v>4.5454545454545497E-2</v>
      </c>
      <c r="R13" s="20">
        <v>0</v>
      </c>
      <c r="S13" s="20">
        <v>0</v>
      </c>
      <c r="T13" s="20">
        <v>0.2</v>
      </c>
      <c r="U13" s="20">
        <v>0.16666666666666699</v>
      </c>
      <c r="V13" s="20">
        <v>0</v>
      </c>
      <c r="W13" s="20">
        <v>0</v>
      </c>
      <c r="X13" s="20">
        <v>0</v>
      </c>
      <c r="Y13" s="20"/>
      <c r="Z13" s="20">
        <v>0.14285714285714299</v>
      </c>
      <c r="AA13" s="20">
        <v>0</v>
      </c>
      <c r="AB13" s="20">
        <v>8.3333333333333301E-2</v>
      </c>
      <c r="AC13" s="20">
        <v>0</v>
      </c>
      <c r="AD13" s="20">
        <v>0</v>
      </c>
      <c r="AE13" s="20">
        <v>0</v>
      </c>
      <c r="AF13" s="20">
        <v>0</v>
      </c>
      <c r="AG13" s="20">
        <v>0</v>
      </c>
      <c r="AH13" s="20"/>
      <c r="AI13" s="20">
        <v>0</v>
      </c>
      <c r="AJ13" s="20">
        <v>0</v>
      </c>
      <c r="AK13" s="20">
        <v>0</v>
      </c>
      <c r="AL13" s="20">
        <v>6.8965517241379296E-2</v>
      </c>
      <c r="AM13" s="20">
        <v>0</v>
      </c>
      <c r="AN13" s="20"/>
      <c r="AO13" s="20">
        <v>3.6363636363636397E-2</v>
      </c>
      <c r="AP13" s="20">
        <v>7.69230769230769E-2</v>
      </c>
      <c r="AQ13" s="20"/>
      <c r="AR13" s="20">
        <v>0</v>
      </c>
      <c r="AS13" s="20">
        <v>5.5555555555555601E-2</v>
      </c>
      <c r="AT13" s="20">
        <v>0</v>
      </c>
      <c r="AU13" s="20">
        <v>0</v>
      </c>
      <c r="AV13" s="20">
        <v>0</v>
      </c>
      <c r="AW13" s="20">
        <v>0</v>
      </c>
      <c r="AX13" s="20" t="s">
        <v>529</v>
      </c>
      <c r="AY13" s="20">
        <v>0</v>
      </c>
      <c r="AZ13" s="20">
        <v>0.1</v>
      </c>
      <c r="BA13" s="20">
        <v>0</v>
      </c>
      <c r="BB13" s="20">
        <v>0</v>
      </c>
      <c r="BC13" s="20">
        <v>0.33333333333333298</v>
      </c>
      <c r="BD13" s="20"/>
      <c r="BE13" s="20">
        <v>0</v>
      </c>
    </row>
    <row r="14" spans="2:57" x14ac:dyDescent="0.25">
      <c r="B14" s="14" t="s">
        <v>526</v>
      </c>
      <c r="C14" s="20">
        <v>0.67647058823529405</v>
      </c>
      <c r="D14" s="20">
        <v>0.476190476190476</v>
      </c>
      <c r="E14" s="20">
        <v>0.6875</v>
      </c>
      <c r="F14" s="20">
        <v>0.84615384615384603</v>
      </c>
      <c r="G14" s="20">
        <v>0.77777777777777801</v>
      </c>
      <c r="H14" s="20"/>
      <c r="I14" s="20">
        <v>0.64</v>
      </c>
      <c r="J14" s="20">
        <v>0.77777777777777801</v>
      </c>
      <c r="K14" s="20"/>
      <c r="L14" s="20">
        <v>0.33333333333333298</v>
      </c>
      <c r="M14" s="20">
        <v>0.81818181818181801</v>
      </c>
      <c r="N14" s="20">
        <v>0.6875</v>
      </c>
      <c r="O14" s="20">
        <v>0.71875</v>
      </c>
      <c r="P14" s="20"/>
      <c r="Q14" s="20">
        <v>0.54545454545454497</v>
      </c>
      <c r="R14" s="20">
        <v>0.72727272727272696</v>
      </c>
      <c r="S14" s="20">
        <v>0.6</v>
      </c>
      <c r="T14" s="20">
        <v>0.8</v>
      </c>
      <c r="U14" s="20">
        <v>0.66666666666666696</v>
      </c>
      <c r="V14" s="20">
        <v>1</v>
      </c>
      <c r="W14" s="20">
        <v>0.8</v>
      </c>
      <c r="X14" s="20">
        <v>0.875</v>
      </c>
      <c r="Y14" s="20"/>
      <c r="Z14" s="20">
        <v>0.5</v>
      </c>
      <c r="AA14" s="20">
        <v>0.57142857142857095</v>
      </c>
      <c r="AB14" s="20">
        <v>0.75</v>
      </c>
      <c r="AC14" s="20">
        <v>0.75</v>
      </c>
      <c r="AD14" s="20">
        <v>0.875</v>
      </c>
      <c r="AE14" s="20">
        <v>0.72727272727272696</v>
      </c>
      <c r="AF14" s="20">
        <v>0.66666666666666696</v>
      </c>
      <c r="AG14" s="20">
        <v>0.66666666666666696</v>
      </c>
      <c r="AH14" s="20"/>
      <c r="AI14" s="20">
        <v>0.33333333333333298</v>
      </c>
      <c r="AJ14" s="20">
        <v>0.66666666666666696</v>
      </c>
      <c r="AK14" s="20">
        <v>0.90909090909090895</v>
      </c>
      <c r="AL14" s="20">
        <v>0.68965517241379304</v>
      </c>
      <c r="AM14" s="20">
        <v>0.75</v>
      </c>
      <c r="AN14" s="20"/>
      <c r="AO14" s="20">
        <v>0.72727272727272696</v>
      </c>
      <c r="AP14" s="20">
        <v>0.46153846153846201</v>
      </c>
      <c r="AQ14" s="20"/>
      <c r="AR14" s="20">
        <v>0.66666666666666696</v>
      </c>
      <c r="AS14" s="20">
        <v>0.61111111111111105</v>
      </c>
      <c r="AT14" s="20">
        <v>1</v>
      </c>
      <c r="AU14" s="20">
        <v>0.5</v>
      </c>
      <c r="AV14" s="20">
        <v>0.66666666666666696</v>
      </c>
      <c r="AW14" s="20">
        <v>0.71428571428571397</v>
      </c>
      <c r="AX14" s="20" t="s">
        <v>529</v>
      </c>
      <c r="AY14" s="20">
        <v>0</v>
      </c>
      <c r="AZ14" s="20">
        <v>0.8</v>
      </c>
      <c r="BA14" s="20">
        <v>0.8</v>
      </c>
      <c r="BB14" s="20">
        <v>0.77777777777777801</v>
      </c>
      <c r="BC14" s="20">
        <v>0.33333333333333298</v>
      </c>
      <c r="BD14" s="20"/>
      <c r="BE14" s="20">
        <v>0.5</v>
      </c>
    </row>
    <row r="15" spans="2:57" x14ac:dyDescent="0.25">
      <c r="B15" s="14" t="s">
        <v>274</v>
      </c>
      <c r="C15" s="21">
        <v>-0.63235294117647101</v>
      </c>
      <c r="D15" s="21">
        <v>-0.42857142857142899</v>
      </c>
      <c r="E15" s="21">
        <v>-0.6875</v>
      </c>
      <c r="F15" s="21">
        <v>-0.76923076923076905</v>
      </c>
      <c r="G15" s="21">
        <v>-0.72222222222222199</v>
      </c>
      <c r="H15" s="21"/>
      <c r="I15" s="21">
        <v>-0.6</v>
      </c>
      <c r="J15" s="21">
        <v>-0.72222222222222199</v>
      </c>
      <c r="K15" s="21"/>
      <c r="L15" s="21">
        <v>-0.22222222222222199</v>
      </c>
      <c r="M15" s="21">
        <v>-0.72727272727272696</v>
      </c>
      <c r="N15" s="21">
        <v>-0.6875</v>
      </c>
      <c r="O15" s="21">
        <v>-0.6875</v>
      </c>
      <c r="P15" s="21"/>
      <c r="Q15" s="21">
        <v>-0.5</v>
      </c>
      <c r="R15" s="21">
        <v>-0.72727272727272696</v>
      </c>
      <c r="S15" s="21">
        <v>-0.6</v>
      </c>
      <c r="T15" s="21">
        <v>-0.6</v>
      </c>
      <c r="U15" s="21">
        <v>-0.5</v>
      </c>
      <c r="V15" s="21">
        <v>-1</v>
      </c>
      <c r="W15" s="21">
        <v>-0.8</v>
      </c>
      <c r="X15" s="21">
        <v>-0.875</v>
      </c>
      <c r="Y15" s="21"/>
      <c r="Z15" s="21">
        <v>-0.35714285714285698</v>
      </c>
      <c r="AA15" s="21">
        <v>-0.57142857142857095</v>
      </c>
      <c r="AB15" s="21">
        <v>-0.66666666666666696</v>
      </c>
      <c r="AC15" s="21">
        <v>-0.75</v>
      </c>
      <c r="AD15" s="21">
        <v>-0.875</v>
      </c>
      <c r="AE15" s="21">
        <v>-0.72727272727272696</v>
      </c>
      <c r="AF15" s="21">
        <v>-0.66666666666666696</v>
      </c>
      <c r="AG15" s="21">
        <v>-0.66666666666666696</v>
      </c>
      <c r="AH15" s="21"/>
      <c r="AI15" s="21">
        <v>-0.33333333333333298</v>
      </c>
      <c r="AJ15" s="21">
        <v>-0.66666666666666696</v>
      </c>
      <c r="AK15" s="21">
        <v>-0.90909090909090895</v>
      </c>
      <c r="AL15" s="21">
        <v>-0.62068965517241403</v>
      </c>
      <c r="AM15" s="21">
        <v>-0.75</v>
      </c>
      <c r="AN15" s="21"/>
      <c r="AO15" s="21">
        <v>-0.69090909090909103</v>
      </c>
      <c r="AP15" s="21">
        <v>-0.38461538461538503</v>
      </c>
      <c r="AQ15" s="21"/>
      <c r="AR15" s="21">
        <v>-0.66666666666666696</v>
      </c>
      <c r="AS15" s="21">
        <v>-0.55555555555555602</v>
      </c>
      <c r="AT15" s="21">
        <v>-1</v>
      </c>
      <c r="AU15" s="21">
        <v>-0.5</v>
      </c>
      <c r="AV15" s="21">
        <v>-0.66666666666666696</v>
      </c>
      <c r="AW15" s="21">
        <v>-0.71428571428571397</v>
      </c>
      <c r="AX15" s="21" t="s">
        <v>529</v>
      </c>
      <c r="AY15" s="21">
        <v>0</v>
      </c>
      <c r="AZ15" s="21">
        <v>-0.7</v>
      </c>
      <c r="BA15" s="21">
        <v>-0.8</v>
      </c>
      <c r="BB15" s="21">
        <v>-0.77777777777777801</v>
      </c>
      <c r="BC15" s="21">
        <v>0</v>
      </c>
      <c r="BD15" s="21"/>
      <c r="BE15" s="21">
        <v>-0.5</v>
      </c>
    </row>
    <row r="16" spans="2:57" x14ac:dyDescent="0.25">
      <c r="B16" s="15" t="s">
        <v>535</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P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6" width="20.7109375" customWidth="1"/>
  </cols>
  <sheetData>
    <row r="2" spans="2:16" ht="39.950000000000003" customHeight="1" x14ac:dyDescent="0.25">
      <c r="D2" s="28" t="s">
        <v>549</v>
      </c>
      <c r="E2" s="25"/>
      <c r="F2" s="25"/>
      <c r="G2" s="25"/>
      <c r="H2" s="25"/>
      <c r="I2" s="25"/>
      <c r="J2" s="25"/>
      <c r="K2" s="25"/>
      <c r="L2" s="25"/>
      <c r="M2" s="25"/>
      <c r="N2" s="25"/>
      <c r="O2" s="25"/>
      <c r="P2" s="25"/>
    </row>
    <row r="6" spans="2:16" ht="50.1" customHeight="1" x14ac:dyDescent="0.25">
      <c r="B6" s="16" t="s">
        <v>15</v>
      </c>
      <c r="C6" s="16" t="s">
        <v>536</v>
      </c>
      <c r="D6" s="16" t="s">
        <v>537</v>
      </c>
      <c r="E6" s="16" t="s">
        <v>538</v>
      </c>
      <c r="F6" s="16" t="s">
        <v>539</v>
      </c>
      <c r="G6" s="16" t="s">
        <v>540</v>
      </c>
      <c r="H6" s="16" t="s">
        <v>541</v>
      </c>
      <c r="I6" s="16" t="s">
        <v>542</v>
      </c>
      <c r="J6" s="16" t="s">
        <v>543</v>
      </c>
      <c r="K6" s="16" t="s">
        <v>544</v>
      </c>
      <c r="L6" s="16" t="s">
        <v>545</v>
      </c>
      <c r="M6" s="16" t="s">
        <v>546</v>
      </c>
      <c r="N6" s="16" t="s">
        <v>547</v>
      </c>
      <c r="O6" s="16" t="s">
        <v>548</v>
      </c>
    </row>
    <row r="7" spans="2:16" x14ac:dyDescent="0.25">
      <c r="B7" s="14" t="s">
        <v>315</v>
      </c>
      <c r="C7" s="13">
        <v>8.8235294117647106E-2</v>
      </c>
      <c r="D7" s="13">
        <v>0.17647058823529399</v>
      </c>
      <c r="E7" s="13">
        <v>0.11764705882352899</v>
      </c>
      <c r="F7" s="13">
        <v>0.14705882352941199</v>
      </c>
      <c r="G7" s="13">
        <v>0.20588235294117599</v>
      </c>
      <c r="H7" s="13">
        <v>0.191176470588235</v>
      </c>
      <c r="I7" s="13">
        <v>0.13235294117647101</v>
      </c>
      <c r="J7" s="13">
        <v>0.25</v>
      </c>
      <c r="K7" s="13">
        <v>0.29411764705882398</v>
      </c>
      <c r="L7" s="13">
        <v>0.161764705882353</v>
      </c>
      <c r="M7" s="13">
        <v>0.191176470588235</v>
      </c>
      <c r="N7" s="13">
        <v>0.45588235294117602</v>
      </c>
      <c r="O7" s="13">
        <v>0.20588235294117599</v>
      </c>
    </row>
    <row r="8" spans="2:16" x14ac:dyDescent="0.25">
      <c r="B8" s="14" t="s">
        <v>316</v>
      </c>
      <c r="C8" s="13">
        <v>0.29411764705882398</v>
      </c>
      <c r="D8" s="13">
        <v>0.220588235294118</v>
      </c>
      <c r="E8" s="13">
        <v>0.29411764705882398</v>
      </c>
      <c r="F8" s="13">
        <v>0.308823529411765</v>
      </c>
      <c r="G8" s="13">
        <v>0.29411764705882398</v>
      </c>
      <c r="H8" s="13">
        <v>0.308823529411765</v>
      </c>
      <c r="I8" s="13">
        <v>0.38235294117647101</v>
      </c>
      <c r="J8" s="13">
        <v>0.26470588235294101</v>
      </c>
      <c r="K8" s="13">
        <v>0.308823529411765</v>
      </c>
      <c r="L8" s="13">
        <v>0.45588235294117602</v>
      </c>
      <c r="M8" s="13">
        <v>0.441176470588235</v>
      </c>
      <c r="N8" s="13">
        <v>0.20588235294117599</v>
      </c>
      <c r="O8" s="13">
        <v>0.45588235294117602</v>
      </c>
    </row>
    <row r="9" spans="2:16" x14ac:dyDescent="0.25">
      <c r="B9" s="14" t="s">
        <v>335</v>
      </c>
      <c r="C9" s="13">
        <v>0.27941176470588203</v>
      </c>
      <c r="D9" s="13">
        <v>0.32352941176470601</v>
      </c>
      <c r="E9" s="13">
        <v>0.36764705882352899</v>
      </c>
      <c r="F9" s="13">
        <v>0.35294117647058798</v>
      </c>
      <c r="G9" s="13">
        <v>0.26470588235294101</v>
      </c>
      <c r="H9" s="13">
        <v>0.27941176470588203</v>
      </c>
      <c r="I9" s="13">
        <v>0.29411764705882398</v>
      </c>
      <c r="J9" s="13">
        <v>0.191176470588235</v>
      </c>
      <c r="K9" s="13">
        <v>0.20588235294117599</v>
      </c>
      <c r="L9" s="13">
        <v>0.14705882352941199</v>
      </c>
      <c r="M9" s="13">
        <v>0.20588235294117599</v>
      </c>
      <c r="N9" s="13">
        <v>0.191176470588235</v>
      </c>
      <c r="O9" s="13">
        <v>0.14705882352941199</v>
      </c>
    </row>
    <row r="10" spans="2:16" x14ac:dyDescent="0.25">
      <c r="B10" s="14" t="s">
        <v>318</v>
      </c>
      <c r="C10" s="13">
        <v>0.220588235294118</v>
      </c>
      <c r="D10" s="13">
        <v>0.11764705882352899</v>
      </c>
      <c r="E10" s="13">
        <v>0.11764705882352899</v>
      </c>
      <c r="F10" s="13">
        <v>7.3529411764705899E-2</v>
      </c>
      <c r="G10" s="13">
        <v>0.11764705882352899</v>
      </c>
      <c r="H10" s="13">
        <v>0.13235294117647101</v>
      </c>
      <c r="I10" s="13">
        <v>8.8235294117647106E-2</v>
      </c>
      <c r="J10" s="13">
        <v>0.191176470588235</v>
      </c>
      <c r="K10" s="13">
        <v>8.8235294117647106E-2</v>
      </c>
      <c r="L10" s="13">
        <v>0.14705882352941199</v>
      </c>
      <c r="M10" s="13">
        <v>7.3529411764705899E-2</v>
      </c>
      <c r="N10" s="13">
        <v>5.8823529411764698E-2</v>
      </c>
      <c r="O10" s="13">
        <v>0.10294117647058799</v>
      </c>
    </row>
    <row r="11" spans="2:16" x14ac:dyDescent="0.25">
      <c r="B11" s="22" t="s">
        <v>82</v>
      </c>
      <c r="C11" s="20">
        <v>0.11764705882352899</v>
      </c>
      <c r="D11" s="20">
        <v>0.161764705882353</v>
      </c>
      <c r="E11" s="20">
        <v>0.10294117647058799</v>
      </c>
      <c r="F11" s="20">
        <v>0.11764705882352899</v>
      </c>
      <c r="G11" s="20">
        <v>0.11764705882352899</v>
      </c>
      <c r="H11" s="20">
        <v>8.8235294117647106E-2</v>
      </c>
      <c r="I11" s="20">
        <v>0.10294117647058799</v>
      </c>
      <c r="J11" s="20">
        <v>0.10294117647058799</v>
      </c>
      <c r="K11" s="20">
        <v>0.10294117647058799</v>
      </c>
      <c r="L11" s="20">
        <v>8.8235294117647106E-2</v>
      </c>
      <c r="M11" s="20">
        <v>8.8235294117647106E-2</v>
      </c>
      <c r="N11" s="20">
        <v>8.8235294117647106E-2</v>
      </c>
      <c r="O11" s="20">
        <v>8.8235294117647106E-2</v>
      </c>
    </row>
    <row r="12" spans="2:16" x14ac:dyDescent="0.25">
      <c r="B12" s="22" t="s">
        <v>319</v>
      </c>
      <c r="C12" s="20">
        <v>0.38235294117647101</v>
      </c>
      <c r="D12" s="20">
        <v>0.39705882352941202</v>
      </c>
      <c r="E12" s="20">
        <v>0.41176470588235298</v>
      </c>
      <c r="F12" s="20">
        <v>0.45588235294117702</v>
      </c>
      <c r="G12" s="20">
        <v>0.5</v>
      </c>
      <c r="H12" s="20">
        <v>0.5</v>
      </c>
      <c r="I12" s="20">
        <v>0.51470588235294101</v>
      </c>
      <c r="J12" s="20">
        <v>0.51470588235294101</v>
      </c>
      <c r="K12" s="20">
        <v>0.60294117647058798</v>
      </c>
      <c r="L12" s="20">
        <v>0.61764705882352899</v>
      </c>
      <c r="M12" s="20">
        <v>0.63235294117647101</v>
      </c>
      <c r="N12" s="20">
        <v>0.66176470588235303</v>
      </c>
      <c r="O12" s="20">
        <v>0.66176470588235303</v>
      </c>
    </row>
    <row r="13" spans="2:16" x14ac:dyDescent="0.25">
      <c r="B13" s="22" t="s">
        <v>274</v>
      </c>
      <c r="C13" s="21">
        <v>-0.26470588235294101</v>
      </c>
      <c r="D13" s="21">
        <v>-0.23529411764705899</v>
      </c>
      <c r="E13" s="21">
        <v>-0.308823529411765</v>
      </c>
      <c r="F13" s="21">
        <v>-0.33823529411764702</v>
      </c>
      <c r="G13" s="21">
        <v>-0.38235294117647101</v>
      </c>
      <c r="H13" s="21">
        <v>-0.41176470588235298</v>
      </c>
      <c r="I13" s="21">
        <v>-0.41176470588235298</v>
      </c>
      <c r="J13" s="21">
        <v>-0.41176470588235298</v>
      </c>
      <c r="K13" s="21">
        <v>-0.5</v>
      </c>
      <c r="L13" s="21">
        <v>-0.52941176470588203</v>
      </c>
      <c r="M13" s="21">
        <v>-0.54411764705882304</v>
      </c>
      <c r="N13" s="21">
        <v>-0.57352941176470595</v>
      </c>
      <c r="O13" s="21">
        <v>-0.57352941176470595</v>
      </c>
    </row>
    <row r="14" spans="2:16" x14ac:dyDescent="0.25">
      <c r="B14" s="15" t="s">
        <v>531</v>
      </c>
      <c r="C14" s="15"/>
      <c r="D14" s="15"/>
      <c r="E14" s="15"/>
      <c r="F14" s="15"/>
      <c r="G14" s="15"/>
      <c r="H14" s="15"/>
      <c r="I14" s="15"/>
      <c r="J14" s="15"/>
      <c r="K14" s="15"/>
      <c r="L14" s="15"/>
      <c r="M14" s="15"/>
      <c r="N14" s="15"/>
      <c r="O14" s="15"/>
    </row>
    <row r="15" spans="2:16" x14ac:dyDescent="0.25">
      <c r="B15" t="s">
        <v>84</v>
      </c>
    </row>
    <row r="16" spans="2:16" x14ac:dyDescent="0.25">
      <c r="B16" t="s">
        <v>85</v>
      </c>
    </row>
    <row r="20" spans="2:2" x14ac:dyDescent="0.25">
      <c r="B20" s="8" t="str">
        <f>HYPERLINK("#'Contents'!A1", "Return to Contents")</f>
        <v>Return to Contents</v>
      </c>
    </row>
  </sheetData>
  <mergeCells count="1">
    <mergeCell ref="D2:P2"/>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8.8235294117647106E-2</v>
      </c>
      <c r="D8" s="13">
        <v>0.19047619047618999</v>
      </c>
      <c r="E8" s="13">
        <v>0</v>
      </c>
      <c r="F8" s="13">
        <v>7.69230769230769E-2</v>
      </c>
      <c r="G8" s="13">
        <v>5.5555555555555601E-2</v>
      </c>
      <c r="H8" s="13"/>
      <c r="I8" s="13">
        <v>0.1</v>
      </c>
      <c r="J8" s="13">
        <v>5.5555555555555601E-2</v>
      </c>
      <c r="K8" s="13"/>
      <c r="L8" s="13">
        <v>0</v>
      </c>
      <c r="M8" s="13">
        <v>9.0909090909090898E-2</v>
      </c>
      <c r="N8" s="13">
        <v>0.125</v>
      </c>
      <c r="O8" s="13">
        <v>9.375E-2</v>
      </c>
      <c r="P8" s="13"/>
      <c r="Q8" s="13">
        <v>0.18181818181818199</v>
      </c>
      <c r="R8" s="13">
        <v>9.0909090909090898E-2</v>
      </c>
      <c r="S8" s="13">
        <v>0</v>
      </c>
      <c r="T8" s="13">
        <v>0</v>
      </c>
      <c r="U8" s="13">
        <v>0.16666666666666699</v>
      </c>
      <c r="V8" s="13">
        <v>0</v>
      </c>
      <c r="W8" s="13">
        <v>0</v>
      </c>
      <c r="X8" s="13">
        <v>0</v>
      </c>
      <c r="Y8" s="13"/>
      <c r="Z8" s="13">
        <v>0</v>
      </c>
      <c r="AA8" s="13">
        <v>0</v>
      </c>
      <c r="AB8" s="13">
        <v>8.3333333333333301E-2</v>
      </c>
      <c r="AC8" s="13">
        <v>0</v>
      </c>
      <c r="AD8" s="13">
        <v>0</v>
      </c>
      <c r="AE8" s="13">
        <v>0.18181818181818199</v>
      </c>
      <c r="AF8" s="13">
        <v>0</v>
      </c>
      <c r="AG8" s="13">
        <v>0.33333333333333298</v>
      </c>
      <c r="AH8" s="13"/>
      <c r="AI8" s="13">
        <v>0.16666666666666699</v>
      </c>
      <c r="AJ8" s="13">
        <v>0.16666666666666699</v>
      </c>
      <c r="AK8" s="13">
        <v>9.0909090909090898E-2</v>
      </c>
      <c r="AL8" s="13">
        <v>6.8965517241379296E-2</v>
      </c>
      <c r="AM8" s="13">
        <v>0</v>
      </c>
      <c r="AN8" s="13"/>
      <c r="AO8" s="13">
        <v>9.0909090909090898E-2</v>
      </c>
      <c r="AP8" s="13">
        <v>7.69230769230769E-2</v>
      </c>
      <c r="AQ8" s="13"/>
      <c r="AR8" s="13">
        <v>0</v>
      </c>
      <c r="AS8" s="13">
        <v>0</v>
      </c>
      <c r="AT8" s="13">
        <v>0</v>
      </c>
      <c r="AU8" s="13">
        <v>0</v>
      </c>
      <c r="AV8" s="13">
        <v>0</v>
      </c>
      <c r="AW8" s="13">
        <v>0.14285714285714299</v>
      </c>
      <c r="AX8" s="13" t="s">
        <v>529</v>
      </c>
      <c r="AY8" s="13">
        <v>0</v>
      </c>
      <c r="AZ8" s="13">
        <v>0.1</v>
      </c>
      <c r="BA8" s="13">
        <v>0.2</v>
      </c>
      <c r="BB8" s="13">
        <v>0.33333333333333298</v>
      </c>
      <c r="BC8" s="13">
        <v>0</v>
      </c>
      <c r="BD8" s="13"/>
      <c r="BE8" s="13">
        <v>0</v>
      </c>
    </row>
    <row r="9" spans="2:57" x14ac:dyDescent="0.25">
      <c r="B9" s="14" t="s">
        <v>316</v>
      </c>
      <c r="C9" s="13">
        <v>0.29411764705882398</v>
      </c>
      <c r="D9" s="13">
        <v>0.28571428571428598</v>
      </c>
      <c r="E9" s="13">
        <v>0.3125</v>
      </c>
      <c r="F9" s="13">
        <v>0.15384615384615399</v>
      </c>
      <c r="G9" s="13">
        <v>0.38888888888888901</v>
      </c>
      <c r="H9" s="13"/>
      <c r="I9" s="13">
        <v>0.26</v>
      </c>
      <c r="J9" s="13">
        <v>0.38888888888888901</v>
      </c>
      <c r="K9" s="13"/>
      <c r="L9" s="13">
        <v>0.33333333333333298</v>
      </c>
      <c r="M9" s="13">
        <v>0.45454545454545497</v>
      </c>
      <c r="N9" s="13">
        <v>0.1875</v>
      </c>
      <c r="O9" s="13">
        <v>0.28125</v>
      </c>
      <c r="P9" s="13"/>
      <c r="Q9" s="13">
        <v>0.36363636363636398</v>
      </c>
      <c r="R9" s="13">
        <v>0.27272727272727298</v>
      </c>
      <c r="S9" s="13">
        <v>0.4</v>
      </c>
      <c r="T9" s="13">
        <v>0</v>
      </c>
      <c r="U9" s="13">
        <v>0.33333333333333298</v>
      </c>
      <c r="V9" s="13">
        <v>0</v>
      </c>
      <c r="W9" s="13">
        <v>0.2</v>
      </c>
      <c r="X9" s="13">
        <v>0.5</v>
      </c>
      <c r="Y9" s="13"/>
      <c r="Z9" s="13">
        <v>0.35714285714285698</v>
      </c>
      <c r="AA9" s="13">
        <v>0.14285714285714299</v>
      </c>
      <c r="AB9" s="13">
        <v>0.25</v>
      </c>
      <c r="AC9" s="13">
        <v>0.5</v>
      </c>
      <c r="AD9" s="13">
        <v>0.375</v>
      </c>
      <c r="AE9" s="13">
        <v>0.27272727272727298</v>
      </c>
      <c r="AF9" s="13">
        <v>0.33333333333333298</v>
      </c>
      <c r="AG9" s="13">
        <v>0.22222222222222199</v>
      </c>
      <c r="AH9" s="13"/>
      <c r="AI9" s="13">
        <v>0.16666666666666699</v>
      </c>
      <c r="AJ9" s="13">
        <v>0.25</v>
      </c>
      <c r="AK9" s="13">
        <v>0.36363636363636398</v>
      </c>
      <c r="AL9" s="13">
        <v>0.20689655172413801</v>
      </c>
      <c r="AM9" s="13">
        <v>0.625</v>
      </c>
      <c r="AN9" s="13"/>
      <c r="AO9" s="13">
        <v>0.30909090909090903</v>
      </c>
      <c r="AP9" s="13">
        <v>0.230769230769231</v>
      </c>
      <c r="AQ9" s="13"/>
      <c r="AR9" s="13">
        <v>0.66666666666666696</v>
      </c>
      <c r="AS9" s="13">
        <v>0.33333333333333298</v>
      </c>
      <c r="AT9" s="13">
        <v>0.66666666666666696</v>
      </c>
      <c r="AU9" s="13">
        <v>0.5</v>
      </c>
      <c r="AV9" s="13">
        <v>0.16666666666666699</v>
      </c>
      <c r="AW9" s="13">
        <v>0.28571428571428598</v>
      </c>
      <c r="AX9" s="13" t="s">
        <v>529</v>
      </c>
      <c r="AY9" s="13">
        <v>0</v>
      </c>
      <c r="AZ9" s="13">
        <v>0.3</v>
      </c>
      <c r="BA9" s="13">
        <v>0</v>
      </c>
      <c r="BB9" s="13">
        <v>0.22222222222222199</v>
      </c>
      <c r="BC9" s="13">
        <v>0.33333333333333298</v>
      </c>
      <c r="BD9" s="13"/>
      <c r="BE9" s="13">
        <v>0.16666666666666699</v>
      </c>
    </row>
    <row r="10" spans="2:57" x14ac:dyDescent="0.25">
      <c r="B10" s="14" t="s">
        <v>335</v>
      </c>
      <c r="C10" s="13">
        <v>0.27941176470588203</v>
      </c>
      <c r="D10" s="13">
        <v>0.33333333333333298</v>
      </c>
      <c r="E10" s="13">
        <v>0.3125</v>
      </c>
      <c r="F10" s="13">
        <v>0.230769230769231</v>
      </c>
      <c r="G10" s="13">
        <v>0.22222222222222199</v>
      </c>
      <c r="H10" s="13"/>
      <c r="I10" s="13">
        <v>0.3</v>
      </c>
      <c r="J10" s="13">
        <v>0.22222222222222199</v>
      </c>
      <c r="K10" s="13"/>
      <c r="L10" s="13">
        <v>0.33333333333333298</v>
      </c>
      <c r="M10" s="13">
        <v>0.36363636363636398</v>
      </c>
      <c r="N10" s="13">
        <v>0.25</v>
      </c>
      <c r="O10" s="13">
        <v>0.25</v>
      </c>
      <c r="P10" s="13"/>
      <c r="Q10" s="13">
        <v>0.18181818181818199</v>
      </c>
      <c r="R10" s="13">
        <v>0.45454545454545497</v>
      </c>
      <c r="S10" s="13">
        <v>0.2</v>
      </c>
      <c r="T10" s="13">
        <v>0.6</v>
      </c>
      <c r="U10" s="13">
        <v>0.16666666666666699</v>
      </c>
      <c r="V10" s="13">
        <v>0.33333333333333298</v>
      </c>
      <c r="W10" s="13">
        <v>0.4</v>
      </c>
      <c r="X10" s="13">
        <v>0.25</v>
      </c>
      <c r="Y10" s="13"/>
      <c r="Z10" s="13">
        <v>0.42857142857142899</v>
      </c>
      <c r="AA10" s="13">
        <v>0.28571428571428598</v>
      </c>
      <c r="AB10" s="13">
        <v>0.25</v>
      </c>
      <c r="AC10" s="13">
        <v>0.25</v>
      </c>
      <c r="AD10" s="13">
        <v>0.25</v>
      </c>
      <c r="AE10" s="13">
        <v>0.18181818181818199</v>
      </c>
      <c r="AF10" s="13">
        <v>0.33333333333333298</v>
      </c>
      <c r="AG10" s="13">
        <v>0.22222222222222199</v>
      </c>
      <c r="AH10" s="13"/>
      <c r="AI10" s="13">
        <v>0.33333333333333298</v>
      </c>
      <c r="AJ10" s="13">
        <v>0.41666666666666702</v>
      </c>
      <c r="AK10" s="13">
        <v>0.27272727272727298</v>
      </c>
      <c r="AL10" s="13">
        <v>0.31034482758620702</v>
      </c>
      <c r="AM10" s="13">
        <v>0</v>
      </c>
      <c r="AN10" s="13"/>
      <c r="AO10" s="13">
        <v>0.29090909090909101</v>
      </c>
      <c r="AP10" s="13">
        <v>0.230769230769231</v>
      </c>
      <c r="AQ10" s="13"/>
      <c r="AR10" s="13">
        <v>0</v>
      </c>
      <c r="AS10" s="13">
        <v>0.27777777777777801</v>
      </c>
      <c r="AT10" s="13">
        <v>0.33333333333333298</v>
      </c>
      <c r="AU10" s="13">
        <v>0.5</v>
      </c>
      <c r="AV10" s="13">
        <v>0.33333333333333298</v>
      </c>
      <c r="AW10" s="13">
        <v>0.14285714285714299</v>
      </c>
      <c r="AX10" s="13" t="s">
        <v>529</v>
      </c>
      <c r="AY10" s="13">
        <v>1</v>
      </c>
      <c r="AZ10" s="13">
        <v>0.1</v>
      </c>
      <c r="BA10" s="13">
        <v>0.6</v>
      </c>
      <c r="BB10" s="13">
        <v>0.33333333333333298</v>
      </c>
      <c r="BC10" s="13">
        <v>0</v>
      </c>
      <c r="BD10" s="13"/>
      <c r="BE10" s="13">
        <v>0.16666666666666699</v>
      </c>
    </row>
    <row r="11" spans="2:57" x14ac:dyDescent="0.25">
      <c r="B11" s="14" t="s">
        <v>318</v>
      </c>
      <c r="C11" s="13">
        <v>0.220588235294118</v>
      </c>
      <c r="D11" s="13">
        <v>9.5238095238095205E-2</v>
      </c>
      <c r="E11" s="13">
        <v>0.25</v>
      </c>
      <c r="F11" s="13">
        <v>0.38461538461538503</v>
      </c>
      <c r="G11" s="13">
        <v>0.22222222222222199</v>
      </c>
      <c r="H11" s="13"/>
      <c r="I11" s="13">
        <v>0.22</v>
      </c>
      <c r="J11" s="13">
        <v>0.22222222222222199</v>
      </c>
      <c r="K11" s="13"/>
      <c r="L11" s="13">
        <v>0.22222222222222199</v>
      </c>
      <c r="M11" s="13">
        <v>0</v>
      </c>
      <c r="N11" s="13">
        <v>0.25</v>
      </c>
      <c r="O11" s="13">
        <v>0.28125</v>
      </c>
      <c r="P11" s="13"/>
      <c r="Q11" s="13">
        <v>0.18181818181818199</v>
      </c>
      <c r="R11" s="13">
        <v>9.0909090909090898E-2</v>
      </c>
      <c r="S11" s="13">
        <v>0.2</v>
      </c>
      <c r="T11" s="13">
        <v>0.2</v>
      </c>
      <c r="U11" s="13">
        <v>0.33333333333333298</v>
      </c>
      <c r="V11" s="13">
        <v>0.66666666666666696</v>
      </c>
      <c r="W11" s="13">
        <v>0.4</v>
      </c>
      <c r="X11" s="13">
        <v>0.25</v>
      </c>
      <c r="Y11" s="13"/>
      <c r="Z11" s="13">
        <v>0.14285714285714299</v>
      </c>
      <c r="AA11" s="13">
        <v>0.57142857142857095</v>
      </c>
      <c r="AB11" s="13">
        <v>0.25</v>
      </c>
      <c r="AC11" s="13">
        <v>0.25</v>
      </c>
      <c r="AD11" s="13">
        <v>0.375</v>
      </c>
      <c r="AE11" s="13">
        <v>0.18181818181818199</v>
      </c>
      <c r="AF11" s="13">
        <v>0</v>
      </c>
      <c r="AG11" s="13">
        <v>0</v>
      </c>
      <c r="AH11" s="13"/>
      <c r="AI11" s="13">
        <v>0.33333333333333298</v>
      </c>
      <c r="AJ11" s="13">
        <v>8.3333333333333301E-2</v>
      </c>
      <c r="AK11" s="13">
        <v>9.0909090909090898E-2</v>
      </c>
      <c r="AL11" s="13">
        <v>0.31034482758620702</v>
      </c>
      <c r="AM11" s="13">
        <v>0.25</v>
      </c>
      <c r="AN11" s="13"/>
      <c r="AO11" s="13">
        <v>0.236363636363636</v>
      </c>
      <c r="AP11" s="13">
        <v>0.15384615384615399</v>
      </c>
      <c r="AQ11" s="13"/>
      <c r="AR11" s="13">
        <v>0.33333333333333298</v>
      </c>
      <c r="AS11" s="13">
        <v>0.22222222222222199</v>
      </c>
      <c r="AT11" s="13">
        <v>0</v>
      </c>
      <c r="AU11" s="13">
        <v>0</v>
      </c>
      <c r="AV11" s="13">
        <v>0.33333333333333298</v>
      </c>
      <c r="AW11" s="13">
        <v>0.14285714285714299</v>
      </c>
      <c r="AX11" s="13" t="s">
        <v>529</v>
      </c>
      <c r="AY11" s="13">
        <v>0</v>
      </c>
      <c r="AZ11" s="13">
        <v>0.4</v>
      </c>
      <c r="BA11" s="13">
        <v>0.2</v>
      </c>
      <c r="BB11" s="13">
        <v>0.11111111111111099</v>
      </c>
      <c r="BC11" s="13">
        <v>0.33333333333333298</v>
      </c>
      <c r="BD11" s="13"/>
      <c r="BE11" s="13">
        <v>0.16666666666666699</v>
      </c>
    </row>
    <row r="12" spans="2:57" x14ac:dyDescent="0.25">
      <c r="B12" s="14" t="s">
        <v>82</v>
      </c>
      <c r="C12" s="20">
        <v>0.11764705882352899</v>
      </c>
      <c r="D12" s="20">
        <v>9.5238095238095205E-2</v>
      </c>
      <c r="E12" s="20">
        <v>0.125</v>
      </c>
      <c r="F12" s="20">
        <v>0.15384615384615399</v>
      </c>
      <c r="G12" s="20">
        <v>0.11111111111111099</v>
      </c>
      <c r="H12" s="20"/>
      <c r="I12" s="20">
        <v>0.12</v>
      </c>
      <c r="J12" s="20">
        <v>0.11111111111111099</v>
      </c>
      <c r="K12" s="20"/>
      <c r="L12" s="20">
        <v>0.11111111111111099</v>
      </c>
      <c r="M12" s="20">
        <v>9.0909090909090898E-2</v>
      </c>
      <c r="N12" s="20">
        <v>0.1875</v>
      </c>
      <c r="O12" s="20">
        <v>9.375E-2</v>
      </c>
      <c r="P12" s="20"/>
      <c r="Q12" s="20">
        <v>9.0909090909090898E-2</v>
      </c>
      <c r="R12" s="20">
        <v>9.0909090909090898E-2</v>
      </c>
      <c r="S12" s="20">
        <v>0.2</v>
      </c>
      <c r="T12" s="20">
        <v>0.2</v>
      </c>
      <c r="U12" s="20">
        <v>0</v>
      </c>
      <c r="V12" s="20">
        <v>0</v>
      </c>
      <c r="W12" s="20">
        <v>0</v>
      </c>
      <c r="X12" s="20">
        <v>0</v>
      </c>
      <c r="Y12" s="20"/>
      <c r="Z12" s="20">
        <v>7.1428571428571397E-2</v>
      </c>
      <c r="AA12" s="20">
        <v>0</v>
      </c>
      <c r="AB12" s="20">
        <v>0.16666666666666699</v>
      </c>
      <c r="AC12" s="20">
        <v>0</v>
      </c>
      <c r="AD12" s="20">
        <v>0</v>
      </c>
      <c r="AE12" s="20">
        <v>0.18181818181818199</v>
      </c>
      <c r="AF12" s="20">
        <v>0.33333333333333298</v>
      </c>
      <c r="AG12" s="20">
        <v>0.22222222222222199</v>
      </c>
      <c r="AH12" s="20"/>
      <c r="AI12" s="20">
        <v>0</v>
      </c>
      <c r="AJ12" s="20">
        <v>8.3333333333333301E-2</v>
      </c>
      <c r="AK12" s="20">
        <v>0.18181818181818199</v>
      </c>
      <c r="AL12" s="20">
        <v>0.10344827586206901</v>
      </c>
      <c r="AM12" s="20">
        <v>0.125</v>
      </c>
      <c r="AN12" s="20"/>
      <c r="AO12" s="20">
        <v>7.2727272727272696E-2</v>
      </c>
      <c r="AP12" s="20">
        <v>0.30769230769230799</v>
      </c>
      <c r="AQ12" s="20"/>
      <c r="AR12" s="20">
        <v>0</v>
      </c>
      <c r="AS12" s="20">
        <v>0.16666666666666699</v>
      </c>
      <c r="AT12" s="20">
        <v>0</v>
      </c>
      <c r="AU12" s="20">
        <v>0</v>
      </c>
      <c r="AV12" s="20">
        <v>0.16666666666666699</v>
      </c>
      <c r="AW12" s="20">
        <v>0.28571428571428598</v>
      </c>
      <c r="AX12" s="20" t="s">
        <v>529</v>
      </c>
      <c r="AY12" s="20">
        <v>0</v>
      </c>
      <c r="AZ12" s="20">
        <v>0.1</v>
      </c>
      <c r="BA12" s="20">
        <v>0</v>
      </c>
      <c r="BB12" s="20">
        <v>0</v>
      </c>
      <c r="BC12" s="20">
        <v>0.33333333333333298</v>
      </c>
      <c r="BD12" s="20"/>
      <c r="BE12" s="20">
        <v>0.5</v>
      </c>
    </row>
    <row r="13" spans="2:57" x14ac:dyDescent="0.25">
      <c r="B13" s="14" t="s">
        <v>319</v>
      </c>
      <c r="C13" s="20">
        <v>0.38235294117647101</v>
      </c>
      <c r="D13" s="20">
        <v>0.476190476190476</v>
      </c>
      <c r="E13" s="20">
        <v>0.3125</v>
      </c>
      <c r="F13" s="20">
        <v>0.230769230769231</v>
      </c>
      <c r="G13" s="20">
        <v>0.44444444444444398</v>
      </c>
      <c r="H13" s="20"/>
      <c r="I13" s="20">
        <v>0.36</v>
      </c>
      <c r="J13" s="20">
        <v>0.44444444444444398</v>
      </c>
      <c r="K13" s="20"/>
      <c r="L13" s="20">
        <v>0.33333333333333298</v>
      </c>
      <c r="M13" s="20">
        <v>0.54545454545454497</v>
      </c>
      <c r="N13" s="20">
        <v>0.3125</v>
      </c>
      <c r="O13" s="20">
        <v>0.375</v>
      </c>
      <c r="P13" s="20"/>
      <c r="Q13" s="20">
        <v>0.54545454545454497</v>
      </c>
      <c r="R13" s="20">
        <v>0.36363636363636398</v>
      </c>
      <c r="S13" s="20">
        <v>0.4</v>
      </c>
      <c r="T13" s="20">
        <v>0</v>
      </c>
      <c r="U13" s="20">
        <v>0.5</v>
      </c>
      <c r="V13" s="20">
        <v>0</v>
      </c>
      <c r="W13" s="20">
        <v>0.2</v>
      </c>
      <c r="X13" s="20">
        <v>0.5</v>
      </c>
      <c r="Y13" s="20"/>
      <c r="Z13" s="20">
        <v>0.35714285714285698</v>
      </c>
      <c r="AA13" s="20">
        <v>0.14285714285714299</v>
      </c>
      <c r="AB13" s="20">
        <v>0.33333333333333298</v>
      </c>
      <c r="AC13" s="20">
        <v>0.5</v>
      </c>
      <c r="AD13" s="20">
        <v>0.375</v>
      </c>
      <c r="AE13" s="20">
        <v>0.45454545454545497</v>
      </c>
      <c r="AF13" s="20">
        <v>0.33333333333333298</v>
      </c>
      <c r="AG13" s="20">
        <v>0.55555555555555602</v>
      </c>
      <c r="AH13" s="20"/>
      <c r="AI13" s="20">
        <v>0.33333333333333298</v>
      </c>
      <c r="AJ13" s="20">
        <v>0.41666666666666702</v>
      </c>
      <c r="AK13" s="20">
        <v>0.45454545454545497</v>
      </c>
      <c r="AL13" s="20">
        <v>0.27586206896551702</v>
      </c>
      <c r="AM13" s="20">
        <v>0.625</v>
      </c>
      <c r="AN13" s="20"/>
      <c r="AO13" s="20">
        <v>0.4</v>
      </c>
      <c r="AP13" s="20">
        <v>0.30769230769230799</v>
      </c>
      <c r="AQ13" s="20"/>
      <c r="AR13" s="20">
        <v>0.66666666666666696</v>
      </c>
      <c r="AS13" s="20">
        <v>0.33333333333333298</v>
      </c>
      <c r="AT13" s="20">
        <v>0.66666666666666696</v>
      </c>
      <c r="AU13" s="20">
        <v>0.5</v>
      </c>
      <c r="AV13" s="20">
        <v>0.16666666666666699</v>
      </c>
      <c r="AW13" s="20">
        <v>0.42857142857142899</v>
      </c>
      <c r="AX13" s="20" t="s">
        <v>529</v>
      </c>
      <c r="AY13" s="20">
        <v>0</v>
      </c>
      <c r="AZ13" s="20">
        <v>0.4</v>
      </c>
      <c r="BA13" s="20">
        <v>0.2</v>
      </c>
      <c r="BB13" s="20">
        <v>0.55555555555555602</v>
      </c>
      <c r="BC13" s="20">
        <v>0.33333333333333298</v>
      </c>
      <c r="BD13" s="20"/>
      <c r="BE13" s="20">
        <v>0.16666666666666699</v>
      </c>
    </row>
    <row r="14" spans="2:57" x14ac:dyDescent="0.25">
      <c r="B14" s="14" t="s">
        <v>274</v>
      </c>
      <c r="C14" s="21">
        <v>-0.26470588235294101</v>
      </c>
      <c r="D14" s="21">
        <v>-0.38095238095238099</v>
      </c>
      <c r="E14" s="21">
        <v>-0.1875</v>
      </c>
      <c r="F14" s="21">
        <v>-7.69230769230769E-2</v>
      </c>
      <c r="G14" s="21">
        <v>-0.33333333333333298</v>
      </c>
      <c r="H14" s="21"/>
      <c r="I14" s="21">
        <v>-0.24</v>
      </c>
      <c r="J14" s="21">
        <v>-0.33333333333333298</v>
      </c>
      <c r="K14" s="21"/>
      <c r="L14" s="21">
        <v>-0.22222222222222199</v>
      </c>
      <c r="M14" s="21">
        <v>-0.45454545454545398</v>
      </c>
      <c r="N14" s="21">
        <v>-0.125</v>
      </c>
      <c r="O14" s="21">
        <v>-0.28125</v>
      </c>
      <c r="P14" s="21"/>
      <c r="Q14" s="21">
        <v>-0.45454545454545398</v>
      </c>
      <c r="R14" s="21">
        <v>-0.27272727272727298</v>
      </c>
      <c r="S14" s="21">
        <v>-0.2</v>
      </c>
      <c r="T14" s="21">
        <v>0.2</v>
      </c>
      <c r="U14" s="21">
        <v>-0.5</v>
      </c>
      <c r="V14" s="21">
        <v>0</v>
      </c>
      <c r="W14" s="21">
        <v>-0.2</v>
      </c>
      <c r="X14" s="21">
        <v>-0.5</v>
      </c>
      <c r="Y14" s="21"/>
      <c r="Z14" s="21">
        <v>-0.28571428571428598</v>
      </c>
      <c r="AA14" s="21">
        <v>-0.14285714285714299</v>
      </c>
      <c r="AB14" s="21">
        <v>-0.16666666666666699</v>
      </c>
      <c r="AC14" s="21">
        <v>-0.5</v>
      </c>
      <c r="AD14" s="21">
        <v>-0.375</v>
      </c>
      <c r="AE14" s="21">
        <v>-0.27272727272727298</v>
      </c>
      <c r="AF14" s="21">
        <v>0</v>
      </c>
      <c r="AG14" s="21">
        <v>-0.33333333333333298</v>
      </c>
      <c r="AH14" s="21"/>
      <c r="AI14" s="21">
        <v>-0.33333333333333298</v>
      </c>
      <c r="AJ14" s="21">
        <v>-0.33333333333333298</v>
      </c>
      <c r="AK14" s="21">
        <v>-0.27272727272727298</v>
      </c>
      <c r="AL14" s="21">
        <v>-0.17241379310344801</v>
      </c>
      <c r="AM14" s="21">
        <v>-0.5</v>
      </c>
      <c r="AN14" s="21"/>
      <c r="AO14" s="21">
        <v>-0.32727272727272699</v>
      </c>
      <c r="AP14" s="21">
        <v>0</v>
      </c>
      <c r="AQ14" s="21"/>
      <c r="AR14" s="21">
        <v>-0.66666666666666696</v>
      </c>
      <c r="AS14" s="21">
        <v>-0.16666666666666699</v>
      </c>
      <c r="AT14" s="21">
        <v>-0.66666666666666696</v>
      </c>
      <c r="AU14" s="21">
        <v>-0.5</v>
      </c>
      <c r="AV14" s="21">
        <v>0</v>
      </c>
      <c r="AW14" s="21">
        <v>-0.14285714285714299</v>
      </c>
      <c r="AX14" s="21" t="s">
        <v>529</v>
      </c>
      <c r="AY14" s="21">
        <v>0</v>
      </c>
      <c r="AZ14" s="21">
        <v>-0.3</v>
      </c>
      <c r="BA14" s="21">
        <v>-0.2</v>
      </c>
      <c r="BB14" s="21">
        <v>-0.55555555555555602</v>
      </c>
      <c r="BC14" s="21">
        <v>0</v>
      </c>
      <c r="BD14" s="21"/>
      <c r="BE14" s="21">
        <v>0.33333333333333298</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0.14705882352941199</v>
      </c>
      <c r="D8" s="13">
        <v>0.238095238095238</v>
      </c>
      <c r="E8" s="13">
        <v>0.125</v>
      </c>
      <c r="F8" s="13">
        <v>0.15384615384615399</v>
      </c>
      <c r="G8" s="13">
        <v>5.5555555555555601E-2</v>
      </c>
      <c r="H8" s="13"/>
      <c r="I8" s="13">
        <v>0.18</v>
      </c>
      <c r="J8" s="13">
        <v>5.5555555555555601E-2</v>
      </c>
      <c r="K8" s="13"/>
      <c r="L8" s="13">
        <v>0.22222222222222199</v>
      </c>
      <c r="M8" s="13">
        <v>0.18181818181818199</v>
      </c>
      <c r="N8" s="13">
        <v>0.125</v>
      </c>
      <c r="O8" s="13">
        <v>0.125</v>
      </c>
      <c r="P8" s="13"/>
      <c r="Q8" s="13">
        <v>0.27272727272727298</v>
      </c>
      <c r="R8" s="13">
        <v>9.0909090909090898E-2</v>
      </c>
      <c r="S8" s="13">
        <v>0</v>
      </c>
      <c r="T8" s="13">
        <v>0.2</v>
      </c>
      <c r="U8" s="13">
        <v>0.16666666666666699</v>
      </c>
      <c r="V8" s="13">
        <v>0</v>
      </c>
      <c r="W8" s="13">
        <v>0</v>
      </c>
      <c r="X8" s="13">
        <v>0.125</v>
      </c>
      <c r="Y8" s="13"/>
      <c r="Z8" s="13">
        <v>7.1428571428571397E-2</v>
      </c>
      <c r="AA8" s="13">
        <v>0</v>
      </c>
      <c r="AB8" s="13">
        <v>8.3333333333333301E-2</v>
      </c>
      <c r="AC8" s="13">
        <v>0.25</v>
      </c>
      <c r="AD8" s="13">
        <v>0.5</v>
      </c>
      <c r="AE8" s="13">
        <v>0</v>
      </c>
      <c r="AF8" s="13">
        <v>0</v>
      </c>
      <c r="AG8" s="13">
        <v>0.33333333333333298</v>
      </c>
      <c r="AH8" s="13"/>
      <c r="AI8" s="13">
        <v>0.66666666666666696</v>
      </c>
      <c r="AJ8" s="13">
        <v>0</v>
      </c>
      <c r="AK8" s="13">
        <v>0.18181818181818199</v>
      </c>
      <c r="AL8" s="13">
        <v>3.4482758620689703E-2</v>
      </c>
      <c r="AM8" s="13">
        <v>0.375</v>
      </c>
      <c r="AN8" s="13"/>
      <c r="AO8" s="13">
        <v>0.163636363636364</v>
      </c>
      <c r="AP8" s="13">
        <v>7.69230769230769E-2</v>
      </c>
      <c r="AQ8" s="13"/>
      <c r="AR8" s="13">
        <v>0</v>
      </c>
      <c r="AS8" s="13">
        <v>0.22222222222222199</v>
      </c>
      <c r="AT8" s="13">
        <v>0</v>
      </c>
      <c r="AU8" s="13">
        <v>0</v>
      </c>
      <c r="AV8" s="13">
        <v>0</v>
      </c>
      <c r="AW8" s="13">
        <v>0.14285714285714299</v>
      </c>
      <c r="AX8" s="13" t="s">
        <v>529</v>
      </c>
      <c r="AY8" s="13">
        <v>0.5</v>
      </c>
      <c r="AZ8" s="13">
        <v>0</v>
      </c>
      <c r="BA8" s="13">
        <v>0</v>
      </c>
      <c r="BB8" s="13">
        <v>0.44444444444444398</v>
      </c>
      <c r="BC8" s="13">
        <v>0</v>
      </c>
      <c r="BD8" s="13"/>
      <c r="BE8" s="13">
        <v>0.16666666666666699</v>
      </c>
    </row>
    <row r="9" spans="2:57" x14ac:dyDescent="0.25">
      <c r="B9" s="14" t="s">
        <v>316</v>
      </c>
      <c r="C9" s="13">
        <v>0.308823529411765</v>
      </c>
      <c r="D9" s="13">
        <v>0.28571428571428598</v>
      </c>
      <c r="E9" s="13">
        <v>0.25</v>
      </c>
      <c r="F9" s="13">
        <v>0.15384615384615399</v>
      </c>
      <c r="G9" s="13">
        <v>0.5</v>
      </c>
      <c r="H9" s="13"/>
      <c r="I9" s="13">
        <v>0.24</v>
      </c>
      <c r="J9" s="13">
        <v>0.5</v>
      </c>
      <c r="K9" s="13"/>
      <c r="L9" s="13">
        <v>0.22222222222222199</v>
      </c>
      <c r="M9" s="13">
        <v>0.18181818181818199</v>
      </c>
      <c r="N9" s="13">
        <v>0.25</v>
      </c>
      <c r="O9" s="13">
        <v>0.40625</v>
      </c>
      <c r="P9" s="13"/>
      <c r="Q9" s="13">
        <v>0.22727272727272699</v>
      </c>
      <c r="R9" s="13">
        <v>0.36363636363636398</v>
      </c>
      <c r="S9" s="13">
        <v>0.6</v>
      </c>
      <c r="T9" s="13">
        <v>0.2</v>
      </c>
      <c r="U9" s="13">
        <v>0.16666666666666699</v>
      </c>
      <c r="V9" s="13">
        <v>0</v>
      </c>
      <c r="W9" s="13">
        <v>0.4</v>
      </c>
      <c r="X9" s="13">
        <v>0.5</v>
      </c>
      <c r="Y9" s="13"/>
      <c r="Z9" s="13">
        <v>7.1428571428571397E-2</v>
      </c>
      <c r="AA9" s="13">
        <v>0.57142857142857095</v>
      </c>
      <c r="AB9" s="13">
        <v>0.33333333333333298</v>
      </c>
      <c r="AC9" s="13">
        <v>0</v>
      </c>
      <c r="AD9" s="13">
        <v>0.25</v>
      </c>
      <c r="AE9" s="13">
        <v>0.45454545454545497</v>
      </c>
      <c r="AF9" s="13">
        <v>0.66666666666666696</v>
      </c>
      <c r="AG9" s="13">
        <v>0.33333333333333298</v>
      </c>
      <c r="AH9" s="13"/>
      <c r="AI9" s="13">
        <v>0</v>
      </c>
      <c r="AJ9" s="13">
        <v>0.41666666666666702</v>
      </c>
      <c r="AK9" s="13">
        <v>0.18181818181818199</v>
      </c>
      <c r="AL9" s="13">
        <v>0.37931034482758602</v>
      </c>
      <c r="AM9" s="13">
        <v>0.375</v>
      </c>
      <c r="AN9" s="13"/>
      <c r="AO9" s="13">
        <v>0.29090909090909101</v>
      </c>
      <c r="AP9" s="13">
        <v>0.38461538461538503</v>
      </c>
      <c r="AQ9" s="13"/>
      <c r="AR9" s="13">
        <v>1</v>
      </c>
      <c r="AS9" s="13">
        <v>0.16666666666666699</v>
      </c>
      <c r="AT9" s="13">
        <v>0</v>
      </c>
      <c r="AU9" s="13">
        <v>0.5</v>
      </c>
      <c r="AV9" s="13">
        <v>0.5</v>
      </c>
      <c r="AW9" s="13">
        <v>0.28571428571428598</v>
      </c>
      <c r="AX9" s="13" t="s">
        <v>529</v>
      </c>
      <c r="AY9" s="13">
        <v>0</v>
      </c>
      <c r="AZ9" s="13">
        <v>0.4</v>
      </c>
      <c r="BA9" s="13">
        <v>0</v>
      </c>
      <c r="BB9" s="13">
        <v>0.33333333333333298</v>
      </c>
      <c r="BC9" s="13">
        <v>0.66666666666666696</v>
      </c>
      <c r="BD9" s="13"/>
      <c r="BE9" s="13">
        <v>0.33333333333333298</v>
      </c>
    </row>
    <row r="10" spans="2:57" x14ac:dyDescent="0.25">
      <c r="B10" s="14" t="s">
        <v>335</v>
      </c>
      <c r="C10" s="13">
        <v>0.35294117647058798</v>
      </c>
      <c r="D10" s="13">
        <v>0.476190476190476</v>
      </c>
      <c r="E10" s="13">
        <v>0.375</v>
      </c>
      <c r="F10" s="13">
        <v>0.30769230769230799</v>
      </c>
      <c r="G10" s="13">
        <v>0.22222222222222199</v>
      </c>
      <c r="H10" s="13"/>
      <c r="I10" s="13">
        <v>0.4</v>
      </c>
      <c r="J10" s="13">
        <v>0.22222222222222199</v>
      </c>
      <c r="K10" s="13"/>
      <c r="L10" s="13">
        <v>0.33333333333333298</v>
      </c>
      <c r="M10" s="13">
        <v>0.45454545454545497</v>
      </c>
      <c r="N10" s="13">
        <v>0.3125</v>
      </c>
      <c r="O10" s="13">
        <v>0.34375</v>
      </c>
      <c r="P10" s="13"/>
      <c r="Q10" s="13">
        <v>0.40909090909090901</v>
      </c>
      <c r="R10" s="13">
        <v>0.45454545454545497</v>
      </c>
      <c r="S10" s="13">
        <v>0.2</v>
      </c>
      <c r="T10" s="13">
        <v>0.4</v>
      </c>
      <c r="U10" s="13">
        <v>0.16666666666666699</v>
      </c>
      <c r="V10" s="13">
        <v>0</v>
      </c>
      <c r="W10" s="13">
        <v>0.6</v>
      </c>
      <c r="X10" s="13">
        <v>0.375</v>
      </c>
      <c r="Y10" s="13"/>
      <c r="Z10" s="13">
        <v>0.64285714285714302</v>
      </c>
      <c r="AA10" s="13">
        <v>0.42857142857142899</v>
      </c>
      <c r="AB10" s="13">
        <v>0.33333333333333298</v>
      </c>
      <c r="AC10" s="13">
        <v>0.5</v>
      </c>
      <c r="AD10" s="13">
        <v>0.125</v>
      </c>
      <c r="AE10" s="13">
        <v>9.0909090909090898E-2</v>
      </c>
      <c r="AF10" s="13">
        <v>0.33333333333333298</v>
      </c>
      <c r="AG10" s="13">
        <v>0.33333333333333298</v>
      </c>
      <c r="AH10" s="13"/>
      <c r="AI10" s="13">
        <v>0.33333333333333298</v>
      </c>
      <c r="AJ10" s="13">
        <v>0.58333333333333304</v>
      </c>
      <c r="AK10" s="13">
        <v>0.27272727272727298</v>
      </c>
      <c r="AL10" s="13">
        <v>0.37931034482758602</v>
      </c>
      <c r="AM10" s="13">
        <v>0.125</v>
      </c>
      <c r="AN10" s="13"/>
      <c r="AO10" s="13">
        <v>0.381818181818182</v>
      </c>
      <c r="AP10" s="13">
        <v>0.230769230769231</v>
      </c>
      <c r="AQ10" s="13"/>
      <c r="AR10" s="13">
        <v>0</v>
      </c>
      <c r="AS10" s="13">
        <v>0.38888888888888901</v>
      </c>
      <c r="AT10" s="13">
        <v>0.66666666666666696</v>
      </c>
      <c r="AU10" s="13">
        <v>0.5</v>
      </c>
      <c r="AV10" s="13">
        <v>0.33333333333333298</v>
      </c>
      <c r="AW10" s="13">
        <v>0.28571428571428598</v>
      </c>
      <c r="AX10" s="13" t="s">
        <v>529</v>
      </c>
      <c r="AY10" s="13">
        <v>0.5</v>
      </c>
      <c r="AZ10" s="13">
        <v>0.1</v>
      </c>
      <c r="BA10" s="13">
        <v>1</v>
      </c>
      <c r="BB10" s="13">
        <v>0.22222222222222199</v>
      </c>
      <c r="BC10" s="13">
        <v>0.33333333333333298</v>
      </c>
      <c r="BD10" s="13"/>
      <c r="BE10" s="13">
        <v>0.16666666666666699</v>
      </c>
    </row>
    <row r="11" spans="2:57" x14ac:dyDescent="0.25">
      <c r="B11" s="14" t="s">
        <v>318</v>
      </c>
      <c r="C11" s="13">
        <v>7.3529411764705899E-2</v>
      </c>
      <c r="D11" s="13">
        <v>0</v>
      </c>
      <c r="E11" s="13">
        <v>0.125</v>
      </c>
      <c r="F11" s="13">
        <v>7.69230769230769E-2</v>
      </c>
      <c r="G11" s="13">
        <v>0.11111111111111099</v>
      </c>
      <c r="H11" s="13"/>
      <c r="I11" s="13">
        <v>0.06</v>
      </c>
      <c r="J11" s="13">
        <v>0.11111111111111099</v>
      </c>
      <c r="K11" s="13"/>
      <c r="L11" s="13">
        <v>0.11111111111111099</v>
      </c>
      <c r="M11" s="13">
        <v>0</v>
      </c>
      <c r="N11" s="13">
        <v>0.25</v>
      </c>
      <c r="O11" s="13">
        <v>0</v>
      </c>
      <c r="P11" s="13"/>
      <c r="Q11" s="13">
        <v>9.0909090909090898E-2</v>
      </c>
      <c r="R11" s="13">
        <v>0</v>
      </c>
      <c r="S11" s="13">
        <v>0</v>
      </c>
      <c r="T11" s="13">
        <v>0</v>
      </c>
      <c r="U11" s="13">
        <v>0.33333333333333298</v>
      </c>
      <c r="V11" s="13">
        <v>0.33333333333333298</v>
      </c>
      <c r="W11" s="13">
        <v>0</v>
      </c>
      <c r="X11" s="13">
        <v>0</v>
      </c>
      <c r="Y11" s="13"/>
      <c r="Z11" s="13">
        <v>7.1428571428571397E-2</v>
      </c>
      <c r="AA11" s="13">
        <v>0</v>
      </c>
      <c r="AB11" s="13">
        <v>0.16666666666666699</v>
      </c>
      <c r="AC11" s="13">
        <v>0</v>
      </c>
      <c r="AD11" s="13">
        <v>0</v>
      </c>
      <c r="AE11" s="13">
        <v>0.18181818181818199</v>
      </c>
      <c r="AF11" s="13">
        <v>0</v>
      </c>
      <c r="AG11" s="13">
        <v>0</v>
      </c>
      <c r="AH11" s="13"/>
      <c r="AI11" s="13">
        <v>0</v>
      </c>
      <c r="AJ11" s="13">
        <v>0</v>
      </c>
      <c r="AK11" s="13">
        <v>9.0909090909090898E-2</v>
      </c>
      <c r="AL11" s="13">
        <v>0.10344827586206901</v>
      </c>
      <c r="AM11" s="13">
        <v>0.125</v>
      </c>
      <c r="AN11" s="13"/>
      <c r="AO11" s="13">
        <v>7.2727272727272696E-2</v>
      </c>
      <c r="AP11" s="13">
        <v>7.69230769230769E-2</v>
      </c>
      <c r="AQ11" s="13"/>
      <c r="AR11" s="13">
        <v>0</v>
      </c>
      <c r="AS11" s="13">
        <v>5.5555555555555601E-2</v>
      </c>
      <c r="AT11" s="13">
        <v>0</v>
      </c>
      <c r="AU11" s="13">
        <v>0</v>
      </c>
      <c r="AV11" s="13">
        <v>0.16666666666666699</v>
      </c>
      <c r="AW11" s="13">
        <v>0</v>
      </c>
      <c r="AX11" s="13" t="s">
        <v>529</v>
      </c>
      <c r="AY11" s="13">
        <v>0</v>
      </c>
      <c r="AZ11" s="13">
        <v>0.3</v>
      </c>
      <c r="BA11" s="13">
        <v>0</v>
      </c>
      <c r="BB11" s="13">
        <v>0</v>
      </c>
      <c r="BC11" s="13">
        <v>0</v>
      </c>
      <c r="BD11" s="13"/>
      <c r="BE11" s="13">
        <v>0.16666666666666699</v>
      </c>
    </row>
    <row r="12" spans="2:57" x14ac:dyDescent="0.25">
      <c r="B12" s="14" t="s">
        <v>82</v>
      </c>
      <c r="C12" s="20">
        <v>0.11764705882352899</v>
      </c>
      <c r="D12" s="20">
        <v>0</v>
      </c>
      <c r="E12" s="20">
        <v>0.125</v>
      </c>
      <c r="F12" s="20">
        <v>0.30769230769230799</v>
      </c>
      <c r="G12" s="20">
        <v>0.11111111111111099</v>
      </c>
      <c r="H12" s="20"/>
      <c r="I12" s="20">
        <v>0.12</v>
      </c>
      <c r="J12" s="20">
        <v>0.11111111111111099</v>
      </c>
      <c r="K12" s="20"/>
      <c r="L12" s="20">
        <v>0.11111111111111099</v>
      </c>
      <c r="M12" s="20">
        <v>0.18181818181818199</v>
      </c>
      <c r="N12" s="20">
        <v>6.25E-2</v>
      </c>
      <c r="O12" s="20">
        <v>0.125</v>
      </c>
      <c r="P12" s="20"/>
      <c r="Q12" s="20">
        <v>0</v>
      </c>
      <c r="R12" s="20">
        <v>9.0909090909090898E-2</v>
      </c>
      <c r="S12" s="20">
        <v>0.2</v>
      </c>
      <c r="T12" s="20">
        <v>0.2</v>
      </c>
      <c r="U12" s="20">
        <v>0.16666666666666699</v>
      </c>
      <c r="V12" s="20">
        <v>0.66666666666666696</v>
      </c>
      <c r="W12" s="20">
        <v>0</v>
      </c>
      <c r="X12" s="20">
        <v>0</v>
      </c>
      <c r="Y12" s="20"/>
      <c r="Z12" s="20">
        <v>0.14285714285714299</v>
      </c>
      <c r="AA12" s="20">
        <v>0</v>
      </c>
      <c r="AB12" s="20">
        <v>8.3333333333333301E-2</v>
      </c>
      <c r="AC12" s="20">
        <v>0.25</v>
      </c>
      <c r="AD12" s="20">
        <v>0.125</v>
      </c>
      <c r="AE12" s="20">
        <v>0.27272727272727298</v>
      </c>
      <c r="AF12" s="20">
        <v>0</v>
      </c>
      <c r="AG12" s="20">
        <v>0</v>
      </c>
      <c r="AH12" s="20"/>
      <c r="AI12" s="20">
        <v>0</v>
      </c>
      <c r="AJ12" s="20">
        <v>0</v>
      </c>
      <c r="AK12" s="20">
        <v>0.27272727272727298</v>
      </c>
      <c r="AL12" s="20">
        <v>0.10344827586206901</v>
      </c>
      <c r="AM12" s="20">
        <v>0</v>
      </c>
      <c r="AN12" s="20"/>
      <c r="AO12" s="20">
        <v>9.0909090909090898E-2</v>
      </c>
      <c r="AP12" s="20">
        <v>0.230769230769231</v>
      </c>
      <c r="AQ12" s="20"/>
      <c r="AR12" s="20">
        <v>0</v>
      </c>
      <c r="AS12" s="20">
        <v>0.16666666666666699</v>
      </c>
      <c r="AT12" s="20">
        <v>0.33333333333333298</v>
      </c>
      <c r="AU12" s="20">
        <v>0</v>
      </c>
      <c r="AV12" s="20">
        <v>0</v>
      </c>
      <c r="AW12" s="20">
        <v>0.28571428571428598</v>
      </c>
      <c r="AX12" s="20" t="s">
        <v>529</v>
      </c>
      <c r="AY12" s="20">
        <v>0</v>
      </c>
      <c r="AZ12" s="20">
        <v>0.2</v>
      </c>
      <c r="BA12" s="20">
        <v>0</v>
      </c>
      <c r="BB12" s="20">
        <v>0</v>
      </c>
      <c r="BC12" s="20">
        <v>0</v>
      </c>
      <c r="BD12" s="20"/>
      <c r="BE12" s="20">
        <v>0.16666666666666699</v>
      </c>
    </row>
    <row r="13" spans="2:57" x14ac:dyDescent="0.25">
      <c r="B13" s="14" t="s">
        <v>319</v>
      </c>
      <c r="C13" s="20">
        <v>0.45588235294117702</v>
      </c>
      <c r="D13" s="20">
        <v>0.52380952380952395</v>
      </c>
      <c r="E13" s="20">
        <v>0.375</v>
      </c>
      <c r="F13" s="20">
        <v>0.30769230769230799</v>
      </c>
      <c r="G13" s="20">
        <v>0.55555555555555602</v>
      </c>
      <c r="H13" s="20"/>
      <c r="I13" s="20">
        <v>0.42</v>
      </c>
      <c r="J13" s="20">
        <v>0.55555555555555602</v>
      </c>
      <c r="K13" s="20"/>
      <c r="L13" s="20">
        <v>0.44444444444444398</v>
      </c>
      <c r="M13" s="20">
        <v>0.36363636363636398</v>
      </c>
      <c r="N13" s="20">
        <v>0.375</v>
      </c>
      <c r="O13" s="20">
        <v>0.53125</v>
      </c>
      <c r="P13" s="20"/>
      <c r="Q13" s="20">
        <v>0.5</v>
      </c>
      <c r="R13" s="20">
        <v>0.45454545454545497</v>
      </c>
      <c r="S13" s="20">
        <v>0.6</v>
      </c>
      <c r="T13" s="20">
        <v>0.4</v>
      </c>
      <c r="U13" s="20">
        <v>0.33333333333333298</v>
      </c>
      <c r="V13" s="20">
        <v>0</v>
      </c>
      <c r="W13" s="20">
        <v>0.4</v>
      </c>
      <c r="X13" s="20">
        <v>0.625</v>
      </c>
      <c r="Y13" s="20"/>
      <c r="Z13" s="20">
        <v>0.14285714285714299</v>
      </c>
      <c r="AA13" s="20">
        <v>0.57142857142857095</v>
      </c>
      <c r="AB13" s="20">
        <v>0.41666666666666702</v>
      </c>
      <c r="AC13" s="20">
        <v>0.25</v>
      </c>
      <c r="AD13" s="20">
        <v>0.75</v>
      </c>
      <c r="AE13" s="20">
        <v>0.45454545454545497</v>
      </c>
      <c r="AF13" s="20">
        <v>0.66666666666666696</v>
      </c>
      <c r="AG13" s="20">
        <v>0.66666666666666696</v>
      </c>
      <c r="AH13" s="20"/>
      <c r="AI13" s="20">
        <v>0.66666666666666696</v>
      </c>
      <c r="AJ13" s="20">
        <v>0.41666666666666702</v>
      </c>
      <c r="AK13" s="20">
        <v>0.36363636363636398</v>
      </c>
      <c r="AL13" s="20">
        <v>0.41379310344827602</v>
      </c>
      <c r="AM13" s="20">
        <v>0.75</v>
      </c>
      <c r="AN13" s="20"/>
      <c r="AO13" s="20">
        <v>0.45454545454545497</v>
      </c>
      <c r="AP13" s="20">
        <v>0.46153846153846201</v>
      </c>
      <c r="AQ13" s="20"/>
      <c r="AR13" s="20">
        <v>1</v>
      </c>
      <c r="AS13" s="20">
        <v>0.38888888888888901</v>
      </c>
      <c r="AT13" s="20">
        <v>0</v>
      </c>
      <c r="AU13" s="20">
        <v>0.5</v>
      </c>
      <c r="AV13" s="20">
        <v>0.5</v>
      </c>
      <c r="AW13" s="20">
        <v>0.42857142857142899</v>
      </c>
      <c r="AX13" s="20" t="s">
        <v>529</v>
      </c>
      <c r="AY13" s="20">
        <v>0.5</v>
      </c>
      <c r="AZ13" s="20">
        <v>0.4</v>
      </c>
      <c r="BA13" s="20">
        <v>0</v>
      </c>
      <c r="BB13" s="20">
        <v>0.77777777777777801</v>
      </c>
      <c r="BC13" s="20">
        <v>0.66666666666666696</v>
      </c>
      <c r="BD13" s="20"/>
      <c r="BE13" s="20">
        <v>0.5</v>
      </c>
    </row>
    <row r="14" spans="2:57" x14ac:dyDescent="0.25">
      <c r="B14" s="14" t="s">
        <v>274</v>
      </c>
      <c r="C14" s="21">
        <v>-0.33823529411764702</v>
      </c>
      <c r="D14" s="21">
        <v>-0.52380952380952395</v>
      </c>
      <c r="E14" s="21">
        <v>-0.25</v>
      </c>
      <c r="F14" s="21">
        <v>0</v>
      </c>
      <c r="G14" s="21">
        <v>-0.44444444444444398</v>
      </c>
      <c r="H14" s="21"/>
      <c r="I14" s="21">
        <v>-0.3</v>
      </c>
      <c r="J14" s="21">
        <v>-0.44444444444444398</v>
      </c>
      <c r="K14" s="21"/>
      <c r="L14" s="21">
        <v>-0.33333333333333298</v>
      </c>
      <c r="M14" s="21">
        <v>-0.18181818181818199</v>
      </c>
      <c r="N14" s="21">
        <v>-0.3125</v>
      </c>
      <c r="O14" s="21">
        <v>-0.40625</v>
      </c>
      <c r="P14" s="21"/>
      <c r="Q14" s="21">
        <v>-0.5</v>
      </c>
      <c r="R14" s="21">
        <v>-0.36363636363636398</v>
      </c>
      <c r="S14" s="21">
        <v>-0.4</v>
      </c>
      <c r="T14" s="21">
        <v>-0.2</v>
      </c>
      <c r="U14" s="21">
        <v>-0.16666666666666699</v>
      </c>
      <c r="V14" s="21">
        <v>0.66666666666666696</v>
      </c>
      <c r="W14" s="21">
        <v>-0.4</v>
      </c>
      <c r="X14" s="21">
        <v>-0.625</v>
      </c>
      <c r="Y14" s="21"/>
      <c r="Z14" s="21">
        <v>0</v>
      </c>
      <c r="AA14" s="21">
        <v>-0.57142857142857095</v>
      </c>
      <c r="AB14" s="21">
        <v>-0.33333333333333298</v>
      </c>
      <c r="AC14" s="21">
        <v>0</v>
      </c>
      <c r="AD14" s="21">
        <v>-0.625</v>
      </c>
      <c r="AE14" s="21">
        <v>-0.18181818181818199</v>
      </c>
      <c r="AF14" s="21">
        <v>-0.66666666666666696</v>
      </c>
      <c r="AG14" s="21">
        <v>-0.66666666666666696</v>
      </c>
      <c r="AH14" s="21"/>
      <c r="AI14" s="21">
        <v>-0.66666666666666696</v>
      </c>
      <c r="AJ14" s="21">
        <v>-0.41666666666666702</v>
      </c>
      <c r="AK14" s="21">
        <v>-9.0909090909090898E-2</v>
      </c>
      <c r="AL14" s="21">
        <v>-0.31034482758620702</v>
      </c>
      <c r="AM14" s="21">
        <v>-0.75</v>
      </c>
      <c r="AN14" s="21"/>
      <c r="AO14" s="21">
        <v>-0.36363636363636398</v>
      </c>
      <c r="AP14" s="21">
        <v>-0.230769230769231</v>
      </c>
      <c r="AQ14" s="21"/>
      <c r="AR14" s="21">
        <v>-1</v>
      </c>
      <c r="AS14" s="21">
        <v>-0.22222222222222199</v>
      </c>
      <c r="AT14" s="21">
        <v>0.33333333333333298</v>
      </c>
      <c r="AU14" s="21">
        <v>-0.5</v>
      </c>
      <c r="AV14" s="21">
        <v>-0.5</v>
      </c>
      <c r="AW14" s="21">
        <v>-0.14285714285714299</v>
      </c>
      <c r="AX14" s="21" t="s">
        <v>529</v>
      </c>
      <c r="AY14" s="21">
        <v>-0.5</v>
      </c>
      <c r="AZ14" s="21">
        <v>-0.2</v>
      </c>
      <c r="BA14" s="21">
        <v>0</v>
      </c>
      <c r="BB14" s="21">
        <v>-0.77777777777777801</v>
      </c>
      <c r="BC14" s="21">
        <v>-0.66666666666666696</v>
      </c>
      <c r="BD14" s="21"/>
      <c r="BE14" s="21">
        <v>-0.33333333333333298</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0.11764705882352899</v>
      </c>
      <c r="D8" s="13">
        <v>0.238095238095238</v>
      </c>
      <c r="E8" s="13">
        <v>6.25E-2</v>
      </c>
      <c r="F8" s="13">
        <v>7.69230769230769E-2</v>
      </c>
      <c r="G8" s="13">
        <v>5.5555555555555601E-2</v>
      </c>
      <c r="H8" s="13"/>
      <c r="I8" s="13">
        <v>0.14000000000000001</v>
      </c>
      <c r="J8" s="13">
        <v>5.5555555555555601E-2</v>
      </c>
      <c r="K8" s="13"/>
      <c r="L8" s="13">
        <v>0.11111111111111099</v>
      </c>
      <c r="M8" s="13">
        <v>0.18181818181818199</v>
      </c>
      <c r="N8" s="13">
        <v>6.25E-2</v>
      </c>
      <c r="O8" s="13">
        <v>0.125</v>
      </c>
      <c r="P8" s="13"/>
      <c r="Q8" s="13">
        <v>0.18181818181818199</v>
      </c>
      <c r="R8" s="13">
        <v>0.18181818181818199</v>
      </c>
      <c r="S8" s="13">
        <v>0</v>
      </c>
      <c r="T8" s="13">
        <v>0.2</v>
      </c>
      <c r="U8" s="13">
        <v>0</v>
      </c>
      <c r="V8" s="13">
        <v>0</v>
      </c>
      <c r="W8" s="13">
        <v>0</v>
      </c>
      <c r="X8" s="13">
        <v>0.125</v>
      </c>
      <c r="Y8" s="13"/>
      <c r="Z8" s="13">
        <v>7.1428571428571397E-2</v>
      </c>
      <c r="AA8" s="13">
        <v>0.14285714285714299</v>
      </c>
      <c r="AB8" s="13">
        <v>0</v>
      </c>
      <c r="AC8" s="13">
        <v>0.25</v>
      </c>
      <c r="AD8" s="13">
        <v>0.125</v>
      </c>
      <c r="AE8" s="13">
        <v>0</v>
      </c>
      <c r="AF8" s="13">
        <v>0.33333333333333298</v>
      </c>
      <c r="AG8" s="13">
        <v>0.33333333333333298</v>
      </c>
      <c r="AH8" s="13"/>
      <c r="AI8" s="13">
        <v>0.66666666666666696</v>
      </c>
      <c r="AJ8" s="13">
        <v>0</v>
      </c>
      <c r="AK8" s="13">
        <v>9.0909090909090898E-2</v>
      </c>
      <c r="AL8" s="13">
        <v>3.4482758620689703E-2</v>
      </c>
      <c r="AM8" s="13">
        <v>0.25</v>
      </c>
      <c r="AN8" s="13"/>
      <c r="AO8" s="13">
        <v>0.145454545454545</v>
      </c>
      <c r="AP8" s="13">
        <v>0</v>
      </c>
      <c r="AQ8" s="13"/>
      <c r="AR8" s="13">
        <v>0</v>
      </c>
      <c r="AS8" s="13">
        <v>0.16666666666666699</v>
      </c>
      <c r="AT8" s="13">
        <v>0</v>
      </c>
      <c r="AU8" s="13">
        <v>0</v>
      </c>
      <c r="AV8" s="13">
        <v>0</v>
      </c>
      <c r="AW8" s="13">
        <v>0.14285714285714299</v>
      </c>
      <c r="AX8" s="13" t="s">
        <v>529</v>
      </c>
      <c r="AY8" s="13">
        <v>0.5</v>
      </c>
      <c r="AZ8" s="13">
        <v>0.1</v>
      </c>
      <c r="BA8" s="13">
        <v>0</v>
      </c>
      <c r="BB8" s="13">
        <v>0.22222222222222199</v>
      </c>
      <c r="BC8" s="13">
        <v>0</v>
      </c>
      <c r="BD8" s="13"/>
      <c r="BE8" s="13">
        <v>0</v>
      </c>
    </row>
    <row r="9" spans="2:57" x14ac:dyDescent="0.25">
      <c r="B9" s="14" t="s">
        <v>316</v>
      </c>
      <c r="C9" s="13">
        <v>0.29411764705882398</v>
      </c>
      <c r="D9" s="13">
        <v>0.28571428571428598</v>
      </c>
      <c r="E9" s="13">
        <v>0.25</v>
      </c>
      <c r="F9" s="13">
        <v>0.30769230769230799</v>
      </c>
      <c r="G9" s="13">
        <v>0.33333333333333298</v>
      </c>
      <c r="H9" s="13"/>
      <c r="I9" s="13">
        <v>0.28000000000000003</v>
      </c>
      <c r="J9" s="13">
        <v>0.33333333333333298</v>
      </c>
      <c r="K9" s="13"/>
      <c r="L9" s="13">
        <v>0.44444444444444398</v>
      </c>
      <c r="M9" s="13">
        <v>0.36363636363636398</v>
      </c>
      <c r="N9" s="13">
        <v>0.1875</v>
      </c>
      <c r="O9" s="13">
        <v>0.28125</v>
      </c>
      <c r="P9" s="13"/>
      <c r="Q9" s="13">
        <v>0.36363636363636398</v>
      </c>
      <c r="R9" s="13">
        <v>0.18181818181818199</v>
      </c>
      <c r="S9" s="13">
        <v>0.2</v>
      </c>
      <c r="T9" s="13">
        <v>0</v>
      </c>
      <c r="U9" s="13">
        <v>0.5</v>
      </c>
      <c r="V9" s="13">
        <v>0.33333333333333298</v>
      </c>
      <c r="W9" s="13">
        <v>0.2</v>
      </c>
      <c r="X9" s="13">
        <v>0.5</v>
      </c>
      <c r="Y9" s="13"/>
      <c r="Z9" s="13">
        <v>0.28571428571428598</v>
      </c>
      <c r="AA9" s="13">
        <v>0.42857142857142899</v>
      </c>
      <c r="AB9" s="13">
        <v>0.33333333333333298</v>
      </c>
      <c r="AC9" s="13">
        <v>0.5</v>
      </c>
      <c r="AD9" s="13">
        <v>0.125</v>
      </c>
      <c r="AE9" s="13">
        <v>0.18181818181818199</v>
      </c>
      <c r="AF9" s="13">
        <v>0</v>
      </c>
      <c r="AG9" s="13">
        <v>0.44444444444444398</v>
      </c>
      <c r="AH9" s="13"/>
      <c r="AI9" s="13">
        <v>0.16666666666666699</v>
      </c>
      <c r="AJ9" s="13">
        <v>0.33333333333333298</v>
      </c>
      <c r="AK9" s="13">
        <v>0.18181818181818199</v>
      </c>
      <c r="AL9" s="13">
        <v>0.34482758620689702</v>
      </c>
      <c r="AM9" s="13">
        <v>0.25</v>
      </c>
      <c r="AN9" s="13"/>
      <c r="AO9" s="13">
        <v>0.29090909090909101</v>
      </c>
      <c r="AP9" s="13">
        <v>0.30769230769230799</v>
      </c>
      <c r="AQ9" s="13"/>
      <c r="AR9" s="13">
        <v>0.66666666666666696</v>
      </c>
      <c r="AS9" s="13">
        <v>0.33333333333333298</v>
      </c>
      <c r="AT9" s="13">
        <v>0.33333333333333298</v>
      </c>
      <c r="AU9" s="13">
        <v>0</v>
      </c>
      <c r="AV9" s="13">
        <v>0.5</v>
      </c>
      <c r="AW9" s="13">
        <v>0</v>
      </c>
      <c r="AX9" s="13" t="s">
        <v>529</v>
      </c>
      <c r="AY9" s="13">
        <v>0</v>
      </c>
      <c r="AZ9" s="13">
        <v>0.1</v>
      </c>
      <c r="BA9" s="13">
        <v>0</v>
      </c>
      <c r="BB9" s="13">
        <v>0.55555555555555602</v>
      </c>
      <c r="BC9" s="13">
        <v>0.66666666666666696</v>
      </c>
      <c r="BD9" s="13"/>
      <c r="BE9" s="13">
        <v>0.16666666666666699</v>
      </c>
    </row>
    <row r="10" spans="2:57" x14ac:dyDescent="0.25">
      <c r="B10" s="14" t="s">
        <v>335</v>
      </c>
      <c r="C10" s="13">
        <v>0.36764705882352899</v>
      </c>
      <c r="D10" s="13">
        <v>0.33333333333333298</v>
      </c>
      <c r="E10" s="13">
        <v>0.4375</v>
      </c>
      <c r="F10" s="13">
        <v>0.38461538461538503</v>
      </c>
      <c r="G10" s="13">
        <v>0.33333333333333298</v>
      </c>
      <c r="H10" s="13"/>
      <c r="I10" s="13">
        <v>0.38</v>
      </c>
      <c r="J10" s="13">
        <v>0.33333333333333298</v>
      </c>
      <c r="K10" s="13"/>
      <c r="L10" s="13">
        <v>0.22222222222222199</v>
      </c>
      <c r="M10" s="13">
        <v>0.36363636363636398</v>
      </c>
      <c r="N10" s="13">
        <v>0.3125</v>
      </c>
      <c r="O10" s="13">
        <v>0.4375</v>
      </c>
      <c r="P10" s="13"/>
      <c r="Q10" s="13">
        <v>0.22727272727272699</v>
      </c>
      <c r="R10" s="13">
        <v>0.54545454545454497</v>
      </c>
      <c r="S10" s="13">
        <v>0.6</v>
      </c>
      <c r="T10" s="13">
        <v>0.4</v>
      </c>
      <c r="U10" s="13">
        <v>0.16666666666666699</v>
      </c>
      <c r="V10" s="13">
        <v>0.66666666666666696</v>
      </c>
      <c r="W10" s="13">
        <v>0.8</v>
      </c>
      <c r="X10" s="13">
        <v>0.25</v>
      </c>
      <c r="Y10" s="13"/>
      <c r="Z10" s="13">
        <v>0.42857142857142899</v>
      </c>
      <c r="AA10" s="13">
        <v>0.42857142857142899</v>
      </c>
      <c r="AB10" s="13">
        <v>0.5</v>
      </c>
      <c r="AC10" s="13">
        <v>0.25</v>
      </c>
      <c r="AD10" s="13">
        <v>0.375</v>
      </c>
      <c r="AE10" s="13">
        <v>0.27272727272727298</v>
      </c>
      <c r="AF10" s="13">
        <v>0.33333333333333298</v>
      </c>
      <c r="AG10" s="13">
        <v>0.22222222222222199</v>
      </c>
      <c r="AH10" s="13"/>
      <c r="AI10" s="13">
        <v>0</v>
      </c>
      <c r="AJ10" s="13">
        <v>0.66666666666666696</v>
      </c>
      <c r="AK10" s="13">
        <v>0.27272727272727298</v>
      </c>
      <c r="AL10" s="13">
        <v>0.37931034482758602</v>
      </c>
      <c r="AM10" s="13">
        <v>0.375</v>
      </c>
      <c r="AN10" s="13"/>
      <c r="AO10" s="13">
        <v>0.4</v>
      </c>
      <c r="AP10" s="13">
        <v>0.230769230769231</v>
      </c>
      <c r="AQ10" s="13"/>
      <c r="AR10" s="13">
        <v>0</v>
      </c>
      <c r="AS10" s="13">
        <v>0.38888888888888901</v>
      </c>
      <c r="AT10" s="13">
        <v>0.33333333333333298</v>
      </c>
      <c r="AU10" s="13">
        <v>1</v>
      </c>
      <c r="AV10" s="13">
        <v>0</v>
      </c>
      <c r="AW10" s="13">
        <v>0.42857142857142899</v>
      </c>
      <c r="AX10" s="13" t="s">
        <v>529</v>
      </c>
      <c r="AY10" s="13">
        <v>0.5</v>
      </c>
      <c r="AZ10" s="13">
        <v>0.5</v>
      </c>
      <c r="BA10" s="13">
        <v>0.8</v>
      </c>
      <c r="BB10" s="13">
        <v>0.11111111111111099</v>
      </c>
      <c r="BC10" s="13">
        <v>0.33333333333333298</v>
      </c>
      <c r="BD10" s="13"/>
      <c r="BE10" s="13">
        <v>0.33333333333333298</v>
      </c>
    </row>
    <row r="11" spans="2:57" x14ac:dyDescent="0.25">
      <c r="B11" s="14" t="s">
        <v>318</v>
      </c>
      <c r="C11" s="13">
        <v>0.11764705882352899</v>
      </c>
      <c r="D11" s="13">
        <v>9.5238095238095205E-2</v>
      </c>
      <c r="E11" s="13">
        <v>0.125</v>
      </c>
      <c r="F11" s="13">
        <v>7.69230769230769E-2</v>
      </c>
      <c r="G11" s="13">
        <v>0.16666666666666699</v>
      </c>
      <c r="H11" s="13"/>
      <c r="I11" s="13">
        <v>0.1</v>
      </c>
      <c r="J11" s="13">
        <v>0.16666666666666699</v>
      </c>
      <c r="K11" s="13"/>
      <c r="L11" s="13">
        <v>0.11111111111111099</v>
      </c>
      <c r="M11" s="13">
        <v>0</v>
      </c>
      <c r="N11" s="13">
        <v>0.25</v>
      </c>
      <c r="O11" s="13">
        <v>9.375E-2</v>
      </c>
      <c r="P11" s="13"/>
      <c r="Q11" s="13">
        <v>0.18181818181818199</v>
      </c>
      <c r="R11" s="13">
        <v>0</v>
      </c>
      <c r="S11" s="13">
        <v>0</v>
      </c>
      <c r="T11" s="13">
        <v>0.2</v>
      </c>
      <c r="U11" s="13">
        <v>0.33333333333333298</v>
      </c>
      <c r="V11" s="13">
        <v>0</v>
      </c>
      <c r="W11" s="13">
        <v>0</v>
      </c>
      <c r="X11" s="13">
        <v>0.125</v>
      </c>
      <c r="Y11" s="13"/>
      <c r="Z11" s="13">
        <v>7.1428571428571397E-2</v>
      </c>
      <c r="AA11" s="13">
        <v>0</v>
      </c>
      <c r="AB11" s="13">
        <v>8.3333333333333301E-2</v>
      </c>
      <c r="AC11" s="13">
        <v>0</v>
      </c>
      <c r="AD11" s="13">
        <v>0.25</v>
      </c>
      <c r="AE11" s="13">
        <v>0.36363636363636398</v>
      </c>
      <c r="AF11" s="13">
        <v>0</v>
      </c>
      <c r="AG11" s="13">
        <v>0</v>
      </c>
      <c r="AH11" s="13"/>
      <c r="AI11" s="13">
        <v>0.16666666666666699</v>
      </c>
      <c r="AJ11" s="13">
        <v>0</v>
      </c>
      <c r="AK11" s="13">
        <v>0.18181818181818199</v>
      </c>
      <c r="AL11" s="13">
        <v>0.13793103448275901</v>
      </c>
      <c r="AM11" s="13">
        <v>0.125</v>
      </c>
      <c r="AN11" s="13"/>
      <c r="AO11" s="13">
        <v>0.109090909090909</v>
      </c>
      <c r="AP11" s="13">
        <v>0.15384615384615399</v>
      </c>
      <c r="AQ11" s="13"/>
      <c r="AR11" s="13">
        <v>0.33333333333333298</v>
      </c>
      <c r="AS11" s="13">
        <v>5.5555555555555601E-2</v>
      </c>
      <c r="AT11" s="13">
        <v>0.33333333333333298</v>
      </c>
      <c r="AU11" s="13">
        <v>0</v>
      </c>
      <c r="AV11" s="13">
        <v>0.16666666666666699</v>
      </c>
      <c r="AW11" s="13">
        <v>0.14285714285714299</v>
      </c>
      <c r="AX11" s="13" t="s">
        <v>529</v>
      </c>
      <c r="AY11" s="13">
        <v>0</v>
      </c>
      <c r="AZ11" s="13">
        <v>0.2</v>
      </c>
      <c r="BA11" s="13">
        <v>0</v>
      </c>
      <c r="BB11" s="13">
        <v>0.11111111111111099</v>
      </c>
      <c r="BC11" s="13">
        <v>0</v>
      </c>
      <c r="BD11" s="13"/>
      <c r="BE11" s="13">
        <v>0.16666666666666699</v>
      </c>
    </row>
    <row r="12" spans="2:57" x14ac:dyDescent="0.25">
      <c r="B12" s="14" t="s">
        <v>82</v>
      </c>
      <c r="C12" s="20">
        <v>0.10294117647058799</v>
      </c>
      <c r="D12" s="20">
        <v>4.7619047619047603E-2</v>
      </c>
      <c r="E12" s="20">
        <v>0.125</v>
      </c>
      <c r="F12" s="20">
        <v>0.15384615384615399</v>
      </c>
      <c r="G12" s="20">
        <v>0.11111111111111099</v>
      </c>
      <c r="H12" s="20"/>
      <c r="I12" s="20">
        <v>0.1</v>
      </c>
      <c r="J12" s="20">
        <v>0.11111111111111099</v>
      </c>
      <c r="K12" s="20"/>
      <c r="L12" s="20">
        <v>0.11111111111111099</v>
      </c>
      <c r="M12" s="20">
        <v>9.0909090909090898E-2</v>
      </c>
      <c r="N12" s="20">
        <v>0.1875</v>
      </c>
      <c r="O12" s="20">
        <v>6.25E-2</v>
      </c>
      <c r="P12" s="20"/>
      <c r="Q12" s="20">
        <v>4.5454545454545497E-2</v>
      </c>
      <c r="R12" s="20">
        <v>9.0909090909090898E-2</v>
      </c>
      <c r="S12" s="20">
        <v>0.2</v>
      </c>
      <c r="T12" s="20">
        <v>0.2</v>
      </c>
      <c r="U12" s="20">
        <v>0</v>
      </c>
      <c r="V12" s="20">
        <v>0</v>
      </c>
      <c r="W12" s="20">
        <v>0</v>
      </c>
      <c r="X12" s="20">
        <v>0</v>
      </c>
      <c r="Y12" s="20"/>
      <c r="Z12" s="20">
        <v>0.14285714285714299</v>
      </c>
      <c r="AA12" s="20">
        <v>0</v>
      </c>
      <c r="AB12" s="20">
        <v>8.3333333333333301E-2</v>
      </c>
      <c r="AC12" s="20">
        <v>0</v>
      </c>
      <c r="AD12" s="20">
        <v>0.125</v>
      </c>
      <c r="AE12" s="20">
        <v>0.18181818181818199</v>
      </c>
      <c r="AF12" s="20">
        <v>0.33333333333333298</v>
      </c>
      <c r="AG12" s="20">
        <v>0</v>
      </c>
      <c r="AH12" s="20"/>
      <c r="AI12" s="20">
        <v>0</v>
      </c>
      <c r="AJ12" s="20">
        <v>0</v>
      </c>
      <c r="AK12" s="20">
        <v>0.27272727272727298</v>
      </c>
      <c r="AL12" s="20">
        <v>0.10344827586206901</v>
      </c>
      <c r="AM12" s="20">
        <v>0</v>
      </c>
      <c r="AN12" s="20"/>
      <c r="AO12" s="20">
        <v>5.4545454545454501E-2</v>
      </c>
      <c r="AP12" s="20">
        <v>0.30769230769230799</v>
      </c>
      <c r="AQ12" s="20"/>
      <c r="AR12" s="20">
        <v>0</v>
      </c>
      <c r="AS12" s="20">
        <v>5.5555555555555601E-2</v>
      </c>
      <c r="AT12" s="20">
        <v>0</v>
      </c>
      <c r="AU12" s="20">
        <v>0</v>
      </c>
      <c r="AV12" s="20">
        <v>0.33333333333333298</v>
      </c>
      <c r="AW12" s="20">
        <v>0.28571428571428598</v>
      </c>
      <c r="AX12" s="20" t="s">
        <v>529</v>
      </c>
      <c r="AY12" s="20">
        <v>0</v>
      </c>
      <c r="AZ12" s="20">
        <v>0.1</v>
      </c>
      <c r="BA12" s="20">
        <v>0.2</v>
      </c>
      <c r="BB12" s="20">
        <v>0</v>
      </c>
      <c r="BC12" s="20">
        <v>0</v>
      </c>
      <c r="BD12" s="20"/>
      <c r="BE12" s="20">
        <v>0.33333333333333298</v>
      </c>
    </row>
    <row r="13" spans="2:57" x14ac:dyDescent="0.25">
      <c r="B13" s="14" t="s">
        <v>319</v>
      </c>
      <c r="C13" s="20">
        <v>0.41176470588235298</v>
      </c>
      <c r="D13" s="20">
        <v>0.52380952380952395</v>
      </c>
      <c r="E13" s="20">
        <v>0.3125</v>
      </c>
      <c r="F13" s="20">
        <v>0.38461538461538503</v>
      </c>
      <c r="G13" s="20">
        <v>0.38888888888888901</v>
      </c>
      <c r="H13" s="20"/>
      <c r="I13" s="20">
        <v>0.42</v>
      </c>
      <c r="J13" s="20">
        <v>0.38888888888888901</v>
      </c>
      <c r="K13" s="20"/>
      <c r="L13" s="20">
        <v>0.55555555555555602</v>
      </c>
      <c r="M13" s="20">
        <v>0.54545454545454497</v>
      </c>
      <c r="N13" s="20">
        <v>0.25</v>
      </c>
      <c r="O13" s="20">
        <v>0.40625</v>
      </c>
      <c r="P13" s="20"/>
      <c r="Q13" s="20">
        <v>0.54545454545454497</v>
      </c>
      <c r="R13" s="20">
        <v>0.36363636363636398</v>
      </c>
      <c r="S13" s="20">
        <v>0.2</v>
      </c>
      <c r="T13" s="20">
        <v>0.2</v>
      </c>
      <c r="U13" s="20">
        <v>0.5</v>
      </c>
      <c r="V13" s="20">
        <v>0.33333333333333298</v>
      </c>
      <c r="W13" s="20">
        <v>0.2</v>
      </c>
      <c r="X13" s="20">
        <v>0.625</v>
      </c>
      <c r="Y13" s="20"/>
      <c r="Z13" s="20">
        <v>0.35714285714285698</v>
      </c>
      <c r="AA13" s="20">
        <v>0.57142857142857095</v>
      </c>
      <c r="AB13" s="20">
        <v>0.33333333333333298</v>
      </c>
      <c r="AC13" s="20">
        <v>0.75</v>
      </c>
      <c r="AD13" s="20">
        <v>0.25</v>
      </c>
      <c r="AE13" s="20">
        <v>0.18181818181818199</v>
      </c>
      <c r="AF13" s="20">
        <v>0.33333333333333298</v>
      </c>
      <c r="AG13" s="20">
        <v>0.77777777777777801</v>
      </c>
      <c r="AH13" s="20"/>
      <c r="AI13" s="20">
        <v>0.83333333333333304</v>
      </c>
      <c r="AJ13" s="20">
        <v>0.33333333333333298</v>
      </c>
      <c r="AK13" s="20">
        <v>0.27272727272727298</v>
      </c>
      <c r="AL13" s="20">
        <v>0.37931034482758602</v>
      </c>
      <c r="AM13" s="20">
        <v>0.5</v>
      </c>
      <c r="AN13" s="20"/>
      <c r="AO13" s="20">
        <v>0.43636363636363601</v>
      </c>
      <c r="AP13" s="20">
        <v>0.30769230769230799</v>
      </c>
      <c r="AQ13" s="20"/>
      <c r="AR13" s="20">
        <v>0.66666666666666696</v>
      </c>
      <c r="AS13" s="20">
        <v>0.5</v>
      </c>
      <c r="AT13" s="20">
        <v>0.33333333333333298</v>
      </c>
      <c r="AU13" s="20">
        <v>0</v>
      </c>
      <c r="AV13" s="20">
        <v>0.5</v>
      </c>
      <c r="AW13" s="20">
        <v>0.14285714285714299</v>
      </c>
      <c r="AX13" s="20" t="s">
        <v>529</v>
      </c>
      <c r="AY13" s="20">
        <v>0.5</v>
      </c>
      <c r="AZ13" s="20">
        <v>0.2</v>
      </c>
      <c r="BA13" s="20">
        <v>0</v>
      </c>
      <c r="BB13" s="20">
        <v>0.77777777777777801</v>
      </c>
      <c r="BC13" s="20">
        <v>0.66666666666666696</v>
      </c>
      <c r="BD13" s="20"/>
      <c r="BE13" s="20">
        <v>0.16666666666666699</v>
      </c>
    </row>
    <row r="14" spans="2:57" x14ac:dyDescent="0.25">
      <c r="B14" s="14" t="s">
        <v>274</v>
      </c>
      <c r="C14" s="21">
        <v>-0.308823529411765</v>
      </c>
      <c r="D14" s="21">
        <v>-0.476190476190476</v>
      </c>
      <c r="E14" s="21">
        <v>-0.1875</v>
      </c>
      <c r="F14" s="21">
        <v>-0.230769230769231</v>
      </c>
      <c r="G14" s="21">
        <v>-0.27777777777777801</v>
      </c>
      <c r="H14" s="21"/>
      <c r="I14" s="21">
        <v>-0.32</v>
      </c>
      <c r="J14" s="21">
        <v>-0.27777777777777801</v>
      </c>
      <c r="K14" s="21"/>
      <c r="L14" s="21">
        <v>-0.44444444444444398</v>
      </c>
      <c r="M14" s="21">
        <v>-0.45454545454545398</v>
      </c>
      <c r="N14" s="21">
        <v>-6.25E-2</v>
      </c>
      <c r="O14" s="21">
        <v>-0.34375</v>
      </c>
      <c r="P14" s="21"/>
      <c r="Q14" s="21">
        <v>-0.5</v>
      </c>
      <c r="R14" s="21">
        <v>-0.27272727272727298</v>
      </c>
      <c r="S14" s="21">
        <v>0</v>
      </c>
      <c r="T14" s="21">
        <v>0</v>
      </c>
      <c r="U14" s="21">
        <v>-0.5</v>
      </c>
      <c r="V14" s="21">
        <v>-0.33333333333333298</v>
      </c>
      <c r="W14" s="21">
        <v>-0.2</v>
      </c>
      <c r="X14" s="21">
        <v>-0.625</v>
      </c>
      <c r="Y14" s="21"/>
      <c r="Z14" s="21">
        <v>-0.214285714285714</v>
      </c>
      <c r="AA14" s="21">
        <v>-0.57142857142857095</v>
      </c>
      <c r="AB14" s="21">
        <v>-0.25</v>
      </c>
      <c r="AC14" s="21">
        <v>-0.75</v>
      </c>
      <c r="AD14" s="21">
        <v>-0.125</v>
      </c>
      <c r="AE14" s="21">
        <v>0</v>
      </c>
      <c r="AF14" s="21">
        <v>0</v>
      </c>
      <c r="AG14" s="21">
        <v>-0.77777777777777801</v>
      </c>
      <c r="AH14" s="21"/>
      <c r="AI14" s="21">
        <v>-0.83333333333333304</v>
      </c>
      <c r="AJ14" s="21">
        <v>-0.33333333333333298</v>
      </c>
      <c r="AK14" s="21">
        <v>0</v>
      </c>
      <c r="AL14" s="21">
        <v>-0.27586206896551702</v>
      </c>
      <c r="AM14" s="21">
        <v>-0.5</v>
      </c>
      <c r="AN14" s="21"/>
      <c r="AO14" s="21">
        <v>-0.381818181818182</v>
      </c>
      <c r="AP14" s="21">
        <v>0</v>
      </c>
      <c r="AQ14" s="21"/>
      <c r="AR14" s="21">
        <v>-0.66666666666666696</v>
      </c>
      <c r="AS14" s="21">
        <v>-0.44444444444444398</v>
      </c>
      <c r="AT14" s="21">
        <v>-0.33333333333333298</v>
      </c>
      <c r="AU14" s="21">
        <v>0</v>
      </c>
      <c r="AV14" s="21">
        <v>-0.16666666666666699</v>
      </c>
      <c r="AW14" s="21">
        <v>0.14285714285714299</v>
      </c>
      <c r="AX14" s="21" t="s">
        <v>529</v>
      </c>
      <c r="AY14" s="21">
        <v>-0.5</v>
      </c>
      <c r="AZ14" s="21">
        <v>-0.1</v>
      </c>
      <c r="BA14" s="21">
        <v>0.2</v>
      </c>
      <c r="BB14" s="21">
        <v>-0.77777777777777801</v>
      </c>
      <c r="BC14" s="21">
        <v>-0.66666666666666696</v>
      </c>
      <c r="BD14" s="21"/>
      <c r="BE14" s="21">
        <v>0.16666666666666699</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0.45588235294117602</v>
      </c>
      <c r="D8" s="13">
        <v>0.476190476190476</v>
      </c>
      <c r="E8" s="13">
        <v>0.5625</v>
      </c>
      <c r="F8" s="13">
        <v>0.230769230769231</v>
      </c>
      <c r="G8" s="13">
        <v>0.5</v>
      </c>
      <c r="H8" s="13"/>
      <c r="I8" s="13">
        <v>0.44</v>
      </c>
      <c r="J8" s="13">
        <v>0.5</v>
      </c>
      <c r="K8" s="13"/>
      <c r="L8" s="13">
        <v>0.44444444444444398</v>
      </c>
      <c r="M8" s="13">
        <v>0.36363636363636398</v>
      </c>
      <c r="N8" s="13">
        <v>0.4375</v>
      </c>
      <c r="O8" s="13">
        <v>0.5</v>
      </c>
      <c r="P8" s="13"/>
      <c r="Q8" s="13">
        <v>0.5</v>
      </c>
      <c r="R8" s="13">
        <v>0.45454545454545497</v>
      </c>
      <c r="S8" s="13">
        <v>0.4</v>
      </c>
      <c r="T8" s="13">
        <v>0.6</v>
      </c>
      <c r="U8" s="13">
        <v>0.16666666666666699</v>
      </c>
      <c r="V8" s="13">
        <v>0.33333333333333298</v>
      </c>
      <c r="W8" s="13">
        <v>0.2</v>
      </c>
      <c r="X8" s="13">
        <v>0.75</v>
      </c>
      <c r="Y8" s="13"/>
      <c r="Z8" s="13">
        <v>0.214285714285714</v>
      </c>
      <c r="AA8" s="13">
        <v>0.57142857142857095</v>
      </c>
      <c r="AB8" s="13">
        <v>0.58333333333333304</v>
      </c>
      <c r="AC8" s="13">
        <v>0.5</v>
      </c>
      <c r="AD8" s="13">
        <v>0.5</v>
      </c>
      <c r="AE8" s="13">
        <v>0.27272727272727298</v>
      </c>
      <c r="AF8" s="13">
        <v>0.66666666666666696</v>
      </c>
      <c r="AG8" s="13">
        <v>0.66666666666666696</v>
      </c>
      <c r="AH8" s="13"/>
      <c r="AI8" s="13">
        <v>0.66666666666666696</v>
      </c>
      <c r="AJ8" s="13">
        <v>0.5</v>
      </c>
      <c r="AK8" s="13">
        <v>0.54545454545454497</v>
      </c>
      <c r="AL8" s="13">
        <v>0.34482758620689702</v>
      </c>
      <c r="AM8" s="13">
        <v>0.625</v>
      </c>
      <c r="AN8" s="13"/>
      <c r="AO8" s="13">
        <v>0.472727272727273</v>
      </c>
      <c r="AP8" s="13">
        <v>0.38461538461538503</v>
      </c>
      <c r="AQ8" s="13"/>
      <c r="AR8" s="13">
        <v>0.33333333333333298</v>
      </c>
      <c r="AS8" s="13">
        <v>0.33333333333333298</v>
      </c>
      <c r="AT8" s="13">
        <v>1</v>
      </c>
      <c r="AU8" s="13">
        <v>0.5</v>
      </c>
      <c r="AV8" s="13">
        <v>0.5</v>
      </c>
      <c r="AW8" s="13">
        <v>0.57142857142857095</v>
      </c>
      <c r="AX8" s="13" t="s">
        <v>529</v>
      </c>
      <c r="AY8" s="13">
        <v>0</v>
      </c>
      <c r="AZ8" s="13">
        <v>0.3</v>
      </c>
      <c r="BA8" s="13">
        <v>0.6</v>
      </c>
      <c r="BB8" s="13">
        <v>0.55555555555555602</v>
      </c>
      <c r="BC8" s="13">
        <v>0.66666666666666696</v>
      </c>
      <c r="BD8" s="13"/>
      <c r="BE8" s="13">
        <v>0.5</v>
      </c>
    </row>
    <row r="9" spans="2:57" x14ac:dyDescent="0.25">
      <c r="B9" s="14" t="s">
        <v>316</v>
      </c>
      <c r="C9" s="13">
        <v>0.20588235294117599</v>
      </c>
      <c r="D9" s="13">
        <v>0.19047619047618999</v>
      </c>
      <c r="E9" s="13">
        <v>6.25E-2</v>
      </c>
      <c r="F9" s="13">
        <v>0.230769230769231</v>
      </c>
      <c r="G9" s="13">
        <v>0.33333333333333298</v>
      </c>
      <c r="H9" s="13"/>
      <c r="I9" s="13">
        <v>0.16</v>
      </c>
      <c r="J9" s="13">
        <v>0.33333333333333298</v>
      </c>
      <c r="K9" s="13"/>
      <c r="L9" s="13">
        <v>0.22222222222222199</v>
      </c>
      <c r="M9" s="13">
        <v>0.27272727272727298</v>
      </c>
      <c r="N9" s="13">
        <v>0.25</v>
      </c>
      <c r="O9" s="13">
        <v>0.15625</v>
      </c>
      <c r="P9" s="13"/>
      <c r="Q9" s="13">
        <v>0.18181818181818199</v>
      </c>
      <c r="R9" s="13">
        <v>9.0909090909090898E-2</v>
      </c>
      <c r="S9" s="13">
        <v>0</v>
      </c>
      <c r="T9" s="13">
        <v>0.2</v>
      </c>
      <c r="U9" s="13">
        <v>0.5</v>
      </c>
      <c r="V9" s="13">
        <v>0.33333333333333298</v>
      </c>
      <c r="W9" s="13">
        <v>0.4</v>
      </c>
      <c r="X9" s="13">
        <v>0.25</v>
      </c>
      <c r="Y9" s="13"/>
      <c r="Z9" s="13">
        <v>0.214285714285714</v>
      </c>
      <c r="AA9" s="13">
        <v>0</v>
      </c>
      <c r="AB9" s="13">
        <v>0.16666666666666699</v>
      </c>
      <c r="AC9" s="13">
        <v>0.5</v>
      </c>
      <c r="AD9" s="13">
        <v>0.125</v>
      </c>
      <c r="AE9" s="13">
        <v>0.36363636363636398</v>
      </c>
      <c r="AF9" s="13">
        <v>0</v>
      </c>
      <c r="AG9" s="13">
        <v>0.22222222222222199</v>
      </c>
      <c r="AH9" s="13"/>
      <c r="AI9" s="13">
        <v>0</v>
      </c>
      <c r="AJ9" s="13">
        <v>0</v>
      </c>
      <c r="AK9" s="13">
        <v>0.27272727272727298</v>
      </c>
      <c r="AL9" s="13">
        <v>0.34482758620689702</v>
      </c>
      <c r="AM9" s="13">
        <v>0</v>
      </c>
      <c r="AN9" s="13"/>
      <c r="AO9" s="13">
        <v>0.218181818181818</v>
      </c>
      <c r="AP9" s="13">
        <v>0.15384615384615399</v>
      </c>
      <c r="AQ9" s="13"/>
      <c r="AR9" s="13">
        <v>0.33333333333333298</v>
      </c>
      <c r="AS9" s="13">
        <v>0.22222222222222199</v>
      </c>
      <c r="AT9" s="13">
        <v>0</v>
      </c>
      <c r="AU9" s="13">
        <v>0.5</v>
      </c>
      <c r="AV9" s="13">
        <v>0.16666666666666699</v>
      </c>
      <c r="AW9" s="13">
        <v>0.14285714285714299</v>
      </c>
      <c r="AX9" s="13" t="s">
        <v>529</v>
      </c>
      <c r="AY9" s="13">
        <v>0</v>
      </c>
      <c r="AZ9" s="13">
        <v>0.3</v>
      </c>
      <c r="BA9" s="13">
        <v>0.2</v>
      </c>
      <c r="BB9" s="13">
        <v>0.11111111111111099</v>
      </c>
      <c r="BC9" s="13">
        <v>0.33333333333333298</v>
      </c>
      <c r="BD9" s="13"/>
      <c r="BE9" s="13">
        <v>0.16666666666666699</v>
      </c>
    </row>
    <row r="10" spans="2:57" x14ac:dyDescent="0.25">
      <c r="B10" s="14" t="s">
        <v>335</v>
      </c>
      <c r="C10" s="13">
        <v>0.191176470588235</v>
      </c>
      <c r="D10" s="13">
        <v>9.5238095238095205E-2</v>
      </c>
      <c r="E10" s="13">
        <v>0.3125</v>
      </c>
      <c r="F10" s="13">
        <v>0.38461538461538503</v>
      </c>
      <c r="G10" s="13">
        <v>5.5555555555555601E-2</v>
      </c>
      <c r="H10" s="13"/>
      <c r="I10" s="13">
        <v>0.24</v>
      </c>
      <c r="J10" s="13">
        <v>5.5555555555555601E-2</v>
      </c>
      <c r="K10" s="13"/>
      <c r="L10" s="13">
        <v>0.22222222222222199</v>
      </c>
      <c r="M10" s="13">
        <v>0.36363636363636398</v>
      </c>
      <c r="N10" s="13">
        <v>0.125</v>
      </c>
      <c r="O10" s="13">
        <v>0.15625</v>
      </c>
      <c r="P10" s="13"/>
      <c r="Q10" s="13">
        <v>0.18181818181818199</v>
      </c>
      <c r="R10" s="13">
        <v>0.36363636363636398</v>
      </c>
      <c r="S10" s="13">
        <v>0.2</v>
      </c>
      <c r="T10" s="13">
        <v>0</v>
      </c>
      <c r="U10" s="13">
        <v>0.33333333333333298</v>
      </c>
      <c r="V10" s="13">
        <v>0.33333333333333298</v>
      </c>
      <c r="W10" s="13">
        <v>0.2</v>
      </c>
      <c r="X10" s="13">
        <v>0</v>
      </c>
      <c r="Y10" s="13"/>
      <c r="Z10" s="13">
        <v>0.35714285714285698</v>
      </c>
      <c r="AA10" s="13">
        <v>0.14285714285714299</v>
      </c>
      <c r="AB10" s="13">
        <v>0.16666666666666699</v>
      </c>
      <c r="AC10" s="13">
        <v>0</v>
      </c>
      <c r="AD10" s="13">
        <v>0.25</v>
      </c>
      <c r="AE10" s="13">
        <v>0.27272727272727298</v>
      </c>
      <c r="AF10" s="13">
        <v>0</v>
      </c>
      <c r="AG10" s="13">
        <v>0</v>
      </c>
      <c r="AH10" s="13"/>
      <c r="AI10" s="13">
        <v>0</v>
      </c>
      <c r="AJ10" s="13">
        <v>0.41666666666666702</v>
      </c>
      <c r="AK10" s="13">
        <v>9.0909090909090898E-2</v>
      </c>
      <c r="AL10" s="13">
        <v>0.17241379310344801</v>
      </c>
      <c r="AM10" s="13">
        <v>0.25</v>
      </c>
      <c r="AN10" s="13"/>
      <c r="AO10" s="13">
        <v>0.2</v>
      </c>
      <c r="AP10" s="13">
        <v>0.15384615384615399</v>
      </c>
      <c r="AQ10" s="13"/>
      <c r="AR10" s="13">
        <v>0</v>
      </c>
      <c r="AS10" s="13">
        <v>0.27777777777777801</v>
      </c>
      <c r="AT10" s="13">
        <v>0</v>
      </c>
      <c r="AU10" s="13">
        <v>0</v>
      </c>
      <c r="AV10" s="13">
        <v>0</v>
      </c>
      <c r="AW10" s="13">
        <v>0.14285714285714299</v>
      </c>
      <c r="AX10" s="13" t="s">
        <v>529</v>
      </c>
      <c r="AY10" s="13">
        <v>0</v>
      </c>
      <c r="AZ10" s="13">
        <v>0.3</v>
      </c>
      <c r="BA10" s="13">
        <v>0.2</v>
      </c>
      <c r="BB10" s="13">
        <v>0.33333333333333298</v>
      </c>
      <c r="BC10" s="13">
        <v>0</v>
      </c>
      <c r="BD10" s="13"/>
      <c r="BE10" s="13">
        <v>0</v>
      </c>
    </row>
    <row r="11" spans="2:57" x14ac:dyDescent="0.25">
      <c r="B11" s="14" t="s">
        <v>318</v>
      </c>
      <c r="C11" s="13">
        <v>5.8823529411764698E-2</v>
      </c>
      <c r="D11" s="13">
        <v>0.14285714285714299</v>
      </c>
      <c r="E11" s="13">
        <v>0</v>
      </c>
      <c r="F11" s="13">
        <v>7.69230769230769E-2</v>
      </c>
      <c r="G11" s="13">
        <v>0</v>
      </c>
      <c r="H11" s="13"/>
      <c r="I11" s="13">
        <v>0.08</v>
      </c>
      <c r="J11" s="13">
        <v>0</v>
      </c>
      <c r="K11" s="13"/>
      <c r="L11" s="13">
        <v>0.11111111111111099</v>
      </c>
      <c r="M11" s="13">
        <v>0</v>
      </c>
      <c r="N11" s="13">
        <v>6.25E-2</v>
      </c>
      <c r="O11" s="13">
        <v>6.25E-2</v>
      </c>
      <c r="P11" s="13"/>
      <c r="Q11" s="13">
        <v>9.0909090909090898E-2</v>
      </c>
      <c r="R11" s="13">
        <v>0</v>
      </c>
      <c r="S11" s="13">
        <v>0.2</v>
      </c>
      <c r="T11" s="13">
        <v>0</v>
      </c>
      <c r="U11" s="13">
        <v>0</v>
      </c>
      <c r="V11" s="13">
        <v>0</v>
      </c>
      <c r="W11" s="13">
        <v>0.2</v>
      </c>
      <c r="X11" s="13">
        <v>0</v>
      </c>
      <c r="Y11" s="13"/>
      <c r="Z11" s="13">
        <v>0.14285714285714299</v>
      </c>
      <c r="AA11" s="13">
        <v>0.28571428571428598</v>
      </c>
      <c r="AB11" s="13">
        <v>0</v>
      </c>
      <c r="AC11" s="13">
        <v>0</v>
      </c>
      <c r="AD11" s="13">
        <v>0</v>
      </c>
      <c r="AE11" s="13">
        <v>0</v>
      </c>
      <c r="AF11" s="13">
        <v>0</v>
      </c>
      <c r="AG11" s="13">
        <v>0</v>
      </c>
      <c r="AH11" s="13"/>
      <c r="AI11" s="13">
        <v>0.16666666666666699</v>
      </c>
      <c r="AJ11" s="13">
        <v>8.3333333333333301E-2</v>
      </c>
      <c r="AK11" s="13">
        <v>0</v>
      </c>
      <c r="AL11" s="13">
        <v>3.4482758620689703E-2</v>
      </c>
      <c r="AM11" s="13">
        <v>0.125</v>
      </c>
      <c r="AN11" s="13"/>
      <c r="AO11" s="13">
        <v>5.4545454545454501E-2</v>
      </c>
      <c r="AP11" s="13">
        <v>7.69230769230769E-2</v>
      </c>
      <c r="AQ11" s="13"/>
      <c r="AR11" s="13">
        <v>0.33333333333333298</v>
      </c>
      <c r="AS11" s="13">
        <v>0</v>
      </c>
      <c r="AT11" s="13">
        <v>0</v>
      </c>
      <c r="AU11" s="13">
        <v>0</v>
      </c>
      <c r="AV11" s="13">
        <v>0.16666666666666699</v>
      </c>
      <c r="AW11" s="13">
        <v>0</v>
      </c>
      <c r="AX11" s="13" t="s">
        <v>529</v>
      </c>
      <c r="AY11" s="13">
        <v>1</v>
      </c>
      <c r="AZ11" s="13">
        <v>0</v>
      </c>
      <c r="BA11" s="13">
        <v>0</v>
      </c>
      <c r="BB11" s="13">
        <v>0</v>
      </c>
      <c r="BC11" s="13">
        <v>0</v>
      </c>
      <c r="BD11" s="13"/>
      <c r="BE11" s="13">
        <v>0.16666666666666699</v>
      </c>
    </row>
    <row r="12" spans="2:57" x14ac:dyDescent="0.25">
      <c r="B12" s="14" t="s">
        <v>82</v>
      </c>
      <c r="C12" s="20">
        <v>8.8235294117647106E-2</v>
      </c>
      <c r="D12" s="20">
        <v>9.5238095238095205E-2</v>
      </c>
      <c r="E12" s="20">
        <v>6.25E-2</v>
      </c>
      <c r="F12" s="20">
        <v>7.69230769230769E-2</v>
      </c>
      <c r="G12" s="20">
        <v>0.11111111111111099</v>
      </c>
      <c r="H12" s="20"/>
      <c r="I12" s="20">
        <v>0.08</v>
      </c>
      <c r="J12" s="20">
        <v>0.11111111111111099</v>
      </c>
      <c r="K12" s="20"/>
      <c r="L12" s="20">
        <v>0</v>
      </c>
      <c r="M12" s="20">
        <v>0</v>
      </c>
      <c r="N12" s="20">
        <v>0.125</v>
      </c>
      <c r="O12" s="20">
        <v>0.125</v>
      </c>
      <c r="P12" s="20"/>
      <c r="Q12" s="20">
        <v>4.5454545454545497E-2</v>
      </c>
      <c r="R12" s="20">
        <v>9.0909090909090898E-2</v>
      </c>
      <c r="S12" s="20">
        <v>0.2</v>
      </c>
      <c r="T12" s="20">
        <v>0.2</v>
      </c>
      <c r="U12" s="20">
        <v>0</v>
      </c>
      <c r="V12" s="20">
        <v>0</v>
      </c>
      <c r="W12" s="20">
        <v>0</v>
      </c>
      <c r="X12" s="20">
        <v>0</v>
      </c>
      <c r="Y12" s="20"/>
      <c r="Z12" s="20">
        <v>7.1428571428571397E-2</v>
      </c>
      <c r="AA12" s="20">
        <v>0</v>
      </c>
      <c r="AB12" s="20">
        <v>8.3333333333333301E-2</v>
      </c>
      <c r="AC12" s="20">
        <v>0</v>
      </c>
      <c r="AD12" s="20">
        <v>0.125</v>
      </c>
      <c r="AE12" s="20">
        <v>9.0909090909090898E-2</v>
      </c>
      <c r="AF12" s="20">
        <v>0.33333333333333298</v>
      </c>
      <c r="AG12" s="20">
        <v>0.11111111111111099</v>
      </c>
      <c r="AH12" s="20"/>
      <c r="AI12" s="20">
        <v>0.16666666666666699</v>
      </c>
      <c r="AJ12" s="20">
        <v>0</v>
      </c>
      <c r="AK12" s="20">
        <v>9.0909090909090898E-2</v>
      </c>
      <c r="AL12" s="20">
        <v>0.10344827586206901</v>
      </c>
      <c r="AM12" s="20">
        <v>0</v>
      </c>
      <c r="AN12" s="20"/>
      <c r="AO12" s="20">
        <v>5.4545454545454501E-2</v>
      </c>
      <c r="AP12" s="20">
        <v>0.230769230769231</v>
      </c>
      <c r="AQ12" s="20"/>
      <c r="AR12" s="20">
        <v>0</v>
      </c>
      <c r="AS12" s="20">
        <v>0.16666666666666699</v>
      </c>
      <c r="AT12" s="20">
        <v>0</v>
      </c>
      <c r="AU12" s="20">
        <v>0</v>
      </c>
      <c r="AV12" s="20">
        <v>0.16666666666666699</v>
      </c>
      <c r="AW12" s="20">
        <v>0.14285714285714299</v>
      </c>
      <c r="AX12" s="20" t="s">
        <v>529</v>
      </c>
      <c r="AY12" s="20">
        <v>0</v>
      </c>
      <c r="AZ12" s="20">
        <v>0.1</v>
      </c>
      <c r="BA12" s="20">
        <v>0</v>
      </c>
      <c r="BB12" s="20">
        <v>0</v>
      </c>
      <c r="BC12" s="20">
        <v>0</v>
      </c>
      <c r="BD12" s="20"/>
      <c r="BE12" s="20">
        <v>0.16666666666666699</v>
      </c>
    </row>
    <row r="13" spans="2:57" x14ac:dyDescent="0.25">
      <c r="B13" s="14" t="s">
        <v>319</v>
      </c>
      <c r="C13" s="20">
        <v>0.66176470588235303</v>
      </c>
      <c r="D13" s="20">
        <v>0.66666666666666696</v>
      </c>
      <c r="E13" s="20">
        <v>0.625</v>
      </c>
      <c r="F13" s="20">
        <v>0.46153846153846201</v>
      </c>
      <c r="G13" s="20">
        <v>0.83333333333333304</v>
      </c>
      <c r="H13" s="20"/>
      <c r="I13" s="20">
        <v>0.6</v>
      </c>
      <c r="J13" s="20">
        <v>0.83333333333333304</v>
      </c>
      <c r="K13" s="20"/>
      <c r="L13" s="20">
        <v>0.66666666666666696</v>
      </c>
      <c r="M13" s="20">
        <v>0.63636363636363602</v>
      </c>
      <c r="N13" s="20">
        <v>0.6875</v>
      </c>
      <c r="O13" s="20">
        <v>0.65625</v>
      </c>
      <c r="P13" s="20"/>
      <c r="Q13" s="20">
        <v>0.68181818181818199</v>
      </c>
      <c r="R13" s="20">
        <v>0.54545454545454497</v>
      </c>
      <c r="S13" s="20">
        <v>0.4</v>
      </c>
      <c r="T13" s="20">
        <v>0.8</v>
      </c>
      <c r="U13" s="20">
        <v>0.66666666666666696</v>
      </c>
      <c r="V13" s="20">
        <v>0.66666666666666696</v>
      </c>
      <c r="W13" s="20">
        <v>0.6</v>
      </c>
      <c r="X13" s="20">
        <v>1</v>
      </c>
      <c r="Y13" s="20"/>
      <c r="Z13" s="20">
        <v>0.42857142857142899</v>
      </c>
      <c r="AA13" s="20">
        <v>0.57142857142857095</v>
      </c>
      <c r="AB13" s="20">
        <v>0.75</v>
      </c>
      <c r="AC13" s="20">
        <v>1</v>
      </c>
      <c r="AD13" s="20">
        <v>0.625</v>
      </c>
      <c r="AE13" s="20">
        <v>0.63636363636363602</v>
      </c>
      <c r="AF13" s="20">
        <v>0.66666666666666696</v>
      </c>
      <c r="AG13" s="20">
        <v>0.88888888888888895</v>
      </c>
      <c r="AH13" s="20"/>
      <c r="AI13" s="20">
        <v>0.66666666666666696</v>
      </c>
      <c r="AJ13" s="20">
        <v>0.5</v>
      </c>
      <c r="AK13" s="20">
        <v>0.81818181818181801</v>
      </c>
      <c r="AL13" s="20">
        <v>0.68965517241379304</v>
      </c>
      <c r="AM13" s="20">
        <v>0.625</v>
      </c>
      <c r="AN13" s="20"/>
      <c r="AO13" s="20">
        <v>0.69090909090909103</v>
      </c>
      <c r="AP13" s="20">
        <v>0.53846153846153899</v>
      </c>
      <c r="AQ13" s="20"/>
      <c r="AR13" s="20">
        <v>0.66666666666666696</v>
      </c>
      <c r="AS13" s="20">
        <v>0.55555555555555602</v>
      </c>
      <c r="AT13" s="20">
        <v>1</v>
      </c>
      <c r="AU13" s="20">
        <v>1</v>
      </c>
      <c r="AV13" s="20">
        <v>0.66666666666666696</v>
      </c>
      <c r="AW13" s="20">
        <v>0.71428571428571397</v>
      </c>
      <c r="AX13" s="20" t="s">
        <v>529</v>
      </c>
      <c r="AY13" s="20">
        <v>0</v>
      </c>
      <c r="AZ13" s="20">
        <v>0.6</v>
      </c>
      <c r="BA13" s="20">
        <v>0.8</v>
      </c>
      <c r="BB13" s="20">
        <v>0.66666666666666696</v>
      </c>
      <c r="BC13" s="20">
        <v>1</v>
      </c>
      <c r="BD13" s="20"/>
      <c r="BE13" s="20">
        <v>0.66666666666666696</v>
      </c>
    </row>
    <row r="14" spans="2:57" x14ac:dyDescent="0.25">
      <c r="B14" s="14" t="s">
        <v>274</v>
      </c>
      <c r="C14" s="21">
        <v>-0.57352941176470595</v>
      </c>
      <c r="D14" s="21">
        <v>-0.57142857142857095</v>
      </c>
      <c r="E14" s="21">
        <v>-0.5625</v>
      </c>
      <c r="F14" s="21">
        <v>-0.38461538461538503</v>
      </c>
      <c r="G14" s="21">
        <v>-0.72222222222222199</v>
      </c>
      <c r="H14" s="21"/>
      <c r="I14" s="21">
        <v>-0.52</v>
      </c>
      <c r="J14" s="21">
        <v>-0.72222222222222199</v>
      </c>
      <c r="K14" s="21"/>
      <c r="L14" s="21">
        <v>-0.66666666666666696</v>
      </c>
      <c r="M14" s="21">
        <v>-0.63636363636363602</v>
      </c>
      <c r="N14" s="21">
        <v>-0.5625</v>
      </c>
      <c r="O14" s="21">
        <v>-0.53125</v>
      </c>
      <c r="P14" s="21"/>
      <c r="Q14" s="21">
        <v>-0.63636363636363602</v>
      </c>
      <c r="R14" s="21">
        <v>-0.45454545454545398</v>
      </c>
      <c r="S14" s="21">
        <v>-0.2</v>
      </c>
      <c r="T14" s="21">
        <v>-0.6</v>
      </c>
      <c r="U14" s="21">
        <v>-0.66666666666666696</v>
      </c>
      <c r="V14" s="21">
        <v>-0.66666666666666696</v>
      </c>
      <c r="W14" s="21">
        <v>-0.6</v>
      </c>
      <c r="X14" s="21">
        <v>-1</v>
      </c>
      <c r="Y14" s="21"/>
      <c r="Z14" s="21">
        <v>-0.35714285714285698</v>
      </c>
      <c r="AA14" s="21">
        <v>-0.57142857142857095</v>
      </c>
      <c r="AB14" s="21">
        <v>-0.66666666666666696</v>
      </c>
      <c r="AC14" s="21">
        <v>-1</v>
      </c>
      <c r="AD14" s="21">
        <v>-0.5</v>
      </c>
      <c r="AE14" s="21">
        <v>-0.54545454545454497</v>
      </c>
      <c r="AF14" s="21">
        <v>-0.33333333333333298</v>
      </c>
      <c r="AG14" s="21">
        <v>-0.77777777777777801</v>
      </c>
      <c r="AH14" s="21"/>
      <c r="AI14" s="21">
        <v>-0.5</v>
      </c>
      <c r="AJ14" s="21">
        <v>-0.5</v>
      </c>
      <c r="AK14" s="21">
        <v>-0.72727272727272696</v>
      </c>
      <c r="AL14" s="21">
        <v>-0.58620689655172398</v>
      </c>
      <c r="AM14" s="21">
        <v>-0.625</v>
      </c>
      <c r="AN14" s="21"/>
      <c r="AO14" s="21">
        <v>-0.63636363636363602</v>
      </c>
      <c r="AP14" s="21">
        <v>-0.30769230769230799</v>
      </c>
      <c r="AQ14" s="21"/>
      <c r="AR14" s="21">
        <v>-0.66666666666666696</v>
      </c>
      <c r="AS14" s="21">
        <v>-0.38888888888888901</v>
      </c>
      <c r="AT14" s="21">
        <v>-1</v>
      </c>
      <c r="AU14" s="21">
        <v>-1</v>
      </c>
      <c r="AV14" s="21">
        <v>-0.5</v>
      </c>
      <c r="AW14" s="21">
        <v>-0.57142857142857095</v>
      </c>
      <c r="AX14" s="21" t="s">
        <v>529</v>
      </c>
      <c r="AY14" s="21">
        <v>0</v>
      </c>
      <c r="AZ14" s="21">
        <v>-0.5</v>
      </c>
      <c r="BA14" s="21">
        <v>-0.8</v>
      </c>
      <c r="BB14" s="21">
        <v>-0.66666666666666696</v>
      </c>
      <c r="BC14" s="21">
        <v>-1</v>
      </c>
      <c r="BD14" s="21"/>
      <c r="BE14" s="21">
        <v>-0.5</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0.13235294117647101</v>
      </c>
      <c r="D8" s="13">
        <v>0.238095238095238</v>
      </c>
      <c r="E8" s="13">
        <v>6.25E-2</v>
      </c>
      <c r="F8" s="13">
        <v>7.69230769230769E-2</v>
      </c>
      <c r="G8" s="13">
        <v>0.11111111111111099</v>
      </c>
      <c r="H8" s="13"/>
      <c r="I8" s="13">
        <v>0.14000000000000001</v>
      </c>
      <c r="J8" s="13">
        <v>0.11111111111111099</v>
      </c>
      <c r="K8" s="13"/>
      <c r="L8" s="13">
        <v>0.22222222222222199</v>
      </c>
      <c r="M8" s="13">
        <v>0</v>
      </c>
      <c r="N8" s="13">
        <v>0.125</v>
      </c>
      <c r="O8" s="13">
        <v>0.15625</v>
      </c>
      <c r="P8" s="13"/>
      <c r="Q8" s="13">
        <v>0.22727272727272699</v>
      </c>
      <c r="R8" s="13">
        <v>0</v>
      </c>
      <c r="S8" s="13">
        <v>0.2</v>
      </c>
      <c r="T8" s="13">
        <v>0</v>
      </c>
      <c r="U8" s="13">
        <v>0.16666666666666699</v>
      </c>
      <c r="V8" s="13">
        <v>0</v>
      </c>
      <c r="W8" s="13">
        <v>0</v>
      </c>
      <c r="X8" s="13">
        <v>0.25</v>
      </c>
      <c r="Y8" s="13"/>
      <c r="Z8" s="13">
        <v>7.1428571428571397E-2</v>
      </c>
      <c r="AA8" s="13">
        <v>0</v>
      </c>
      <c r="AB8" s="13">
        <v>0.16666666666666699</v>
      </c>
      <c r="AC8" s="13">
        <v>0.25</v>
      </c>
      <c r="AD8" s="13">
        <v>0.25</v>
      </c>
      <c r="AE8" s="13">
        <v>0</v>
      </c>
      <c r="AF8" s="13">
        <v>0</v>
      </c>
      <c r="AG8" s="13">
        <v>0.33333333333333298</v>
      </c>
      <c r="AH8" s="13"/>
      <c r="AI8" s="13">
        <v>0.66666666666666696</v>
      </c>
      <c r="AJ8" s="13">
        <v>8.3333333333333301E-2</v>
      </c>
      <c r="AK8" s="13">
        <v>0</v>
      </c>
      <c r="AL8" s="13">
        <v>0.10344827586206901</v>
      </c>
      <c r="AM8" s="13">
        <v>0.125</v>
      </c>
      <c r="AN8" s="13"/>
      <c r="AO8" s="13">
        <v>0.145454545454545</v>
      </c>
      <c r="AP8" s="13">
        <v>7.69230769230769E-2</v>
      </c>
      <c r="AQ8" s="13"/>
      <c r="AR8" s="13">
        <v>0</v>
      </c>
      <c r="AS8" s="13">
        <v>0.11111111111111099</v>
      </c>
      <c r="AT8" s="13">
        <v>0</v>
      </c>
      <c r="AU8" s="13">
        <v>0</v>
      </c>
      <c r="AV8" s="13">
        <v>0.16666666666666699</v>
      </c>
      <c r="AW8" s="13">
        <v>0.28571428571428598</v>
      </c>
      <c r="AX8" s="13" t="s">
        <v>529</v>
      </c>
      <c r="AY8" s="13">
        <v>0.5</v>
      </c>
      <c r="AZ8" s="13">
        <v>0</v>
      </c>
      <c r="BA8" s="13">
        <v>0</v>
      </c>
      <c r="BB8" s="13">
        <v>0.22222222222222199</v>
      </c>
      <c r="BC8" s="13">
        <v>0.33333333333333298</v>
      </c>
      <c r="BD8" s="13"/>
      <c r="BE8" s="13">
        <v>0</v>
      </c>
    </row>
    <row r="9" spans="2:57" x14ac:dyDescent="0.25">
      <c r="B9" s="14" t="s">
        <v>316</v>
      </c>
      <c r="C9" s="13">
        <v>0.38235294117647101</v>
      </c>
      <c r="D9" s="13">
        <v>0.33333333333333298</v>
      </c>
      <c r="E9" s="13">
        <v>0.375</v>
      </c>
      <c r="F9" s="13">
        <v>0.53846153846153799</v>
      </c>
      <c r="G9" s="13">
        <v>0.33333333333333298</v>
      </c>
      <c r="H9" s="13"/>
      <c r="I9" s="13">
        <v>0.4</v>
      </c>
      <c r="J9" s="13">
        <v>0.33333333333333298</v>
      </c>
      <c r="K9" s="13"/>
      <c r="L9" s="13">
        <v>0.33333333333333298</v>
      </c>
      <c r="M9" s="13">
        <v>0.72727272727272696</v>
      </c>
      <c r="N9" s="13">
        <v>0.25</v>
      </c>
      <c r="O9" s="13">
        <v>0.34375</v>
      </c>
      <c r="P9" s="13"/>
      <c r="Q9" s="13">
        <v>0.40909090909090901</v>
      </c>
      <c r="R9" s="13">
        <v>0.45454545454545497</v>
      </c>
      <c r="S9" s="13">
        <v>0.4</v>
      </c>
      <c r="T9" s="13">
        <v>0.2</v>
      </c>
      <c r="U9" s="13">
        <v>0.5</v>
      </c>
      <c r="V9" s="13">
        <v>0.66666666666666696</v>
      </c>
      <c r="W9" s="13">
        <v>0.4</v>
      </c>
      <c r="X9" s="13">
        <v>0.25</v>
      </c>
      <c r="Y9" s="13"/>
      <c r="Z9" s="13">
        <v>0.214285714285714</v>
      </c>
      <c r="AA9" s="13">
        <v>0.42857142857142899</v>
      </c>
      <c r="AB9" s="13">
        <v>0.41666666666666702</v>
      </c>
      <c r="AC9" s="13">
        <v>0.25</v>
      </c>
      <c r="AD9" s="13">
        <v>0.625</v>
      </c>
      <c r="AE9" s="13">
        <v>0.45454545454545497</v>
      </c>
      <c r="AF9" s="13">
        <v>0</v>
      </c>
      <c r="AG9" s="13">
        <v>0.44444444444444398</v>
      </c>
      <c r="AH9" s="13"/>
      <c r="AI9" s="13">
        <v>0.33333333333333298</v>
      </c>
      <c r="AJ9" s="13">
        <v>0.33333333333333298</v>
      </c>
      <c r="AK9" s="13">
        <v>0.36363636363636398</v>
      </c>
      <c r="AL9" s="13">
        <v>0.34482758620689702</v>
      </c>
      <c r="AM9" s="13">
        <v>0.625</v>
      </c>
      <c r="AN9" s="13"/>
      <c r="AO9" s="13">
        <v>0.41818181818181799</v>
      </c>
      <c r="AP9" s="13">
        <v>0.230769230769231</v>
      </c>
      <c r="AQ9" s="13"/>
      <c r="AR9" s="13">
        <v>0.66666666666666696</v>
      </c>
      <c r="AS9" s="13">
        <v>0.44444444444444398</v>
      </c>
      <c r="AT9" s="13">
        <v>0</v>
      </c>
      <c r="AU9" s="13">
        <v>1</v>
      </c>
      <c r="AV9" s="13">
        <v>0</v>
      </c>
      <c r="AW9" s="13">
        <v>0.14285714285714299</v>
      </c>
      <c r="AX9" s="13" t="s">
        <v>529</v>
      </c>
      <c r="AY9" s="13">
        <v>0</v>
      </c>
      <c r="AZ9" s="13">
        <v>0.5</v>
      </c>
      <c r="BA9" s="13">
        <v>0</v>
      </c>
      <c r="BB9" s="13">
        <v>0.66666666666666696</v>
      </c>
      <c r="BC9" s="13">
        <v>0.66666666666666696</v>
      </c>
      <c r="BD9" s="13"/>
      <c r="BE9" s="13">
        <v>0.33333333333333298</v>
      </c>
    </row>
    <row r="10" spans="2:57" x14ac:dyDescent="0.25">
      <c r="B10" s="14" t="s">
        <v>335</v>
      </c>
      <c r="C10" s="13">
        <v>0.29411764705882398</v>
      </c>
      <c r="D10" s="13">
        <v>0.33333333333333298</v>
      </c>
      <c r="E10" s="13">
        <v>0.3125</v>
      </c>
      <c r="F10" s="13">
        <v>0.230769230769231</v>
      </c>
      <c r="G10" s="13">
        <v>0.27777777777777801</v>
      </c>
      <c r="H10" s="13"/>
      <c r="I10" s="13">
        <v>0.3</v>
      </c>
      <c r="J10" s="13">
        <v>0.27777777777777801</v>
      </c>
      <c r="K10" s="13"/>
      <c r="L10" s="13">
        <v>0.22222222222222199</v>
      </c>
      <c r="M10" s="13">
        <v>0.18181818181818199</v>
      </c>
      <c r="N10" s="13">
        <v>0.3125</v>
      </c>
      <c r="O10" s="13">
        <v>0.34375</v>
      </c>
      <c r="P10" s="13"/>
      <c r="Q10" s="13">
        <v>0.22727272727272699</v>
      </c>
      <c r="R10" s="13">
        <v>0.45454545454545497</v>
      </c>
      <c r="S10" s="13">
        <v>0.2</v>
      </c>
      <c r="T10" s="13">
        <v>0.2</v>
      </c>
      <c r="U10" s="13">
        <v>0.16666666666666699</v>
      </c>
      <c r="V10" s="13">
        <v>0.33333333333333298</v>
      </c>
      <c r="W10" s="13">
        <v>0.6</v>
      </c>
      <c r="X10" s="13">
        <v>0.375</v>
      </c>
      <c r="Y10" s="13"/>
      <c r="Z10" s="13">
        <v>0.42857142857142899</v>
      </c>
      <c r="AA10" s="13">
        <v>0.57142857142857095</v>
      </c>
      <c r="AB10" s="13">
        <v>0.25</v>
      </c>
      <c r="AC10" s="13">
        <v>0.5</v>
      </c>
      <c r="AD10" s="13">
        <v>0.125</v>
      </c>
      <c r="AE10" s="13">
        <v>9.0909090909090898E-2</v>
      </c>
      <c r="AF10" s="13">
        <v>0.33333333333333298</v>
      </c>
      <c r="AG10" s="13">
        <v>0.22222222222222199</v>
      </c>
      <c r="AH10" s="13"/>
      <c r="AI10" s="13">
        <v>0</v>
      </c>
      <c r="AJ10" s="13">
        <v>0.58333333333333304</v>
      </c>
      <c r="AK10" s="13">
        <v>0.36363636363636398</v>
      </c>
      <c r="AL10" s="13">
        <v>0.27586206896551702</v>
      </c>
      <c r="AM10" s="13">
        <v>0.125</v>
      </c>
      <c r="AN10" s="13"/>
      <c r="AO10" s="13">
        <v>0.29090909090909101</v>
      </c>
      <c r="AP10" s="13">
        <v>0.30769230769230799</v>
      </c>
      <c r="AQ10" s="13"/>
      <c r="AR10" s="13">
        <v>0.33333333333333298</v>
      </c>
      <c r="AS10" s="13">
        <v>0.33333333333333298</v>
      </c>
      <c r="AT10" s="13">
        <v>0.66666666666666696</v>
      </c>
      <c r="AU10" s="13">
        <v>0</v>
      </c>
      <c r="AV10" s="13">
        <v>0.33333333333333298</v>
      </c>
      <c r="AW10" s="13">
        <v>0.14285714285714299</v>
      </c>
      <c r="AX10" s="13" t="s">
        <v>529</v>
      </c>
      <c r="AY10" s="13">
        <v>0.5</v>
      </c>
      <c r="AZ10" s="13">
        <v>0.2</v>
      </c>
      <c r="BA10" s="13">
        <v>0.8</v>
      </c>
      <c r="BB10" s="13">
        <v>0.11111111111111099</v>
      </c>
      <c r="BC10" s="13">
        <v>0</v>
      </c>
      <c r="BD10" s="13"/>
      <c r="BE10" s="13">
        <v>0.16666666666666699</v>
      </c>
    </row>
    <row r="11" spans="2:57" x14ac:dyDescent="0.25">
      <c r="B11" s="14" t="s">
        <v>318</v>
      </c>
      <c r="C11" s="13">
        <v>8.8235294117647106E-2</v>
      </c>
      <c r="D11" s="13">
        <v>4.7619047619047603E-2</v>
      </c>
      <c r="E11" s="13">
        <v>0.125</v>
      </c>
      <c r="F11" s="13">
        <v>0</v>
      </c>
      <c r="G11" s="13">
        <v>0.16666666666666699</v>
      </c>
      <c r="H11" s="13"/>
      <c r="I11" s="13">
        <v>0.06</v>
      </c>
      <c r="J11" s="13">
        <v>0.16666666666666699</v>
      </c>
      <c r="K11" s="13"/>
      <c r="L11" s="13">
        <v>0.11111111111111099</v>
      </c>
      <c r="M11" s="13">
        <v>0</v>
      </c>
      <c r="N11" s="13">
        <v>0.1875</v>
      </c>
      <c r="O11" s="13">
        <v>6.25E-2</v>
      </c>
      <c r="P11" s="13"/>
      <c r="Q11" s="13">
        <v>9.0909090909090898E-2</v>
      </c>
      <c r="R11" s="13">
        <v>0</v>
      </c>
      <c r="S11" s="13">
        <v>0</v>
      </c>
      <c r="T11" s="13">
        <v>0.4</v>
      </c>
      <c r="U11" s="13">
        <v>0.16666666666666699</v>
      </c>
      <c r="V11" s="13">
        <v>0</v>
      </c>
      <c r="W11" s="13">
        <v>0</v>
      </c>
      <c r="X11" s="13">
        <v>0.125</v>
      </c>
      <c r="Y11" s="13"/>
      <c r="Z11" s="13">
        <v>7.1428571428571397E-2</v>
      </c>
      <c r="AA11" s="13">
        <v>0</v>
      </c>
      <c r="AB11" s="13">
        <v>8.3333333333333301E-2</v>
      </c>
      <c r="AC11" s="13">
        <v>0</v>
      </c>
      <c r="AD11" s="13">
        <v>0</v>
      </c>
      <c r="AE11" s="13">
        <v>0.27272727272727298</v>
      </c>
      <c r="AF11" s="13">
        <v>0.33333333333333298</v>
      </c>
      <c r="AG11" s="13">
        <v>0</v>
      </c>
      <c r="AH11" s="13"/>
      <c r="AI11" s="13">
        <v>0</v>
      </c>
      <c r="AJ11" s="13">
        <v>0</v>
      </c>
      <c r="AK11" s="13">
        <v>9.0909090909090898E-2</v>
      </c>
      <c r="AL11" s="13">
        <v>0.13793103448275901</v>
      </c>
      <c r="AM11" s="13">
        <v>0.125</v>
      </c>
      <c r="AN11" s="13"/>
      <c r="AO11" s="13">
        <v>9.0909090909090898E-2</v>
      </c>
      <c r="AP11" s="13">
        <v>7.69230769230769E-2</v>
      </c>
      <c r="AQ11" s="13"/>
      <c r="AR11" s="13">
        <v>0</v>
      </c>
      <c r="AS11" s="13">
        <v>5.5555555555555601E-2</v>
      </c>
      <c r="AT11" s="13">
        <v>0.33333333333333298</v>
      </c>
      <c r="AU11" s="13">
        <v>0</v>
      </c>
      <c r="AV11" s="13">
        <v>0.16666666666666699</v>
      </c>
      <c r="AW11" s="13">
        <v>0.14285714285714299</v>
      </c>
      <c r="AX11" s="13" t="s">
        <v>529</v>
      </c>
      <c r="AY11" s="13">
        <v>0</v>
      </c>
      <c r="AZ11" s="13">
        <v>0.2</v>
      </c>
      <c r="BA11" s="13">
        <v>0</v>
      </c>
      <c r="BB11" s="13">
        <v>0</v>
      </c>
      <c r="BC11" s="13">
        <v>0</v>
      </c>
      <c r="BD11" s="13"/>
      <c r="BE11" s="13">
        <v>0.16666666666666699</v>
      </c>
    </row>
    <row r="12" spans="2:57" x14ac:dyDescent="0.25">
      <c r="B12" s="14" t="s">
        <v>82</v>
      </c>
      <c r="C12" s="20">
        <v>0.10294117647058799</v>
      </c>
      <c r="D12" s="20">
        <v>4.7619047619047603E-2</v>
      </c>
      <c r="E12" s="20">
        <v>0.125</v>
      </c>
      <c r="F12" s="20">
        <v>0.15384615384615399</v>
      </c>
      <c r="G12" s="20">
        <v>0.11111111111111099</v>
      </c>
      <c r="H12" s="20"/>
      <c r="I12" s="20">
        <v>0.1</v>
      </c>
      <c r="J12" s="20">
        <v>0.11111111111111099</v>
      </c>
      <c r="K12" s="20"/>
      <c r="L12" s="20">
        <v>0.11111111111111099</v>
      </c>
      <c r="M12" s="20">
        <v>9.0909090909090898E-2</v>
      </c>
      <c r="N12" s="20">
        <v>0.125</v>
      </c>
      <c r="O12" s="20">
        <v>9.375E-2</v>
      </c>
      <c r="P12" s="20"/>
      <c r="Q12" s="20">
        <v>4.5454545454545497E-2</v>
      </c>
      <c r="R12" s="20">
        <v>9.0909090909090898E-2</v>
      </c>
      <c r="S12" s="20">
        <v>0.2</v>
      </c>
      <c r="T12" s="20">
        <v>0.2</v>
      </c>
      <c r="U12" s="20">
        <v>0</v>
      </c>
      <c r="V12" s="20">
        <v>0</v>
      </c>
      <c r="W12" s="20">
        <v>0</v>
      </c>
      <c r="X12" s="20">
        <v>0</v>
      </c>
      <c r="Y12" s="20"/>
      <c r="Z12" s="20">
        <v>0.214285714285714</v>
      </c>
      <c r="AA12" s="20">
        <v>0</v>
      </c>
      <c r="AB12" s="20">
        <v>8.3333333333333301E-2</v>
      </c>
      <c r="AC12" s="20">
        <v>0</v>
      </c>
      <c r="AD12" s="20">
        <v>0</v>
      </c>
      <c r="AE12" s="20">
        <v>0.18181818181818199</v>
      </c>
      <c r="AF12" s="20">
        <v>0.33333333333333298</v>
      </c>
      <c r="AG12" s="20">
        <v>0</v>
      </c>
      <c r="AH12" s="20"/>
      <c r="AI12" s="20">
        <v>0</v>
      </c>
      <c r="AJ12" s="20">
        <v>0</v>
      </c>
      <c r="AK12" s="20">
        <v>0.18181818181818199</v>
      </c>
      <c r="AL12" s="20">
        <v>0.13793103448275901</v>
      </c>
      <c r="AM12" s="20">
        <v>0</v>
      </c>
      <c r="AN12" s="20"/>
      <c r="AO12" s="20">
        <v>5.4545454545454501E-2</v>
      </c>
      <c r="AP12" s="20">
        <v>0.30769230769230799</v>
      </c>
      <c r="AQ12" s="20"/>
      <c r="AR12" s="20">
        <v>0</v>
      </c>
      <c r="AS12" s="20">
        <v>5.5555555555555601E-2</v>
      </c>
      <c r="AT12" s="20">
        <v>0</v>
      </c>
      <c r="AU12" s="20">
        <v>0</v>
      </c>
      <c r="AV12" s="20">
        <v>0.33333333333333298</v>
      </c>
      <c r="AW12" s="20">
        <v>0.28571428571428598</v>
      </c>
      <c r="AX12" s="20" t="s">
        <v>529</v>
      </c>
      <c r="AY12" s="20">
        <v>0</v>
      </c>
      <c r="AZ12" s="20">
        <v>0.1</v>
      </c>
      <c r="BA12" s="20">
        <v>0.2</v>
      </c>
      <c r="BB12" s="20">
        <v>0</v>
      </c>
      <c r="BC12" s="20">
        <v>0</v>
      </c>
      <c r="BD12" s="20"/>
      <c r="BE12" s="20">
        <v>0.33333333333333298</v>
      </c>
    </row>
    <row r="13" spans="2:57" x14ac:dyDescent="0.25">
      <c r="B13" s="14" t="s">
        <v>319</v>
      </c>
      <c r="C13" s="20">
        <v>0.51470588235294101</v>
      </c>
      <c r="D13" s="20">
        <v>0.57142857142857095</v>
      </c>
      <c r="E13" s="20">
        <v>0.4375</v>
      </c>
      <c r="F13" s="20">
        <v>0.61538461538461497</v>
      </c>
      <c r="G13" s="20">
        <v>0.44444444444444398</v>
      </c>
      <c r="H13" s="20"/>
      <c r="I13" s="20">
        <v>0.54</v>
      </c>
      <c r="J13" s="20">
        <v>0.44444444444444398</v>
      </c>
      <c r="K13" s="20"/>
      <c r="L13" s="20">
        <v>0.55555555555555602</v>
      </c>
      <c r="M13" s="20">
        <v>0.72727272727272696</v>
      </c>
      <c r="N13" s="20">
        <v>0.375</v>
      </c>
      <c r="O13" s="20">
        <v>0.5</v>
      </c>
      <c r="P13" s="20"/>
      <c r="Q13" s="20">
        <v>0.63636363636363602</v>
      </c>
      <c r="R13" s="20">
        <v>0.45454545454545497</v>
      </c>
      <c r="S13" s="20">
        <v>0.6</v>
      </c>
      <c r="T13" s="20">
        <v>0.2</v>
      </c>
      <c r="U13" s="20">
        <v>0.66666666666666696</v>
      </c>
      <c r="V13" s="20">
        <v>0.66666666666666696</v>
      </c>
      <c r="W13" s="20">
        <v>0.4</v>
      </c>
      <c r="X13" s="20">
        <v>0.5</v>
      </c>
      <c r="Y13" s="20"/>
      <c r="Z13" s="20">
        <v>0.28571428571428598</v>
      </c>
      <c r="AA13" s="20">
        <v>0.42857142857142899</v>
      </c>
      <c r="AB13" s="20">
        <v>0.58333333333333304</v>
      </c>
      <c r="AC13" s="20">
        <v>0.5</v>
      </c>
      <c r="AD13" s="20">
        <v>0.875</v>
      </c>
      <c r="AE13" s="20">
        <v>0.45454545454545497</v>
      </c>
      <c r="AF13" s="20">
        <v>0</v>
      </c>
      <c r="AG13" s="20">
        <v>0.77777777777777801</v>
      </c>
      <c r="AH13" s="20"/>
      <c r="AI13" s="20">
        <v>1</v>
      </c>
      <c r="AJ13" s="20">
        <v>0.41666666666666702</v>
      </c>
      <c r="AK13" s="20">
        <v>0.36363636363636398</v>
      </c>
      <c r="AL13" s="20">
        <v>0.44827586206896602</v>
      </c>
      <c r="AM13" s="20">
        <v>0.75</v>
      </c>
      <c r="AN13" s="20"/>
      <c r="AO13" s="20">
        <v>0.56363636363636405</v>
      </c>
      <c r="AP13" s="20">
        <v>0.30769230769230799</v>
      </c>
      <c r="AQ13" s="20"/>
      <c r="AR13" s="20">
        <v>0.66666666666666696</v>
      </c>
      <c r="AS13" s="20">
        <v>0.55555555555555602</v>
      </c>
      <c r="AT13" s="20">
        <v>0</v>
      </c>
      <c r="AU13" s="20">
        <v>1</v>
      </c>
      <c r="AV13" s="20">
        <v>0.16666666666666699</v>
      </c>
      <c r="AW13" s="20">
        <v>0.42857142857142899</v>
      </c>
      <c r="AX13" s="20" t="s">
        <v>529</v>
      </c>
      <c r="AY13" s="20">
        <v>0.5</v>
      </c>
      <c r="AZ13" s="20">
        <v>0.5</v>
      </c>
      <c r="BA13" s="20">
        <v>0</v>
      </c>
      <c r="BB13" s="20">
        <v>0.88888888888888895</v>
      </c>
      <c r="BC13" s="20">
        <v>1</v>
      </c>
      <c r="BD13" s="20"/>
      <c r="BE13" s="20">
        <v>0.33333333333333298</v>
      </c>
    </row>
    <row r="14" spans="2:57" x14ac:dyDescent="0.25">
      <c r="B14" s="14" t="s">
        <v>274</v>
      </c>
      <c r="C14" s="21">
        <v>-0.41176470588235298</v>
      </c>
      <c r="D14" s="21">
        <v>-0.52380952380952395</v>
      </c>
      <c r="E14" s="21">
        <v>-0.3125</v>
      </c>
      <c r="F14" s="21">
        <v>-0.46153846153846201</v>
      </c>
      <c r="G14" s="21">
        <v>-0.33333333333333298</v>
      </c>
      <c r="H14" s="21"/>
      <c r="I14" s="21">
        <v>-0.44</v>
      </c>
      <c r="J14" s="21">
        <v>-0.33333333333333298</v>
      </c>
      <c r="K14" s="21"/>
      <c r="L14" s="21">
        <v>-0.44444444444444398</v>
      </c>
      <c r="M14" s="21">
        <v>-0.63636363636363602</v>
      </c>
      <c r="N14" s="21">
        <v>-0.25</v>
      </c>
      <c r="O14" s="21">
        <v>-0.40625</v>
      </c>
      <c r="P14" s="21"/>
      <c r="Q14" s="21">
        <v>-0.59090909090909105</v>
      </c>
      <c r="R14" s="21">
        <v>-0.36363636363636398</v>
      </c>
      <c r="S14" s="21">
        <v>-0.4</v>
      </c>
      <c r="T14" s="21">
        <v>0</v>
      </c>
      <c r="U14" s="21">
        <v>-0.66666666666666696</v>
      </c>
      <c r="V14" s="21">
        <v>-0.66666666666666696</v>
      </c>
      <c r="W14" s="21">
        <v>-0.4</v>
      </c>
      <c r="X14" s="21">
        <v>-0.5</v>
      </c>
      <c r="Y14" s="21"/>
      <c r="Z14" s="21">
        <v>-7.1428571428571397E-2</v>
      </c>
      <c r="AA14" s="21">
        <v>-0.42857142857142899</v>
      </c>
      <c r="AB14" s="21">
        <v>-0.5</v>
      </c>
      <c r="AC14" s="21">
        <v>-0.5</v>
      </c>
      <c r="AD14" s="21">
        <v>-0.875</v>
      </c>
      <c r="AE14" s="21">
        <v>-0.27272727272727298</v>
      </c>
      <c r="AF14" s="21">
        <v>0.33333333333333298</v>
      </c>
      <c r="AG14" s="21">
        <v>-0.77777777777777801</v>
      </c>
      <c r="AH14" s="21"/>
      <c r="AI14" s="21">
        <v>-1</v>
      </c>
      <c r="AJ14" s="21">
        <v>-0.41666666666666702</v>
      </c>
      <c r="AK14" s="21">
        <v>-0.18181818181818199</v>
      </c>
      <c r="AL14" s="21">
        <v>-0.31034482758620702</v>
      </c>
      <c r="AM14" s="21">
        <v>-0.75</v>
      </c>
      <c r="AN14" s="21"/>
      <c r="AO14" s="21">
        <v>-0.50909090909090904</v>
      </c>
      <c r="AP14" s="21">
        <v>0</v>
      </c>
      <c r="AQ14" s="21"/>
      <c r="AR14" s="21">
        <v>-0.66666666666666696</v>
      </c>
      <c r="AS14" s="21">
        <v>-0.5</v>
      </c>
      <c r="AT14" s="21">
        <v>0</v>
      </c>
      <c r="AU14" s="21">
        <v>-1</v>
      </c>
      <c r="AV14" s="21">
        <v>0.16666666666666699</v>
      </c>
      <c r="AW14" s="21">
        <v>-0.14285714285714299</v>
      </c>
      <c r="AX14" s="21" t="s">
        <v>529</v>
      </c>
      <c r="AY14" s="21">
        <v>-0.5</v>
      </c>
      <c r="AZ14" s="21">
        <v>-0.4</v>
      </c>
      <c r="BA14" s="21">
        <v>0.2</v>
      </c>
      <c r="BB14" s="21">
        <v>-0.88888888888888895</v>
      </c>
      <c r="BC14" s="21">
        <v>-1</v>
      </c>
      <c r="BD14" s="21"/>
      <c r="BE14" s="21">
        <v>0</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0.20588235294117599</v>
      </c>
      <c r="D8" s="13">
        <v>0.28571428571428598</v>
      </c>
      <c r="E8" s="13">
        <v>0.1875</v>
      </c>
      <c r="F8" s="13">
        <v>0.15384615384615399</v>
      </c>
      <c r="G8" s="13">
        <v>0.16666666666666699</v>
      </c>
      <c r="H8" s="13"/>
      <c r="I8" s="13">
        <v>0.22</v>
      </c>
      <c r="J8" s="13">
        <v>0.16666666666666699</v>
      </c>
      <c r="K8" s="13"/>
      <c r="L8" s="13">
        <v>0.22222222222222199</v>
      </c>
      <c r="M8" s="13">
        <v>0.18181818181818199</v>
      </c>
      <c r="N8" s="13">
        <v>0.125</v>
      </c>
      <c r="O8" s="13">
        <v>0.25</v>
      </c>
      <c r="P8" s="13"/>
      <c r="Q8" s="13">
        <v>0.27272727272727298</v>
      </c>
      <c r="R8" s="13">
        <v>0.27272727272727298</v>
      </c>
      <c r="S8" s="13">
        <v>0.2</v>
      </c>
      <c r="T8" s="13">
        <v>0</v>
      </c>
      <c r="U8" s="13">
        <v>0</v>
      </c>
      <c r="V8" s="13">
        <v>0</v>
      </c>
      <c r="W8" s="13">
        <v>0.2</v>
      </c>
      <c r="X8" s="13">
        <v>0.375</v>
      </c>
      <c r="Y8" s="13"/>
      <c r="Z8" s="13">
        <v>0.14285714285714299</v>
      </c>
      <c r="AA8" s="13">
        <v>0.57142857142857095</v>
      </c>
      <c r="AB8" s="13">
        <v>8.3333333333333301E-2</v>
      </c>
      <c r="AC8" s="13">
        <v>0.5</v>
      </c>
      <c r="AD8" s="13">
        <v>0.125</v>
      </c>
      <c r="AE8" s="13">
        <v>0</v>
      </c>
      <c r="AF8" s="13">
        <v>0</v>
      </c>
      <c r="AG8" s="13">
        <v>0.44444444444444398</v>
      </c>
      <c r="AH8" s="13"/>
      <c r="AI8" s="13">
        <v>0.66666666666666696</v>
      </c>
      <c r="AJ8" s="13">
        <v>0.25</v>
      </c>
      <c r="AK8" s="13">
        <v>9.0909090909090898E-2</v>
      </c>
      <c r="AL8" s="13">
        <v>0.10344827586206901</v>
      </c>
      <c r="AM8" s="13">
        <v>0.375</v>
      </c>
      <c r="AN8" s="13"/>
      <c r="AO8" s="13">
        <v>0.218181818181818</v>
      </c>
      <c r="AP8" s="13">
        <v>0.15384615384615399</v>
      </c>
      <c r="AQ8" s="13"/>
      <c r="AR8" s="13">
        <v>0.66666666666666696</v>
      </c>
      <c r="AS8" s="13">
        <v>0.16666666666666699</v>
      </c>
      <c r="AT8" s="13">
        <v>0.33333333333333298</v>
      </c>
      <c r="AU8" s="13">
        <v>0</v>
      </c>
      <c r="AV8" s="13">
        <v>0.16666666666666699</v>
      </c>
      <c r="AW8" s="13">
        <v>0.14285714285714299</v>
      </c>
      <c r="AX8" s="13" t="s">
        <v>529</v>
      </c>
      <c r="AY8" s="13">
        <v>0.5</v>
      </c>
      <c r="AZ8" s="13">
        <v>0.1</v>
      </c>
      <c r="BA8" s="13">
        <v>0</v>
      </c>
      <c r="BB8" s="13">
        <v>0.22222222222222199</v>
      </c>
      <c r="BC8" s="13">
        <v>0.66666666666666696</v>
      </c>
      <c r="BD8" s="13"/>
      <c r="BE8" s="13">
        <v>0</v>
      </c>
    </row>
    <row r="9" spans="2:57" x14ac:dyDescent="0.25">
      <c r="B9" s="14" t="s">
        <v>316</v>
      </c>
      <c r="C9" s="13">
        <v>0.45588235294117602</v>
      </c>
      <c r="D9" s="13">
        <v>0.28571428571428598</v>
      </c>
      <c r="E9" s="13">
        <v>0.5</v>
      </c>
      <c r="F9" s="13">
        <v>0.53846153846153799</v>
      </c>
      <c r="G9" s="13">
        <v>0.55555555555555602</v>
      </c>
      <c r="H9" s="13"/>
      <c r="I9" s="13">
        <v>0.42</v>
      </c>
      <c r="J9" s="13">
        <v>0.55555555555555602</v>
      </c>
      <c r="K9" s="13"/>
      <c r="L9" s="13">
        <v>0.55555555555555602</v>
      </c>
      <c r="M9" s="13">
        <v>0.63636363636363602</v>
      </c>
      <c r="N9" s="13">
        <v>0.3125</v>
      </c>
      <c r="O9" s="13">
        <v>0.4375</v>
      </c>
      <c r="P9" s="13"/>
      <c r="Q9" s="13">
        <v>0.36363636363636398</v>
      </c>
      <c r="R9" s="13">
        <v>0.36363636363636398</v>
      </c>
      <c r="S9" s="13">
        <v>0.4</v>
      </c>
      <c r="T9" s="13">
        <v>0.4</v>
      </c>
      <c r="U9" s="13">
        <v>0.83333333333333304</v>
      </c>
      <c r="V9" s="13">
        <v>1</v>
      </c>
      <c r="W9" s="13">
        <v>0.4</v>
      </c>
      <c r="X9" s="13">
        <v>0.625</v>
      </c>
      <c r="Y9" s="13"/>
      <c r="Z9" s="13">
        <v>0.5</v>
      </c>
      <c r="AA9" s="13">
        <v>0</v>
      </c>
      <c r="AB9" s="13">
        <v>0.75</v>
      </c>
      <c r="AC9" s="13">
        <v>0.5</v>
      </c>
      <c r="AD9" s="13">
        <v>0.5</v>
      </c>
      <c r="AE9" s="13">
        <v>0.36363636363636398</v>
      </c>
      <c r="AF9" s="13">
        <v>0.66666666666666696</v>
      </c>
      <c r="AG9" s="13">
        <v>0.33333333333333298</v>
      </c>
      <c r="AH9" s="13"/>
      <c r="AI9" s="13">
        <v>0.16666666666666699</v>
      </c>
      <c r="AJ9" s="13">
        <v>0.5</v>
      </c>
      <c r="AK9" s="13">
        <v>0.63636363636363602</v>
      </c>
      <c r="AL9" s="13">
        <v>0.44827586206896602</v>
      </c>
      <c r="AM9" s="13">
        <v>0.375</v>
      </c>
      <c r="AN9" s="13"/>
      <c r="AO9" s="13">
        <v>0.45454545454545497</v>
      </c>
      <c r="AP9" s="13">
        <v>0.46153846153846201</v>
      </c>
      <c r="AQ9" s="13"/>
      <c r="AR9" s="13">
        <v>0.33333333333333298</v>
      </c>
      <c r="AS9" s="13">
        <v>0.5</v>
      </c>
      <c r="AT9" s="13">
        <v>0.66666666666666696</v>
      </c>
      <c r="AU9" s="13">
        <v>1</v>
      </c>
      <c r="AV9" s="13">
        <v>0.5</v>
      </c>
      <c r="AW9" s="13">
        <v>0.42857142857142899</v>
      </c>
      <c r="AX9" s="13" t="s">
        <v>529</v>
      </c>
      <c r="AY9" s="13">
        <v>0</v>
      </c>
      <c r="AZ9" s="13">
        <v>0.5</v>
      </c>
      <c r="BA9" s="13">
        <v>0.2</v>
      </c>
      <c r="BB9" s="13">
        <v>0.55555555555555602</v>
      </c>
      <c r="BC9" s="13">
        <v>0</v>
      </c>
      <c r="BD9" s="13"/>
      <c r="BE9" s="13">
        <v>0.33333333333333298</v>
      </c>
    </row>
    <row r="10" spans="2:57" x14ac:dyDescent="0.25">
      <c r="B10" s="14" t="s">
        <v>335</v>
      </c>
      <c r="C10" s="13">
        <v>0.14705882352941199</v>
      </c>
      <c r="D10" s="13">
        <v>0.19047619047618999</v>
      </c>
      <c r="E10" s="13">
        <v>0.1875</v>
      </c>
      <c r="F10" s="13">
        <v>7.69230769230769E-2</v>
      </c>
      <c r="G10" s="13">
        <v>0.11111111111111099</v>
      </c>
      <c r="H10" s="13"/>
      <c r="I10" s="13">
        <v>0.16</v>
      </c>
      <c r="J10" s="13">
        <v>0.11111111111111099</v>
      </c>
      <c r="K10" s="13"/>
      <c r="L10" s="13">
        <v>0.22222222222222199</v>
      </c>
      <c r="M10" s="13">
        <v>9.0909090909090898E-2</v>
      </c>
      <c r="N10" s="13">
        <v>0.1875</v>
      </c>
      <c r="O10" s="13">
        <v>0.125</v>
      </c>
      <c r="P10" s="13"/>
      <c r="Q10" s="13">
        <v>0.18181818181818199</v>
      </c>
      <c r="R10" s="13">
        <v>0.27272727272727298</v>
      </c>
      <c r="S10" s="13">
        <v>0</v>
      </c>
      <c r="T10" s="13">
        <v>0.2</v>
      </c>
      <c r="U10" s="13">
        <v>0</v>
      </c>
      <c r="V10" s="13">
        <v>0</v>
      </c>
      <c r="W10" s="13">
        <v>0.4</v>
      </c>
      <c r="X10" s="13">
        <v>0</v>
      </c>
      <c r="Y10" s="13"/>
      <c r="Z10" s="13">
        <v>0.214285714285714</v>
      </c>
      <c r="AA10" s="13">
        <v>0.14285714285714299</v>
      </c>
      <c r="AB10" s="13">
        <v>8.3333333333333301E-2</v>
      </c>
      <c r="AC10" s="13">
        <v>0</v>
      </c>
      <c r="AD10" s="13">
        <v>0.125</v>
      </c>
      <c r="AE10" s="13">
        <v>0.36363636363636398</v>
      </c>
      <c r="AF10" s="13">
        <v>0</v>
      </c>
      <c r="AG10" s="13">
        <v>0</v>
      </c>
      <c r="AH10" s="13"/>
      <c r="AI10" s="13">
        <v>0</v>
      </c>
      <c r="AJ10" s="13">
        <v>0.16666666666666699</v>
      </c>
      <c r="AK10" s="13">
        <v>9.0909090909090898E-2</v>
      </c>
      <c r="AL10" s="13">
        <v>0.17241379310344801</v>
      </c>
      <c r="AM10" s="13">
        <v>0.25</v>
      </c>
      <c r="AN10" s="13"/>
      <c r="AO10" s="13">
        <v>0.163636363636364</v>
      </c>
      <c r="AP10" s="13">
        <v>7.69230769230769E-2</v>
      </c>
      <c r="AQ10" s="13"/>
      <c r="AR10" s="13">
        <v>0</v>
      </c>
      <c r="AS10" s="13">
        <v>0.16666666666666699</v>
      </c>
      <c r="AT10" s="13">
        <v>0</v>
      </c>
      <c r="AU10" s="13">
        <v>0</v>
      </c>
      <c r="AV10" s="13">
        <v>0</v>
      </c>
      <c r="AW10" s="13">
        <v>0.14285714285714299</v>
      </c>
      <c r="AX10" s="13" t="s">
        <v>529</v>
      </c>
      <c r="AY10" s="13">
        <v>0</v>
      </c>
      <c r="AZ10" s="13">
        <v>0.2</v>
      </c>
      <c r="BA10" s="13">
        <v>0.6</v>
      </c>
      <c r="BB10" s="13">
        <v>0</v>
      </c>
      <c r="BC10" s="13">
        <v>0.33333333333333298</v>
      </c>
      <c r="BD10" s="13"/>
      <c r="BE10" s="13">
        <v>0</v>
      </c>
    </row>
    <row r="11" spans="2:57" x14ac:dyDescent="0.25">
      <c r="B11" s="14" t="s">
        <v>318</v>
      </c>
      <c r="C11" s="13">
        <v>0.10294117647058799</v>
      </c>
      <c r="D11" s="13">
        <v>0.19047619047618999</v>
      </c>
      <c r="E11" s="13">
        <v>6.25E-2</v>
      </c>
      <c r="F11" s="13">
        <v>7.69230769230769E-2</v>
      </c>
      <c r="G11" s="13">
        <v>5.5555555555555601E-2</v>
      </c>
      <c r="H11" s="13"/>
      <c r="I11" s="13">
        <v>0.12</v>
      </c>
      <c r="J11" s="13">
        <v>5.5555555555555601E-2</v>
      </c>
      <c r="K11" s="13"/>
      <c r="L11" s="13">
        <v>0</v>
      </c>
      <c r="M11" s="13">
        <v>0</v>
      </c>
      <c r="N11" s="13">
        <v>0.25</v>
      </c>
      <c r="O11" s="13">
        <v>9.375E-2</v>
      </c>
      <c r="P11" s="13"/>
      <c r="Q11" s="13">
        <v>0.18181818181818199</v>
      </c>
      <c r="R11" s="13">
        <v>0</v>
      </c>
      <c r="S11" s="13">
        <v>0.2</v>
      </c>
      <c r="T11" s="13">
        <v>0.2</v>
      </c>
      <c r="U11" s="13">
        <v>0.16666666666666699</v>
      </c>
      <c r="V11" s="13">
        <v>0</v>
      </c>
      <c r="W11" s="13">
        <v>0</v>
      </c>
      <c r="X11" s="13">
        <v>0</v>
      </c>
      <c r="Y11" s="13"/>
      <c r="Z11" s="13">
        <v>7.1428571428571397E-2</v>
      </c>
      <c r="AA11" s="13">
        <v>0.28571428571428598</v>
      </c>
      <c r="AB11" s="13">
        <v>0</v>
      </c>
      <c r="AC11" s="13">
        <v>0</v>
      </c>
      <c r="AD11" s="13">
        <v>0.25</v>
      </c>
      <c r="AE11" s="13">
        <v>9.0909090909090898E-2</v>
      </c>
      <c r="AF11" s="13">
        <v>0</v>
      </c>
      <c r="AG11" s="13">
        <v>0.11111111111111099</v>
      </c>
      <c r="AH11" s="13"/>
      <c r="AI11" s="13">
        <v>0.16666666666666699</v>
      </c>
      <c r="AJ11" s="13">
        <v>8.3333333333333301E-2</v>
      </c>
      <c r="AK11" s="13">
        <v>0</v>
      </c>
      <c r="AL11" s="13">
        <v>0.17241379310344801</v>
      </c>
      <c r="AM11" s="13">
        <v>0</v>
      </c>
      <c r="AN11" s="13"/>
      <c r="AO11" s="13">
        <v>0.109090909090909</v>
      </c>
      <c r="AP11" s="13">
        <v>7.69230769230769E-2</v>
      </c>
      <c r="AQ11" s="13"/>
      <c r="AR11" s="13">
        <v>0</v>
      </c>
      <c r="AS11" s="13">
        <v>5.5555555555555601E-2</v>
      </c>
      <c r="AT11" s="13">
        <v>0</v>
      </c>
      <c r="AU11" s="13">
        <v>0</v>
      </c>
      <c r="AV11" s="13">
        <v>0.16666666666666699</v>
      </c>
      <c r="AW11" s="13">
        <v>0</v>
      </c>
      <c r="AX11" s="13" t="s">
        <v>529</v>
      </c>
      <c r="AY11" s="13">
        <v>0.5</v>
      </c>
      <c r="AZ11" s="13">
        <v>0.1</v>
      </c>
      <c r="BA11" s="13">
        <v>0.2</v>
      </c>
      <c r="BB11" s="13">
        <v>0.22222222222222199</v>
      </c>
      <c r="BC11" s="13">
        <v>0</v>
      </c>
      <c r="BD11" s="13"/>
      <c r="BE11" s="13">
        <v>0.33333333333333298</v>
      </c>
    </row>
    <row r="12" spans="2:57" x14ac:dyDescent="0.25">
      <c r="B12" s="14" t="s">
        <v>82</v>
      </c>
      <c r="C12" s="20">
        <v>8.8235294117647106E-2</v>
      </c>
      <c r="D12" s="20">
        <v>4.7619047619047603E-2</v>
      </c>
      <c r="E12" s="20">
        <v>6.25E-2</v>
      </c>
      <c r="F12" s="20">
        <v>0.15384615384615399</v>
      </c>
      <c r="G12" s="20">
        <v>0.11111111111111099</v>
      </c>
      <c r="H12" s="20"/>
      <c r="I12" s="20">
        <v>0.08</v>
      </c>
      <c r="J12" s="20">
        <v>0.11111111111111099</v>
      </c>
      <c r="K12" s="20"/>
      <c r="L12" s="20">
        <v>0</v>
      </c>
      <c r="M12" s="20">
        <v>9.0909090909090898E-2</v>
      </c>
      <c r="N12" s="20">
        <v>0.125</v>
      </c>
      <c r="O12" s="20">
        <v>9.375E-2</v>
      </c>
      <c r="P12" s="20"/>
      <c r="Q12" s="20">
        <v>0</v>
      </c>
      <c r="R12" s="20">
        <v>9.0909090909090898E-2</v>
      </c>
      <c r="S12" s="20">
        <v>0.2</v>
      </c>
      <c r="T12" s="20">
        <v>0.2</v>
      </c>
      <c r="U12" s="20">
        <v>0</v>
      </c>
      <c r="V12" s="20">
        <v>0</v>
      </c>
      <c r="W12" s="20">
        <v>0</v>
      </c>
      <c r="X12" s="20">
        <v>0</v>
      </c>
      <c r="Y12" s="20"/>
      <c r="Z12" s="20">
        <v>7.1428571428571397E-2</v>
      </c>
      <c r="AA12" s="20">
        <v>0</v>
      </c>
      <c r="AB12" s="20">
        <v>8.3333333333333301E-2</v>
      </c>
      <c r="AC12" s="20">
        <v>0</v>
      </c>
      <c r="AD12" s="20">
        <v>0</v>
      </c>
      <c r="AE12" s="20">
        <v>0.18181818181818199</v>
      </c>
      <c r="AF12" s="20">
        <v>0.33333333333333298</v>
      </c>
      <c r="AG12" s="20">
        <v>0.11111111111111099</v>
      </c>
      <c r="AH12" s="20"/>
      <c r="AI12" s="20">
        <v>0</v>
      </c>
      <c r="AJ12" s="20">
        <v>0</v>
      </c>
      <c r="AK12" s="20">
        <v>0.18181818181818199</v>
      </c>
      <c r="AL12" s="20">
        <v>0.10344827586206901</v>
      </c>
      <c r="AM12" s="20">
        <v>0</v>
      </c>
      <c r="AN12" s="20"/>
      <c r="AO12" s="20">
        <v>5.4545454545454501E-2</v>
      </c>
      <c r="AP12" s="20">
        <v>0.230769230769231</v>
      </c>
      <c r="AQ12" s="20"/>
      <c r="AR12" s="20">
        <v>0</v>
      </c>
      <c r="AS12" s="20">
        <v>0.11111111111111099</v>
      </c>
      <c r="AT12" s="20">
        <v>0</v>
      </c>
      <c r="AU12" s="20">
        <v>0</v>
      </c>
      <c r="AV12" s="20">
        <v>0.16666666666666699</v>
      </c>
      <c r="AW12" s="20">
        <v>0.28571428571428598</v>
      </c>
      <c r="AX12" s="20" t="s">
        <v>529</v>
      </c>
      <c r="AY12" s="20">
        <v>0</v>
      </c>
      <c r="AZ12" s="20">
        <v>0.1</v>
      </c>
      <c r="BA12" s="20">
        <v>0</v>
      </c>
      <c r="BB12" s="20">
        <v>0</v>
      </c>
      <c r="BC12" s="20">
        <v>0</v>
      </c>
      <c r="BD12" s="20"/>
      <c r="BE12" s="20">
        <v>0.33333333333333298</v>
      </c>
    </row>
    <row r="13" spans="2:57" x14ac:dyDescent="0.25">
      <c r="B13" s="14" t="s">
        <v>319</v>
      </c>
      <c r="C13" s="20">
        <v>0.66176470588235303</v>
      </c>
      <c r="D13" s="20">
        <v>0.57142857142857095</v>
      </c>
      <c r="E13" s="20">
        <v>0.6875</v>
      </c>
      <c r="F13" s="20">
        <v>0.69230769230769196</v>
      </c>
      <c r="G13" s="20">
        <v>0.72222222222222199</v>
      </c>
      <c r="H13" s="20"/>
      <c r="I13" s="20">
        <v>0.64</v>
      </c>
      <c r="J13" s="20">
        <v>0.72222222222222199</v>
      </c>
      <c r="K13" s="20"/>
      <c r="L13" s="20">
        <v>0.77777777777777801</v>
      </c>
      <c r="M13" s="20">
        <v>0.81818181818181801</v>
      </c>
      <c r="N13" s="20">
        <v>0.4375</v>
      </c>
      <c r="O13" s="20">
        <v>0.6875</v>
      </c>
      <c r="P13" s="20"/>
      <c r="Q13" s="20">
        <v>0.63636363636363602</v>
      </c>
      <c r="R13" s="20">
        <v>0.63636363636363602</v>
      </c>
      <c r="S13" s="20">
        <v>0.6</v>
      </c>
      <c r="T13" s="20">
        <v>0.4</v>
      </c>
      <c r="U13" s="20">
        <v>0.83333333333333304</v>
      </c>
      <c r="V13" s="20">
        <v>1</v>
      </c>
      <c r="W13" s="20">
        <v>0.6</v>
      </c>
      <c r="X13" s="20">
        <v>1</v>
      </c>
      <c r="Y13" s="20"/>
      <c r="Z13" s="20">
        <v>0.64285714285714302</v>
      </c>
      <c r="AA13" s="20">
        <v>0.57142857142857095</v>
      </c>
      <c r="AB13" s="20">
        <v>0.83333333333333304</v>
      </c>
      <c r="AC13" s="20">
        <v>1</v>
      </c>
      <c r="AD13" s="20">
        <v>0.625</v>
      </c>
      <c r="AE13" s="20">
        <v>0.36363636363636398</v>
      </c>
      <c r="AF13" s="20">
        <v>0.66666666666666696</v>
      </c>
      <c r="AG13" s="20">
        <v>0.77777777777777801</v>
      </c>
      <c r="AH13" s="20"/>
      <c r="AI13" s="20">
        <v>0.83333333333333304</v>
      </c>
      <c r="AJ13" s="20">
        <v>0.75</v>
      </c>
      <c r="AK13" s="20">
        <v>0.72727272727272696</v>
      </c>
      <c r="AL13" s="20">
        <v>0.55172413793103403</v>
      </c>
      <c r="AM13" s="20">
        <v>0.75</v>
      </c>
      <c r="AN13" s="20"/>
      <c r="AO13" s="20">
        <v>0.67272727272727295</v>
      </c>
      <c r="AP13" s="20">
        <v>0.61538461538461497</v>
      </c>
      <c r="AQ13" s="20"/>
      <c r="AR13" s="20">
        <v>1</v>
      </c>
      <c r="AS13" s="20">
        <v>0.66666666666666696</v>
      </c>
      <c r="AT13" s="20">
        <v>1</v>
      </c>
      <c r="AU13" s="20">
        <v>1</v>
      </c>
      <c r="AV13" s="20">
        <v>0.66666666666666696</v>
      </c>
      <c r="AW13" s="20">
        <v>0.57142857142857095</v>
      </c>
      <c r="AX13" s="20" t="s">
        <v>529</v>
      </c>
      <c r="AY13" s="20">
        <v>0.5</v>
      </c>
      <c r="AZ13" s="20">
        <v>0.6</v>
      </c>
      <c r="BA13" s="20">
        <v>0.2</v>
      </c>
      <c r="BB13" s="20">
        <v>0.77777777777777801</v>
      </c>
      <c r="BC13" s="20">
        <v>0.66666666666666696</v>
      </c>
      <c r="BD13" s="20"/>
      <c r="BE13" s="20">
        <v>0.33333333333333298</v>
      </c>
    </row>
    <row r="14" spans="2:57" x14ac:dyDescent="0.25">
      <c r="B14" s="14" t="s">
        <v>274</v>
      </c>
      <c r="C14" s="21">
        <v>-0.57352941176470595</v>
      </c>
      <c r="D14" s="21">
        <v>-0.52380952380952395</v>
      </c>
      <c r="E14" s="21">
        <v>-0.625</v>
      </c>
      <c r="F14" s="21">
        <v>-0.53846153846153799</v>
      </c>
      <c r="G14" s="21">
        <v>-0.61111111111111105</v>
      </c>
      <c r="H14" s="21"/>
      <c r="I14" s="21">
        <v>-0.56000000000000005</v>
      </c>
      <c r="J14" s="21">
        <v>-0.61111111111111105</v>
      </c>
      <c r="K14" s="21"/>
      <c r="L14" s="21">
        <v>-0.77777777777777801</v>
      </c>
      <c r="M14" s="21">
        <v>-0.72727272727272696</v>
      </c>
      <c r="N14" s="21">
        <v>-0.3125</v>
      </c>
      <c r="O14" s="21">
        <v>-0.59375</v>
      </c>
      <c r="P14" s="21"/>
      <c r="Q14" s="21">
        <v>-0.63636363636363602</v>
      </c>
      <c r="R14" s="21">
        <v>-0.54545454545454497</v>
      </c>
      <c r="S14" s="21">
        <v>-0.4</v>
      </c>
      <c r="T14" s="21">
        <v>-0.2</v>
      </c>
      <c r="U14" s="21">
        <v>-0.83333333333333304</v>
      </c>
      <c r="V14" s="21">
        <v>-1</v>
      </c>
      <c r="W14" s="21">
        <v>-0.6</v>
      </c>
      <c r="X14" s="21">
        <v>-1</v>
      </c>
      <c r="Y14" s="21"/>
      <c r="Z14" s="21">
        <v>-0.57142857142857095</v>
      </c>
      <c r="AA14" s="21">
        <v>-0.57142857142857095</v>
      </c>
      <c r="AB14" s="21">
        <v>-0.75</v>
      </c>
      <c r="AC14" s="21">
        <v>-1</v>
      </c>
      <c r="AD14" s="21">
        <v>-0.625</v>
      </c>
      <c r="AE14" s="21">
        <v>-0.18181818181818199</v>
      </c>
      <c r="AF14" s="21">
        <v>-0.33333333333333298</v>
      </c>
      <c r="AG14" s="21">
        <v>-0.66666666666666696</v>
      </c>
      <c r="AH14" s="21"/>
      <c r="AI14" s="21">
        <v>-0.83333333333333304</v>
      </c>
      <c r="AJ14" s="21">
        <v>-0.75</v>
      </c>
      <c r="AK14" s="21">
        <v>-0.54545454545454497</v>
      </c>
      <c r="AL14" s="21">
        <v>-0.44827586206896602</v>
      </c>
      <c r="AM14" s="21">
        <v>-0.75</v>
      </c>
      <c r="AN14" s="21"/>
      <c r="AO14" s="21">
        <v>-0.61818181818181805</v>
      </c>
      <c r="AP14" s="21">
        <v>-0.38461538461538503</v>
      </c>
      <c r="AQ14" s="21"/>
      <c r="AR14" s="21">
        <v>-1</v>
      </c>
      <c r="AS14" s="21">
        <v>-0.55555555555555602</v>
      </c>
      <c r="AT14" s="21">
        <v>-1</v>
      </c>
      <c r="AU14" s="21">
        <v>-1</v>
      </c>
      <c r="AV14" s="21">
        <v>-0.5</v>
      </c>
      <c r="AW14" s="21">
        <v>-0.28571428571428598</v>
      </c>
      <c r="AX14" s="21" t="s">
        <v>529</v>
      </c>
      <c r="AY14" s="21">
        <v>-0.5</v>
      </c>
      <c r="AZ14" s="21">
        <v>-0.5</v>
      </c>
      <c r="BA14" s="21">
        <v>-0.2</v>
      </c>
      <c r="BB14" s="21">
        <v>-0.77777777777777801</v>
      </c>
      <c r="BC14" s="21">
        <v>-0.66666666666666696</v>
      </c>
      <c r="BD14" s="21"/>
      <c r="BE14" s="21">
        <v>0</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0.161764705882353</v>
      </c>
      <c r="D8" s="13">
        <v>0.14285714285714299</v>
      </c>
      <c r="E8" s="13">
        <v>0.1875</v>
      </c>
      <c r="F8" s="13">
        <v>0.15384615384615399</v>
      </c>
      <c r="G8" s="13">
        <v>0.16666666666666699</v>
      </c>
      <c r="H8" s="13"/>
      <c r="I8" s="13">
        <v>0.16</v>
      </c>
      <c r="J8" s="13">
        <v>0.16666666666666699</v>
      </c>
      <c r="K8" s="13"/>
      <c r="L8" s="13">
        <v>0.11111111111111099</v>
      </c>
      <c r="M8" s="13">
        <v>0.18181818181818199</v>
      </c>
      <c r="N8" s="13">
        <v>0.1875</v>
      </c>
      <c r="O8" s="13">
        <v>0.15625</v>
      </c>
      <c r="P8" s="13"/>
      <c r="Q8" s="13">
        <v>0.18181818181818199</v>
      </c>
      <c r="R8" s="13">
        <v>9.0909090909090898E-2</v>
      </c>
      <c r="S8" s="13">
        <v>0.2</v>
      </c>
      <c r="T8" s="13">
        <v>0</v>
      </c>
      <c r="U8" s="13">
        <v>0.16666666666666699</v>
      </c>
      <c r="V8" s="13">
        <v>0.33333333333333298</v>
      </c>
      <c r="W8" s="13">
        <v>0</v>
      </c>
      <c r="X8" s="13">
        <v>0.25</v>
      </c>
      <c r="Y8" s="13"/>
      <c r="Z8" s="13">
        <v>7.1428571428571397E-2</v>
      </c>
      <c r="AA8" s="13">
        <v>0</v>
      </c>
      <c r="AB8" s="13">
        <v>0.25</v>
      </c>
      <c r="AC8" s="13">
        <v>0</v>
      </c>
      <c r="AD8" s="13">
        <v>0.125</v>
      </c>
      <c r="AE8" s="13">
        <v>0.18181818181818199</v>
      </c>
      <c r="AF8" s="13">
        <v>0</v>
      </c>
      <c r="AG8" s="13">
        <v>0.44444444444444398</v>
      </c>
      <c r="AH8" s="13"/>
      <c r="AI8" s="13">
        <v>0.33333333333333298</v>
      </c>
      <c r="AJ8" s="13">
        <v>0.16666666666666699</v>
      </c>
      <c r="AK8" s="13">
        <v>0.36363636363636398</v>
      </c>
      <c r="AL8" s="13">
        <v>6.8965517241379296E-2</v>
      </c>
      <c r="AM8" s="13">
        <v>0.125</v>
      </c>
      <c r="AN8" s="13"/>
      <c r="AO8" s="13">
        <v>0.18181818181818199</v>
      </c>
      <c r="AP8" s="13">
        <v>7.69230769230769E-2</v>
      </c>
      <c r="AQ8" s="13"/>
      <c r="AR8" s="13">
        <v>0.33333333333333298</v>
      </c>
      <c r="AS8" s="13">
        <v>0.16666666666666699</v>
      </c>
      <c r="AT8" s="13">
        <v>0.33333333333333298</v>
      </c>
      <c r="AU8" s="13">
        <v>0</v>
      </c>
      <c r="AV8" s="13">
        <v>0.33333333333333298</v>
      </c>
      <c r="AW8" s="13">
        <v>0.42857142857142899</v>
      </c>
      <c r="AX8" s="13" t="s">
        <v>529</v>
      </c>
      <c r="AY8" s="13">
        <v>0</v>
      </c>
      <c r="AZ8" s="13">
        <v>0</v>
      </c>
      <c r="BA8" s="13">
        <v>0</v>
      </c>
      <c r="BB8" s="13">
        <v>0.11111111111111099</v>
      </c>
      <c r="BC8" s="13">
        <v>0</v>
      </c>
      <c r="BD8" s="13"/>
      <c r="BE8" s="13">
        <v>0.16666666666666699</v>
      </c>
    </row>
    <row r="9" spans="2:57" x14ac:dyDescent="0.25">
      <c r="B9" s="14" t="s">
        <v>316</v>
      </c>
      <c r="C9" s="13">
        <v>0.45588235294117602</v>
      </c>
      <c r="D9" s="13">
        <v>0.38095238095238099</v>
      </c>
      <c r="E9" s="13">
        <v>0.4375</v>
      </c>
      <c r="F9" s="13">
        <v>0.53846153846153799</v>
      </c>
      <c r="G9" s="13">
        <v>0.5</v>
      </c>
      <c r="H9" s="13"/>
      <c r="I9" s="13">
        <v>0.44</v>
      </c>
      <c r="J9" s="13">
        <v>0.5</v>
      </c>
      <c r="K9" s="13"/>
      <c r="L9" s="13">
        <v>0.33333333333333298</v>
      </c>
      <c r="M9" s="13">
        <v>0.45454545454545497</v>
      </c>
      <c r="N9" s="13">
        <v>0.5</v>
      </c>
      <c r="O9" s="13">
        <v>0.46875</v>
      </c>
      <c r="P9" s="13"/>
      <c r="Q9" s="13">
        <v>0.45454545454545497</v>
      </c>
      <c r="R9" s="13">
        <v>0.54545454545454497</v>
      </c>
      <c r="S9" s="13">
        <v>0.2</v>
      </c>
      <c r="T9" s="13">
        <v>0.4</v>
      </c>
      <c r="U9" s="13">
        <v>0.33333333333333298</v>
      </c>
      <c r="V9" s="13">
        <v>0.33333333333333298</v>
      </c>
      <c r="W9" s="13">
        <v>0.4</v>
      </c>
      <c r="X9" s="13">
        <v>0.75</v>
      </c>
      <c r="Y9" s="13"/>
      <c r="Z9" s="13">
        <v>0.14285714285714299</v>
      </c>
      <c r="AA9" s="13">
        <v>0.57142857142857095</v>
      </c>
      <c r="AB9" s="13">
        <v>0.58333333333333304</v>
      </c>
      <c r="AC9" s="13">
        <v>1</v>
      </c>
      <c r="AD9" s="13">
        <v>0.375</v>
      </c>
      <c r="AE9" s="13">
        <v>0.54545454545454497</v>
      </c>
      <c r="AF9" s="13">
        <v>0.66666666666666696</v>
      </c>
      <c r="AG9" s="13">
        <v>0.33333333333333298</v>
      </c>
      <c r="AH9" s="13"/>
      <c r="AI9" s="13">
        <v>0.16666666666666699</v>
      </c>
      <c r="AJ9" s="13">
        <v>0.5</v>
      </c>
      <c r="AK9" s="13">
        <v>0.45454545454545497</v>
      </c>
      <c r="AL9" s="13">
        <v>0.48275862068965503</v>
      </c>
      <c r="AM9" s="13">
        <v>0.625</v>
      </c>
      <c r="AN9" s="13"/>
      <c r="AO9" s="13">
        <v>0.43636363636363601</v>
      </c>
      <c r="AP9" s="13">
        <v>0.53846153846153799</v>
      </c>
      <c r="AQ9" s="13"/>
      <c r="AR9" s="13">
        <v>0.66666666666666696</v>
      </c>
      <c r="AS9" s="13">
        <v>0.44444444444444398</v>
      </c>
      <c r="AT9" s="13">
        <v>0.66666666666666696</v>
      </c>
      <c r="AU9" s="13">
        <v>0.5</v>
      </c>
      <c r="AV9" s="13">
        <v>0.16666666666666699</v>
      </c>
      <c r="AW9" s="13">
        <v>0.28571428571428598</v>
      </c>
      <c r="AX9" s="13" t="s">
        <v>529</v>
      </c>
      <c r="AY9" s="13">
        <v>0</v>
      </c>
      <c r="AZ9" s="13">
        <v>0.7</v>
      </c>
      <c r="BA9" s="13">
        <v>0.2</v>
      </c>
      <c r="BB9" s="13">
        <v>0.66666666666666696</v>
      </c>
      <c r="BC9" s="13">
        <v>0.33333333333333298</v>
      </c>
      <c r="BD9" s="13"/>
      <c r="BE9" s="13">
        <v>0.5</v>
      </c>
    </row>
    <row r="10" spans="2:57" x14ac:dyDescent="0.25">
      <c r="B10" s="14" t="s">
        <v>335</v>
      </c>
      <c r="C10" s="13">
        <v>0.14705882352941199</v>
      </c>
      <c r="D10" s="13">
        <v>4.7619047619047603E-2</v>
      </c>
      <c r="E10" s="13">
        <v>0.1875</v>
      </c>
      <c r="F10" s="13">
        <v>0.230769230769231</v>
      </c>
      <c r="G10" s="13">
        <v>0.16666666666666699</v>
      </c>
      <c r="H10" s="13"/>
      <c r="I10" s="13">
        <v>0.14000000000000001</v>
      </c>
      <c r="J10" s="13">
        <v>0.16666666666666699</v>
      </c>
      <c r="K10" s="13"/>
      <c r="L10" s="13">
        <v>0.11111111111111099</v>
      </c>
      <c r="M10" s="13">
        <v>0.18181818181818199</v>
      </c>
      <c r="N10" s="13">
        <v>0.125</v>
      </c>
      <c r="O10" s="13">
        <v>0.15625</v>
      </c>
      <c r="P10" s="13"/>
      <c r="Q10" s="13">
        <v>4.5454545454545497E-2</v>
      </c>
      <c r="R10" s="13">
        <v>0.27272727272727298</v>
      </c>
      <c r="S10" s="13">
        <v>0</v>
      </c>
      <c r="T10" s="13">
        <v>0.2</v>
      </c>
      <c r="U10" s="13">
        <v>0.16666666666666699</v>
      </c>
      <c r="V10" s="13">
        <v>0.33333333333333298</v>
      </c>
      <c r="W10" s="13">
        <v>0.6</v>
      </c>
      <c r="X10" s="13">
        <v>0</v>
      </c>
      <c r="Y10" s="13"/>
      <c r="Z10" s="13">
        <v>0.214285714285714</v>
      </c>
      <c r="AA10" s="13">
        <v>0.14285714285714299</v>
      </c>
      <c r="AB10" s="13">
        <v>8.3333333333333301E-2</v>
      </c>
      <c r="AC10" s="13">
        <v>0</v>
      </c>
      <c r="AD10" s="13">
        <v>0.375</v>
      </c>
      <c r="AE10" s="13">
        <v>0.18181818181818199</v>
      </c>
      <c r="AF10" s="13">
        <v>0</v>
      </c>
      <c r="AG10" s="13">
        <v>0</v>
      </c>
      <c r="AH10" s="13"/>
      <c r="AI10" s="13">
        <v>0</v>
      </c>
      <c r="AJ10" s="13">
        <v>8.3333333333333301E-2</v>
      </c>
      <c r="AK10" s="13">
        <v>9.0909090909090898E-2</v>
      </c>
      <c r="AL10" s="13">
        <v>0.20689655172413801</v>
      </c>
      <c r="AM10" s="13">
        <v>0.25</v>
      </c>
      <c r="AN10" s="13"/>
      <c r="AO10" s="13">
        <v>0.145454545454545</v>
      </c>
      <c r="AP10" s="13">
        <v>0.15384615384615399</v>
      </c>
      <c r="AQ10" s="13"/>
      <c r="AR10" s="13">
        <v>0</v>
      </c>
      <c r="AS10" s="13">
        <v>0.11111111111111099</v>
      </c>
      <c r="AT10" s="13">
        <v>0</v>
      </c>
      <c r="AU10" s="13">
        <v>0.5</v>
      </c>
      <c r="AV10" s="13">
        <v>0</v>
      </c>
      <c r="AW10" s="13">
        <v>0</v>
      </c>
      <c r="AX10" s="13" t="s">
        <v>529</v>
      </c>
      <c r="AY10" s="13">
        <v>0</v>
      </c>
      <c r="AZ10" s="13">
        <v>0.2</v>
      </c>
      <c r="BA10" s="13">
        <v>0.8</v>
      </c>
      <c r="BB10" s="13">
        <v>0.11111111111111099</v>
      </c>
      <c r="BC10" s="13">
        <v>0</v>
      </c>
      <c r="BD10" s="13"/>
      <c r="BE10" s="13">
        <v>0.16666666666666699</v>
      </c>
    </row>
    <row r="11" spans="2:57" x14ac:dyDescent="0.25">
      <c r="B11" s="14" t="s">
        <v>318</v>
      </c>
      <c r="C11" s="13">
        <v>0.14705882352941199</v>
      </c>
      <c r="D11" s="13">
        <v>0.33333333333333298</v>
      </c>
      <c r="E11" s="13">
        <v>0.125</v>
      </c>
      <c r="F11" s="13">
        <v>0</v>
      </c>
      <c r="G11" s="13">
        <v>5.5555555555555601E-2</v>
      </c>
      <c r="H11" s="13"/>
      <c r="I11" s="13">
        <v>0.18</v>
      </c>
      <c r="J11" s="13">
        <v>5.5555555555555601E-2</v>
      </c>
      <c r="K11" s="13"/>
      <c r="L11" s="13">
        <v>0.22222222222222199</v>
      </c>
      <c r="M11" s="13">
        <v>0.18181818181818199</v>
      </c>
      <c r="N11" s="13">
        <v>0.125</v>
      </c>
      <c r="O11" s="13">
        <v>0.125</v>
      </c>
      <c r="P11" s="13"/>
      <c r="Q11" s="13">
        <v>0.27272727272727298</v>
      </c>
      <c r="R11" s="13">
        <v>0</v>
      </c>
      <c r="S11" s="13">
        <v>0.4</v>
      </c>
      <c r="T11" s="13">
        <v>0.2</v>
      </c>
      <c r="U11" s="13">
        <v>0.16666666666666699</v>
      </c>
      <c r="V11" s="13">
        <v>0</v>
      </c>
      <c r="W11" s="13">
        <v>0</v>
      </c>
      <c r="X11" s="13">
        <v>0</v>
      </c>
      <c r="Y11" s="13"/>
      <c r="Z11" s="13">
        <v>0.35714285714285698</v>
      </c>
      <c r="AA11" s="13">
        <v>0.28571428571428598</v>
      </c>
      <c r="AB11" s="13">
        <v>0</v>
      </c>
      <c r="AC11" s="13">
        <v>0</v>
      </c>
      <c r="AD11" s="13">
        <v>0.125</v>
      </c>
      <c r="AE11" s="13">
        <v>0</v>
      </c>
      <c r="AF11" s="13">
        <v>0.33333333333333298</v>
      </c>
      <c r="AG11" s="13">
        <v>0.11111111111111099</v>
      </c>
      <c r="AH11" s="13"/>
      <c r="AI11" s="13">
        <v>0.5</v>
      </c>
      <c r="AJ11" s="13">
        <v>0.25</v>
      </c>
      <c r="AK11" s="13">
        <v>0</v>
      </c>
      <c r="AL11" s="13">
        <v>0.13793103448275901</v>
      </c>
      <c r="AM11" s="13">
        <v>0</v>
      </c>
      <c r="AN11" s="13"/>
      <c r="AO11" s="13">
        <v>0.163636363636364</v>
      </c>
      <c r="AP11" s="13">
        <v>7.69230769230769E-2</v>
      </c>
      <c r="AQ11" s="13"/>
      <c r="AR11" s="13">
        <v>0</v>
      </c>
      <c r="AS11" s="13">
        <v>0.11111111111111099</v>
      </c>
      <c r="AT11" s="13">
        <v>0</v>
      </c>
      <c r="AU11" s="13">
        <v>0</v>
      </c>
      <c r="AV11" s="13">
        <v>0.33333333333333298</v>
      </c>
      <c r="AW11" s="13">
        <v>0.14285714285714299</v>
      </c>
      <c r="AX11" s="13" t="s">
        <v>529</v>
      </c>
      <c r="AY11" s="13">
        <v>1</v>
      </c>
      <c r="AZ11" s="13">
        <v>0</v>
      </c>
      <c r="BA11" s="13">
        <v>0</v>
      </c>
      <c r="BB11" s="13">
        <v>0.11111111111111099</v>
      </c>
      <c r="BC11" s="13">
        <v>0.66666666666666696</v>
      </c>
      <c r="BD11" s="13"/>
      <c r="BE11" s="13">
        <v>0.16666666666666699</v>
      </c>
    </row>
    <row r="12" spans="2:57" x14ac:dyDescent="0.25">
      <c r="B12" s="14" t="s">
        <v>82</v>
      </c>
      <c r="C12" s="20">
        <v>8.8235294117647106E-2</v>
      </c>
      <c r="D12" s="20">
        <v>9.5238095238095205E-2</v>
      </c>
      <c r="E12" s="20">
        <v>6.25E-2</v>
      </c>
      <c r="F12" s="20">
        <v>7.69230769230769E-2</v>
      </c>
      <c r="G12" s="20">
        <v>0.11111111111111099</v>
      </c>
      <c r="H12" s="20"/>
      <c r="I12" s="20">
        <v>0.08</v>
      </c>
      <c r="J12" s="20">
        <v>0.11111111111111099</v>
      </c>
      <c r="K12" s="20"/>
      <c r="L12" s="20">
        <v>0.22222222222222199</v>
      </c>
      <c r="M12" s="20">
        <v>0</v>
      </c>
      <c r="N12" s="20">
        <v>6.25E-2</v>
      </c>
      <c r="O12" s="20">
        <v>9.375E-2</v>
      </c>
      <c r="P12" s="20"/>
      <c r="Q12" s="20">
        <v>4.5454545454545497E-2</v>
      </c>
      <c r="R12" s="20">
        <v>9.0909090909090898E-2</v>
      </c>
      <c r="S12" s="20">
        <v>0.2</v>
      </c>
      <c r="T12" s="20">
        <v>0.2</v>
      </c>
      <c r="U12" s="20">
        <v>0.16666666666666699</v>
      </c>
      <c r="V12" s="20">
        <v>0</v>
      </c>
      <c r="W12" s="20">
        <v>0</v>
      </c>
      <c r="X12" s="20">
        <v>0</v>
      </c>
      <c r="Y12" s="20"/>
      <c r="Z12" s="20">
        <v>0.214285714285714</v>
      </c>
      <c r="AA12" s="20">
        <v>0</v>
      </c>
      <c r="AB12" s="20">
        <v>8.3333333333333301E-2</v>
      </c>
      <c r="AC12" s="20">
        <v>0</v>
      </c>
      <c r="AD12" s="20">
        <v>0</v>
      </c>
      <c r="AE12" s="20">
        <v>9.0909090909090898E-2</v>
      </c>
      <c r="AF12" s="20">
        <v>0</v>
      </c>
      <c r="AG12" s="20">
        <v>0.11111111111111099</v>
      </c>
      <c r="AH12" s="20"/>
      <c r="AI12" s="20">
        <v>0</v>
      </c>
      <c r="AJ12" s="20">
        <v>0</v>
      </c>
      <c r="AK12" s="20">
        <v>9.0909090909090898E-2</v>
      </c>
      <c r="AL12" s="20">
        <v>0.10344827586206901</v>
      </c>
      <c r="AM12" s="20">
        <v>0</v>
      </c>
      <c r="AN12" s="20"/>
      <c r="AO12" s="20">
        <v>7.2727272727272696E-2</v>
      </c>
      <c r="AP12" s="20">
        <v>0.15384615384615399</v>
      </c>
      <c r="AQ12" s="20"/>
      <c r="AR12" s="20">
        <v>0</v>
      </c>
      <c r="AS12" s="20">
        <v>0.16666666666666699</v>
      </c>
      <c r="AT12" s="20">
        <v>0</v>
      </c>
      <c r="AU12" s="20">
        <v>0</v>
      </c>
      <c r="AV12" s="20">
        <v>0.16666666666666699</v>
      </c>
      <c r="AW12" s="20">
        <v>0.14285714285714299</v>
      </c>
      <c r="AX12" s="20" t="s">
        <v>529</v>
      </c>
      <c r="AY12" s="20">
        <v>0</v>
      </c>
      <c r="AZ12" s="20">
        <v>0.1</v>
      </c>
      <c r="BA12" s="20">
        <v>0</v>
      </c>
      <c r="BB12" s="20">
        <v>0</v>
      </c>
      <c r="BC12" s="20">
        <v>0</v>
      </c>
      <c r="BD12" s="20"/>
      <c r="BE12" s="20">
        <v>0</v>
      </c>
    </row>
    <row r="13" spans="2:57" x14ac:dyDescent="0.25">
      <c r="B13" s="14" t="s">
        <v>319</v>
      </c>
      <c r="C13" s="20">
        <v>0.61764705882352899</v>
      </c>
      <c r="D13" s="20">
        <v>0.52380952380952395</v>
      </c>
      <c r="E13" s="20">
        <v>0.625</v>
      </c>
      <c r="F13" s="20">
        <v>0.69230769230769196</v>
      </c>
      <c r="G13" s="20">
        <v>0.66666666666666696</v>
      </c>
      <c r="H13" s="20"/>
      <c r="I13" s="20">
        <v>0.6</v>
      </c>
      <c r="J13" s="20">
        <v>0.66666666666666696</v>
      </c>
      <c r="K13" s="20"/>
      <c r="L13" s="20">
        <v>0.44444444444444398</v>
      </c>
      <c r="M13" s="20">
        <v>0.63636363636363602</v>
      </c>
      <c r="N13" s="20">
        <v>0.6875</v>
      </c>
      <c r="O13" s="20">
        <v>0.625</v>
      </c>
      <c r="P13" s="20"/>
      <c r="Q13" s="20">
        <v>0.63636363636363602</v>
      </c>
      <c r="R13" s="20">
        <v>0.63636363636363602</v>
      </c>
      <c r="S13" s="20">
        <v>0.4</v>
      </c>
      <c r="T13" s="20">
        <v>0.4</v>
      </c>
      <c r="U13" s="20">
        <v>0.5</v>
      </c>
      <c r="V13" s="20">
        <v>0.66666666666666696</v>
      </c>
      <c r="W13" s="20">
        <v>0.4</v>
      </c>
      <c r="X13" s="20">
        <v>1</v>
      </c>
      <c r="Y13" s="20"/>
      <c r="Z13" s="20">
        <v>0.214285714285714</v>
      </c>
      <c r="AA13" s="20">
        <v>0.57142857142857095</v>
      </c>
      <c r="AB13" s="20">
        <v>0.83333333333333304</v>
      </c>
      <c r="AC13" s="20">
        <v>1</v>
      </c>
      <c r="AD13" s="20">
        <v>0.5</v>
      </c>
      <c r="AE13" s="20">
        <v>0.72727272727272696</v>
      </c>
      <c r="AF13" s="20">
        <v>0.66666666666666696</v>
      </c>
      <c r="AG13" s="20">
        <v>0.77777777777777801</v>
      </c>
      <c r="AH13" s="20"/>
      <c r="AI13" s="20">
        <v>0.5</v>
      </c>
      <c r="AJ13" s="20">
        <v>0.66666666666666696</v>
      </c>
      <c r="AK13" s="20">
        <v>0.81818181818181801</v>
      </c>
      <c r="AL13" s="20">
        <v>0.55172413793103403</v>
      </c>
      <c r="AM13" s="20">
        <v>0.75</v>
      </c>
      <c r="AN13" s="20"/>
      <c r="AO13" s="20">
        <v>0.61818181818181805</v>
      </c>
      <c r="AP13" s="20">
        <v>0.61538461538461497</v>
      </c>
      <c r="AQ13" s="20"/>
      <c r="AR13" s="20">
        <v>1</v>
      </c>
      <c r="AS13" s="20">
        <v>0.61111111111111105</v>
      </c>
      <c r="AT13" s="20">
        <v>1</v>
      </c>
      <c r="AU13" s="20">
        <v>0.5</v>
      </c>
      <c r="AV13" s="20">
        <v>0.5</v>
      </c>
      <c r="AW13" s="20">
        <v>0.71428571428571397</v>
      </c>
      <c r="AX13" s="20" t="s">
        <v>529</v>
      </c>
      <c r="AY13" s="20">
        <v>0</v>
      </c>
      <c r="AZ13" s="20">
        <v>0.7</v>
      </c>
      <c r="BA13" s="20">
        <v>0.2</v>
      </c>
      <c r="BB13" s="20">
        <v>0.77777777777777801</v>
      </c>
      <c r="BC13" s="20">
        <v>0.33333333333333298</v>
      </c>
      <c r="BD13" s="20"/>
      <c r="BE13" s="20">
        <v>0.66666666666666696</v>
      </c>
    </row>
    <row r="14" spans="2:57" x14ac:dyDescent="0.25">
      <c r="B14" s="14" t="s">
        <v>274</v>
      </c>
      <c r="C14" s="21">
        <v>-0.52941176470588203</v>
      </c>
      <c r="D14" s="21">
        <v>-0.42857142857142799</v>
      </c>
      <c r="E14" s="21">
        <v>-0.5625</v>
      </c>
      <c r="F14" s="21">
        <v>-0.61538461538461497</v>
      </c>
      <c r="G14" s="21">
        <v>-0.55555555555555602</v>
      </c>
      <c r="H14" s="21"/>
      <c r="I14" s="21">
        <v>-0.52</v>
      </c>
      <c r="J14" s="21">
        <v>-0.55555555555555602</v>
      </c>
      <c r="K14" s="21"/>
      <c r="L14" s="21">
        <v>-0.22222222222222199</v>
      </c>
      <c r="M14" s="21">
        <v>-0.63636363636363602</v>
      </c>
      <c r="N14" s="21">
        <v>-0.625</v>
      </c>
      <c r="O14" s="21">
        <v>-0.53125</v>
      </c>
      <c r="P14" s="21"/>
      <c r="Q14" s="21">
        <v>-0.59090909090909105</v>
      </c>
      <c r="R14" s="21">
        <v>-0.54545454545454497</v>
      </c>
      <c r="S14" s="21">
        <v>-0.2</v>
      </c>
      <c r="T14" s="21">
        <v>-0.2</v>
      </c>
      <c r="U14" s="21">
        <v>-0.33333333333333298</v>
      </c>
      <c r="V14" s="21">
        <v>-0.66666666666666696</v>
      </c>
      <c r="W14" s="21">
        <v>-0.4</v>
      </c>
      <c r="X14" s="21">
        <v>-1</v>
      </c>
      <c r="Y14" s="21"/>
      <c r="Z14" s="21">
        <v>0</v>
      </c>
      <c r="AA14" s="21">
        <v>-0.57142857142857095</v>
      </c>
      <c r="AB14" s="21">
        <v>-0.75</v>
      </c>
      <c r="AC14" s="21">
        <v>-1</v>
      </c>
      <c r="AD14" s="21">
        <v>-0.5</v>
      </c>
      <c r="AE14" s="21">
        <v>-0.63636363636363602</v>
      </c>
      <c r="AF14" s="21">
        <v>-0.66666666666666696</v>
      </c>
      <c r="AG14" s="21">
        <v>-0.66666666666666696</v>
      </c>
      <c r="AH14" s="21"/>
      <c r="AI14" s="21">
        <v>-0.5</v>
      </c>
      <c r="AJ14" s="21">
        <v>-0.66666666666666696</v>
      </c>
      <c r="AK14" s="21">
        <v>-0.72727272727272696</v>
      </c>
      <c r="AL14" s="21">
        <v>-0.44827586206896602</v>
      </c>
      <c r="AM14" s="21">
        <v>-0.75</v>
      </c>
      <c r="AN14" s="21"/>
      <c r="AO14" s="21">
        <v>-0.54545454545454497</v>
      </c>
      <c r="AP14" s="21">
        <v>-0.46153846153846201</v>
      </c>
      <c r="AQ14" s="21"/>
      <c r="AR14" s="21">
        <v>-1</v>
      </c>
      <c r="AS14" s="21">
        <v>-0.44444444444444398</v>
      </c>
      <c r="AT14" s="21">
        <v>-1</v>
      </c>
      <c r="AU14" s="21">
        <v>-0.5</v>
      </c>
      <c r="AV14" s="21">
        <v>-0.33333333333333298</v>
      </c>
      <c r="AW14" s="21">
        <v>-0.57142857142857095</v>
      </c>
      <c r="AX14" s="21" t="s">
        <v>529</v>
      </c>
      <c r="AY14" s="21">
        <v>0</v>
      </c>
      <c r="AZ14" s="21">
        <v>-0.6</v>
      </c>
      <c r="BA14" s="21">
        <v>-0.2</v>
      </c>
      <c r="BB14" s="21">
        <v>-0.77777777777777801</v>
      </c>
      <c r="BC14" s="21">
        <v>-0.33333333333333298</v>
      </c>
      <c r="BD14" s="21"/>
      <c r="BE14" s="21">
        <v>-0.66666666666666696</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0.20588235294117599</v>
      </c>
      <c r="D8" s="13">
        <v>0.28571428571428598</v>
      </c>
      <c r="E8" s="13">
        <v>6.25E-2</v>
      </c>
      <c r="F8" s="13">
        <v>0.30769230769230799</v>
      </c>
      <c r="G8" s="13">
        <v>0.16666666666666699</v>
      </c>
      <c r="H8" s="13"/>
      <c r="I8" s="13">
        <v>0.22</v>
      </c>
      <c r="J8" s="13">
        <v>0.16666666666666699</v>
      </c>
      <c r="K8" s="13"/>
      <c r="L8" s="13">
        <v>0.22222222222222199</v>
      </c>
      <c r="M8" s="13">
        <v>0.36363636363636398</v>
      </c>
      <c r="N8" s="13">
        <v>0.1875</v>
      </c>
      <c r="O8" s="13">
        <v>0.15625</v>
      </c>
      <c r="P8" s="13"/>
      <c r="Q8" s="13">
        <v>0.27272727272727298</v>
      </c>
      <c r="R8" s="13">
        <v>9.0909090909090898E-2</v>
      </c>
      <c r="S8" s="13">
        <v>0.2</v>
      </c>
      <c r="T8" s="13">
        <v>0</v>
      </c>
      <c r="U8" s="13">
        <v>0.16666666666666699</v>
      </c>
      <c r="V8" s="13">
        <v>0.33333333333333298</v>
      </c>
      <c r="W8" s="13">
        <v>0.2</v>
      </c>
      <c r="X8" s="13">
        <v>0.25</v>
      </c>
      <c r="Y8" s="13"/>
      <c r="Z8" s="13">
        <v>0.14285714285714299</v>
      </c>
      <c r="AA8" s="13">
        <v>0</v>
      </c>
      <c r="AB8" s="13">
        <v>0.16666666666666699</v>
      </c>
      <c r="AC8" s="13">
        <v>0.25</v>
      </c>
      <c r="AD8" s="13">
        <v>0.375</v>
      </c>
      <c r="AE8" s="13">
        <v>0.36363636363636398</v>
      </c>
      <c r="AF8" s="13">
        <v>0</v>
      </c>
      <c r="AG8" s="13">
        <v>0.22222222222222199</v>
      </c>
      <c r="AH8" s="13"/>
      <c r="AI8" s="13">
        <v>0.5</v>
      </c>
      <c r="AJ8" s="13">
        <v>8.3333333333333301E-2</v>
      </c>
      <c r="AK8" s="13">
        <v>0.27272727272727298</v>
      </c>
      <c r="AL8" s="13">
        <v>0.13793103448275901</v>
      </c>
      <c r="AM8" s="13">
        <v>0.375</v>
      </c>
      <c r="AN8" s="13"/>
      <c r="AO8" s="13">
        <v>0.236363636363636</v>
      </c>
      <c r="AP8" s="13">
        <v>7.69230769230769E-2</v>
      </c>
      <c r="AQ8" s="13"/>
      <c r="AR8" s="13">
        <v>0.33333333333333298</v>
      </c>
      <c r="AS8" s="13">
        <v>0.22222222222222199</v>
      </c>
      <c r="AT8" s="13">
        <v>0</v>
      </c>
      <c r="AU8" s="13">
        <v>0.5</v>
      </c>
      <c r="AV8" s="13">
        <v>0.33333333333333298</v>
      </c>
      <c r="AW8" s="13">
        <v>0.28571428571428598</v>
      </c>
      <c r="AX8" s="13" t="s">
        <v>529</v>
      </c>
      <c r="AY8" s="13">
        <v>0.5</v>
      </c>
      <c r="AZ8" s="13">
        <v>0</v>
      </c>
      <c r="BA8" s="13">
        <v>0</v>
      </c>
      <c r="BB8" s="13">
        <v>0.22222222222222199</v>
      </c>
      <c r="BC8" s="13">
        <v>0.33333333333333298</v>
      </c>
      <c r="BD8" s="13"/>
      <c r="BE8" s="13">
        <v>0.33333333333333298</v>
      </c>
    </row>
    <row r="9" spans="2:57" x14ac:dyDescent="0.25">
      <c r="B9" s="14" t="s">
        <v>316</v>
      </c>
      <c r="C9" s="13">
        <v>0.29411764705882398</v>
      </c>
      <c r="D9" s="13">
        <v>0.238095238095238</v>
      </c>
      <c r="E9" s="13">
        <v>0.1875</v>
      </c>
      <c r="F9" s="13">
        <v>0.46153846153846201</v>
      </c>
      <c r="G9" s="13">
        <v>0.33333333333333298</v>
      </c>
      <c r="H9" s="13"/>
      <c r="I9" s="13">
        <v>0.28000000000000003</v>
      </c>
      <c r="J9" s="13">
        <v>0.33333333333333298</v>
      </c>
      <c r="K9" s="13"/>
      <c r="L9" s="13">
        <v>0.22222222222222199</v>
      </c>
      <c r="M9" s="13">
        <v>0.36363636363636398</v>
      </c>
      <c r="N9" s="13">
        <v>0.25</v>
      </c>
      <c r="O9" s="13">
        <v>0.3125</v>
      </c>
      <c r="P9" s="13"/>
      <c r="Q9" s="13">
        <v>0.31818181818181801</v>
      </c>
      <c r="R9" s="13">
        <v>0.18181818181818199</v>
      </c>
      <c r="S9" s="13">
        <v>0.2</v>
      </c>
      <c r="T9" s="13">
        <v>0.4</v>
      </c>
      <c r="U9" s="13">
        <v>0.33333333333333298</v>
      </c>
      <c r="V9" s="13">
        <v>0</v>
      </c>
      <c r="W9" s="13">
        <v>0.4</v>
      </c>
      <c r="X9" s="13">
        <v>0.5</v>
      </c>
      <c r="Y9" s="13"/>
      <c r="Z9" s="13">
        <v>7.1428571428571397E-2</v>
      </c>
      <c r="AA9" s="13">
        <v>0.14285714285714299</v>
      </c>
      <c r="AB9" s="13">
        <v>0.5</v>
      </c>
      <c r="AC9" s="13">
        <v>0.5</v>
      </c>
      <c r="AD9" s="13">
        <v>0.25</v>
      </c>
      <c r="AE9" s="13">
        <v>0.18181818181818199</v>
      </c>
      <c r="AF9" s="13">
        <v>0.33333333333333298</v>
      </c>
      <c r="AG9" s="13">
        <v>0.55555555555555602</v>
      </c>
      <c r="AH9" s="13"/>
      <c r="AI9" s="13">
        <v>0.33333333333333298</v>
      </c>
      <c r="AJ9" s="13">
        <v>8.3333333333333301E-2</v>
      </c>
      <c r="AK9" s="13">
        <v>0.27272727272727298</v>
      </c>
      <c r="AL9" s="13">
        <v>0.44827586206896602</v>
      </c>
      <c r="AM9" s="13">
        <v>0.125</v>
      </c>
      <c r="AN9" s="13"/>
      <c r="AO9" s="13">
        <v>0.30909090909090903</v>
      </c>
      <c r="AP9" s="13">
        <v>0.230769230769231</v>
      </c>
      <c r="AQ9" s="13"/>
      <c r="AR9" s="13">
        <v>0</v>
      </c>
      <c r="AS9" s="13">
        <v>0.22222222222222199</v>
      </c>
      <c r="AT9" s="13">
        <v>0.33333333333333298</v>
      </c>
      <c r="AU9" s="13">
        <v>0.5</v>
      </c>
      <c r="AV9" s="13">
        <v>0</v>
      </c>
      <c r="AW9" s="13">
        <v>0.42857142857142899</v>
      </c>
      <c r="AX9" s="13" t="s">
        <v>529</v>
      </c>
      <c r="AY9" s="13">
        <v>0</v>
      </c>
      <c r="AZ9" s="13">
        <v>0.4</v>
      </c>
      <c r="BA9" s="13">
        <v>0.4</v>
      </c>
      <c r="BB9" s="13">
        <v>0.55555555555555602</v>
      </c>
      <c r="BC9" s="13">
        <v>0</v>
      </c>
      <c r="BD9" s="13"/>
      <c r="BE9" s="13">
        <v>0</v>
      </c>
    </row>
    <row r="10" spans="2:57" x14ac:dyDescent="0.25">
      <c r="B10" s="14" t="s">
        <v>335</v>
      </c>
      <c r="C10" s="13">
        <v>0.26470588235294101</v>
      </c>
      <c r="D10" s="13">
        <v>0.28571428571428598</v>
      </c>
      <c r="E10" s="13">
        <v>0.375</v>
      </c>
      <c r="F10" s="13">
        <v>7.69230769230769E-2</v>
      </c>
      <c r="G10" s="13">
        <v>0.27777777777777801</v>
      </c>
      <c r="H10" s="13"/>
      <c r="I10" s="13">
        <v>0.26</v>
      </c>
      <c r="J10" s="13">
        <v>0.27777777777777801</v>
      </c>
      <c r="K10" s="13"/>
      <c r="L10" s="13">
        <v>0.44444444444444398</v>
      </c>
      <c r="M10" s="13">
        <v>0.27272727272727298</v>
      </c>
      <c r="N10" s="13">
        <v>0.1875</v>
      </c>
      <c r="O10" s="13">
        <v>0.25</v>
      </c>
      <c r="P10" s="13"/>
      <c r="Q10" s="13">
        <v>0.27272727272727298</v>
      </c>
      <c r="R10" s="13">
        <v>0.45454545454545497</v>
      </c>
      <c r="S10" s="13">
        <v>0.2</v>
      </c>
      <c r="T10" s="13">
        <v>0</v>
      </c>
      <c r="U10" s="13">
        <v>0.33333333333333298</v>
      </c>
      <c r="V10" s="13">
        <v>0.33333333333333298</v>
      </c>
      <c r="W10" s="13">
        <v>0.4</v>
      </c>
      <c r="X10" s="13">
        <v>0.125</v>
      </c>
      <c r="Y10" s="13"/>
      <c r="Z10" s="13">
        <v>0.57142857142857095</v>
      </c>
      <c r="AA10" s="13">
        <v>0.42857142857142899</v>
      </c>
      <c r="AB10" s="13">
        <v>0.16666666666666699</v>
      </c>
      <c r="AC10" s="13">
        <v>0.25</v>
      </c>
      <c r="AD10" s="13">
        <v>0.125</v>
      </c>
      <c r="AE10" s="13">
        <v>0.18181818181818199</v>
      </c>
      <c r="AF10" s="13">
        <v>0</v>
      </c>
      <c r="AG10" s="13">
        <v>0.11111111111111099</v>
      </c>
      <c r="AH10" s="13"/>
      <c r="AI10" s="13">
        <v>0</v>
      </c>
      <c r="AJ10" s="13">
        <v>0.58333333333333304</v>
      </c>
      <c r="AK10" s="13">
        <v>0.27272727272727298</v>
      </c>
      <c r="AL10" s="13">
        <v>0.17241379310344801</v>
      </c>
      <c r="AM10" s="13">
        <v>0.25</v>
      </c>
      <c r="AN10" s="13"/>
      <c r="AO10" s="13">
        <v>0.236363636363636</v>
      </c>
      <c r="AP10" s="13">
        <v>0.38461538461538503</v>
      </c>
      <c r="AQ10" s="13"/>
      <c r="AR10" s="13">
        <v>0.33333333333333298</v>
      </c>
      <c r="AS10" s="13">
        <v>0.33333333333333298</v>
      </c>
      <c r="AT10" s="13">
        <v>0.33333333333333298</v>
      </c>
      <c r="AU10" s="13">
        <v>0</v>
      </c>
      <c r="AV10" s="13">
        <v>0.33333333333333298</v>
      </c>
      <c r="AW10" s="13">
        <v>0.14285714285714299</v>
      </c>
      <c r="AX10" s="13" t="s">
        <v>529</v>
      </c>
      <c r="AY10" s="13">
        <v>0.5</v>
      </c>
      <c r="AZ10" s="13">
        <v>0.1</v>
      </c>
      <c r="BA10" s="13">
        <v>0.6</v>
      </c>
      <c r="BB10" s="13">
        <v>0.11111111111111099</v>
      </c>
      <c r="BC10" s="13">
        <v>0.33333333333333298</v>
      </c>
      <c r="BD10" s="13"/>
      <c r="BE10" s="13">
        <v>0.33333333333333298</v>
      </c>
    </row>
    <row r="11" spans="2:57" x14ac:dyDescent="0.25">
      <c r="B11" s="14" t="s">
        <v>318</v>
      </c>
      <c r="C11" s="13">
        <v>0.11764705882352899</v>
      </c>
      <c r="D11" s="13">
        <v>9.5238095238095205E-2</v>
      </c>
      <c r="E11" s="13">
        <v>0.3125</v>
      </c>
      <c r="F11" s="13">
        <v>0</v>
      </c>
      <c r="G11" s="13">
        <v>5.5555555555555601E-2</v>
      </c>
      <c r="H11" s="13"/>
      <c r="I11" s="13">
        <v>0.14000000000000001</v>
      </c>
      <c r="J11" s="13">
        <v>5.5555555555555601E-2</v>
      </c>
      <c r="K11" s="13"/>
      <c r="L11" s="13">
        <v>0.11111111111111099</v>
      </c>
      <c r="M11" s="13">
        <v>0</v>
      </c>
      <c r="N11" s="13">
        <v>0.1875</v>
      </c>
      <c r="O11" s="13">
        <v>0.125</v>
      </c>
      <c r="P11" s="13"/>
      <c r="Q11" s="13">
        <v>0.13636363636363599</v>
      </c>
      <c r="R11" s="13">
        <v>9.0909090909090898E-2</v>
      </c>
      <c r="S11" s="13">
        <v>0.2</v>
      </c>
      <c r="T11" s="13">
        <v>0.4</v>
      </c>
      <c r="U11" s="13">
        <v>0.16666666666666699</v>
      </c>
      <c r="V11" s="13">
        <v>0</v>
      </c>
      <c r="W11" s="13">
        <v>0</v>
      </c>
      <c r="X11" s="13">
        <v>0</v>
      </c>
      <c r="Y11" s="13"/>
      <c r="Z11" s="13">
        <v>0.14285714285714299</v>
      </c>
      <c r="AA11" s="13">
        <v>0.28571428571428598</v>
      </c>
      <c r="AB11" s="13">
        <v>0</v>
      </c>
      <c r="AC11" s="13">
        <v>0</v>
      </c>
      <c r="AD11" s="13">
        <v>0.125</v>
      </c>
      <c r="AE11" s="13">
        <v>0.18181818181818199</v>
      </c>
      <c r="AF11" s="13">
        <v>0.33333333333333298</v>
      </c>
      <c r="AG11" s="13">
        <v>0</v>
      </c>
      <c r="AH11" s="13"/>
      <c r="AI11" s="13">
        <v>0.16666666666666699</v>
      </c>
      <c r="AJ11" s="13">
        <v>8.3333333333333301E-2</v>
      </c>
      <c r="AK11" s="13">
        <v>9.0909090909090898E-2</v>
      </c>
      <c r="AL11" s="13">
        <v>0.10344827586206901</v>
      </c>
      <c r="AM11" s="13">
        <v>0.25</v>
      </c>
      <c r="AN11" s="13"/>
      <c r="AO11" s="13">
        <v>0.12727272727272701</v>
      </c>
      <c r="AP11" s="13">
        <v>7.69230769230769E-2</v>
      </c>
      <c r="AQ11" s="13"/>
      <c r="AR11" s="13">
        <v>0</v>
      </c>
      <c r="AS11" s="13">
        <v>0.11111111111111099</v>
      </c>
      <c r="AT11" s="13">
        <v>0</v>
      </c>
      <c r="AU11" s="13">
        <v>0</v>
      </c>
      <c r="AV11" s="13">
        <v>0.16666666666666699</v>
      </c>
      <c r="AW11" s="13">
        <v>0</v>
      </c>
      <c r="AX11" s="13" t="s">
        <v>529</v>
      </c>
      <c r="AY11" s="13">
        <v>0</v>
      </c>
      <c r="AZ11" s="13">
        <v>0.3</v>
      </c>
      <c r="BA11" s="13">
        <v>0</v>
      </c>
      <c r="BB11" s="13">
        <v>0.11111111111111099</v>
      </c>
      <c r="BC11" s="13">
        <v>0.33333333333333298</v>
      </c>
      <c r="BD11" s="13"/>
      <c r="BE11" s="13">
        <v>0.16666666666666699</v>
      </c>
    </row>
    <row r="12" spans="2:57" x14ac:dyDescent="0.25">
      <c r="B12" s="14" t="s">
        <v>82</v>
      </c>
      <c r="C12" s="20">
        <v>0.11764705882352899</v>
      </c>
      <c r="D12" s="20">
        <v>9.5238095238095205E-2</v>
      </c>
      <c r="E12" s="20">
        <v>6.25E-2</v>
      </c>
      <c r="F12" s="20">
        <v>0.15384615384615399</v>
      </c>
      <c r="G12" s="20">
        <v>0.16666666666666699</v>
      </c>
      <c r="H12" s="20"/>
      <c r="I12" s="20">
        <v>0.1</v>
      </c>
      <c r="J12" s="20">
        <v>0.16666666666666699</v>
      </c>
      <c r="K12" s="20"/>
      <c r="L12" s="20">
        <v>0</v>
      </c>
      <c r="M12" s="20">
        <v>0</v>
      </c>
      <c r="N12" s="20">
        <v>0.1875</v>
      </c>
      <c r="O12" s="20">
        <v>0.15625</v>
      </c>
      <c r="P12" s="20"/>
      <c r="Q12" s="20">
        <v>0</v>
      </c>
      <c r="R12" s="20">
        <v>0.18181818181818199</v>
      </c>
      <c r="S12" s="20">
        <v>0.2</v>
      </c>
      <c r="T12" s="20">
        <v>0.2</v>
      </c>
      <c r="U12" s="20">
        <v>0</v>
      </c>
      <c r="V12" s="20">
        <v>0.33333333333333298</v>
      </c>
      <c r="W12" s="20">
        <v>0</v>
      </c>
      <c r="X12" s="20">
        <v>0.125</v>
      </c>
      <c r="Y12" s="20"/>
      <c r="Z12" s="20">
        <v>7.1428571428571397E-2</v>
      </c>
      <c r="AA12" s="20">
        <v>0.14285714285714299</v>
      </c>
      <c r="AB12" s="20">
        <v>0.16666666666666699</v>
      </c>
      <c r="AC12" s="20">
        <v>0</v>
      </c>
      <c r="AD12" s="20">
        <v>0.125</v>
      </c>
      <c r="AE12" s="20">
        <v>9.0909090909090898E-2</v>
      </c>
      <c r="AF12" s="20">
        <v>0.33333333333333298</v>
      </c>
      <c r="AG12" s="20">
        <v>0.11111111111111099</v>
      </c>
      <c r="AH12" s="20"/>
      <c r="AI12" s="20">
        <v>0</v>
      </c>
      <c r="AJ12" s="20">
        <v>0.16666666666666699</v>
      </c>
      <c r="AK12" s="20">
        <v>9.0909090909090898E-2</v>
      </c>
      <c r="AL12" s="20">
        <v>0.13793103448275901</v>
      </c>
      <c r="AM12" s="20">
        <v>0</v>
      </c>
      <c r="AN12" s="20"/>
      <c r="AO12" s="20">
        <v>9.0909090909090898E-2</v>
      </c>
      <c r="AP12" s="20">
        <v>0.230769230769231</v>
      </c>
      <c r="AQ12" s="20"/>
      <c r="AR12" s="20">
        <v>0.33333333333333298</v>
      </c>
      <c r="AS12" s="20">
        <v>0.11111111111111099</v>
      </c>
      <c r="AT12" s="20">
        <v>0.33333333333333298</v>
      </c>
      <c r="AU12" s="20">
        <v>0</v>
      </c>
      <c r="AV12" s="20">
        <v>0.16666666666666699</v>
      </c>
      <c r="AW12" s="20">
        <v>0.14285714285714299</v>
      </c>
      <c r="AX12" s="20" t="s">
        <v>529</v>
      </c>
      <c r="AY12" s="20">
        <v>0</v>
      </c>
      <c r="AZ12" s="20">
        <v>0.2</v>
      </c>
      <c r="BA12" s="20">
        <v>0</v>
      </c>
      <c r="BB12" s="20">
        <v>0</v>
      </c>
      <c r="BC12" s="20">
        <v>0</v>
      </c>
      <c r="BD12" s="20"/>
      <c r="BE12" s="20">
        <v>0.16666666666666699</v>
      </c>
    </row>
    <row r="13" spans="2:57" x14ac:dyDescent="0.25">
      <c r="B13" s="14" t="s">
        <v>319</v>
      </c>
      <c r="C13" s="20">
        <v>0.5</v>
      </c>
      <c r="D13" s="20">
        <v>0.52380952380952395</v>
      </c>
      <c r="E13" s="20">
        <v>0.25</v>
      </c>
      <c r="F13" s="20">
        <v>0.76923076923076905</v>
      </c>
      <c r="G13" s="20">
        <v>0.5</v>
      </c>
      <c r="H13" s="20"/>
      <c r="I13" s="20">
        <v>0.5</v>
      </c>
      <c r="J13" s="20">
        <v>0.5</v>
      </c>
      <c r="K13" s="20"/>
      <c r="L13" s="20">
        <v>0.44444444444444398</v>
      </c>
      <c r="M13" s="20">
        <v>0.72727272727272696</v>
      </c>
      <c r="N13" s="20">
        <v>0.4375</v>
      </c>
      <c r="O13" s="20">
        <v>0.46875</v>
      </c>
      <c r="P13" s="20"/>
      <c r="Q13" s="20">
        <v>0.59090909090909105</v>
      </c>
      <c r="R13" s="20">
        <v>0.27272727272727298</v>
      </c>
      <c r="S13" s="20">
        <v>0.4</v>
      </c>
      <c r="T13" s="20">
        <v>0.4</v>
      </c>
      <c r="U13" s="20">
        <v>0.5</v>
      </c>
      <c r="V13" s="20">
        <v>0.33333333333333298</v>
      </c>
      <c r="W13" s="20">
        <v>0.6</v>
      </c>
      <c r="X13" s="20">
        <v>0.75</v>
      </c>
      <c r="Y13" s="20"/>
      <c r="Z13" s="20">
        <v>0.214285714285714</v>
      </c>
      <c r="AA13" s="20">
        <v>0.14285714285714299</v>
      </c>
      <c r="AB13" s="20">
        <v>0.66666666666666696</v>
      </c>
      <c r="AC13" s="20">
        <v>0.75</v>
      </c>
      <c r="AD13" s="20">
        <v>0.625</v>
      </c>
      <c r="AE13" s="20">
        <v>0.54545454545454497</v>
      </c>
      <c r="AF13" s="20">
        <v>0.33333333333333298</v>
      </c>
      <c r="AG13" s="20">
        <v>0.77777777777777801</v>
      </c>
      <c r="AH13" s="20"/>
      <c r="AI13" s="20">
        <v>0.83333333333333304</v>
      </c>
      <c r="AJ13" s="20">
        <v>0.16666666666666699</v>
      </c>
      <c r="AK13" s="20">
        <v>0.54545454545454497</v>
      </c>
      <c r="AL13" s="20">
        <v>0.58620689655172398</v>
      </c>
      <c r="AM13" s="20">
        <v>0.5</v>
      </c>
      <c r="AN13" s="20"/>
      <c r="AO13" s="20">
        <v>0.54545454545454497</v>
      </c>
      <c r="AP13" s="20">
        <v>0.30769230769230799</v>
      </c>
      <c r="AQ13" s="20"/>
      <c r="AR13" s="20">
        <v>0.33333333333333298</v>
      </c>
      <c r="AS13" s="20">
        <v>0.44444444444444398</v>
      </c>
      <c r="AT13" s="20">
        <v>0.33333333333333298</v>
      </c>
      <c r="AU13" s="20">
        <v>1</v>
      </c>
      <c r="AV13" s="20">
        <v>0.33333333333333298</v>
      </c>
      <c r="AW13" s="20">
        <v>0.71428571428571397</v>
      </c>
      <c r="AX13" s="20" t="s">
        <v>529</v>
      </c>
      <c r="AY13" s="20">
        <v>0.5</v>
      </c>
      <c r="AZ13" s="20">
        <v>0.4</v>
      </c>
      <c r="BA13" s="20">
        <v>0.4</v>
      </c>
      <c r="BB13" s="20">
        <v>0.77777777777777801</v>
      </c>
      <c r="BC13" s="20">
        <v>0.33333333333333298</v>
      </c>
      <c r="BD13" s="20"/>
      <c r="BE13" s="20">
        <v>0.33333333333333298</v>
      </c>
    </row>
    <row r="14" spans="2:57" x14ac:dyDescent="0.25">
      <c r="B14" s="14" t="s">
        <v>274</v>
      </c>
      <c r="C14" s="21">
        <v>-0.38235294117647101</v>
      </c>
      <c r="D14" s="21">
        <v>-0.42857142857142799</v>
      </c>
      <c r="E14" s="21">
        <v>-0.1875</v>
      </c>
      <c r="F14" s="21">
        <v>-0.61538461538461497</v>
      </c>
      <c r="G14" s="21">
        <v>-0.33333333333333298</v>
      </c>
      <c r="H14" s="21"/>
      <c r="I14" s="21">
        <v>-0.4</v>
      </c>
      <c r="J14" s="21">
        <v>-0.33333333333333298</v>
      </c>
      <c r="K14" s="21"/>
      <c r="L14" s="21">
        <v>-0.44444444444444398</v>
      </c>
      <c r="M14" s="21">
        <v>-0.72727272727272696</v>
      </c>
      <c r="N14" s="21">
        <v>-0.25</v>
      </c>
      <c r="O14" s="21">
        <v>-0.3125</v>
      </c>
      <c r="P14" s="21"/>
      <c r="Q14" s="21">
        <v>-0.59090909090909105</v>
      </c>
      <c r="R14" s="21">
        <v>-9.0909090909090898E-2</v>
      </c>
      <c r="S14" s="21">
        <v>-0.2</v>
      </c>
      <c r="T14" s="21">
        <v>-0.2</v>
      </c>
      <c r="U14" s="21">
        <v>-0.5</v>
      </c>
      <c r="V14" s="21">
        <v>0</v>
      </c>
      <c r="W14" s="21">
        <v>-0.6</v>
      </c>
      <c r="X14" s="21">
        <v>-0.625</v>
      </c>
      <c r="Y14" s="21"/>
      <c r="Z14" s="21">
        <v>-0.14285714285714299</v>
      </c>
      <c r="AA14" s="21">
        <v>0</v>
      </c>
      <c r="AB14" s="21">
        <v>-0.5</v>
      </c>
      <c r="AC14" s="21">
        <v>-0.75</v>
      </c>
      <c r="AD14" s="21">
        <v>-0.5</v>
      </c>
      <c r="AE14" s="21">
        <v>-0.45454545454545398</v>
      </c>
      <c r="AF14" s="21">
        <v>0</v>
      </c>
      <c r="AG14" s="21">
        <v>-0.66666666666666696</v>
      </c>
      <c r="AH14" s="21"/>
      <c r="AI14" s="21">
        <v>-0.83333333333333304</v>
      </c>
      <c r="AJ14" s="21">
        <v>0</v>
      </c>
      <c r="AK14" s="21">
        <v>-0.45454545454545398</v>
      </c>
      <c r="AL14" s="21">
        <v>-0.44827586206896602</v>
      </c>
      <c r="AM14" s="21">
        <v>-0.5</v>
      </c>
      <c r="AN14" s="21"/>
      <c r="AO14" s="21">
        <v>-0.45454545454545398</v>
      </c>
      <c r="AP14" s="21">
        <v>-7.69230769230769E-2</v>
      </c>
      <c r="AQ14" s="21"/>
      <c r="AR14" s="21">
        <v>0</v>
      </c>
      <c r="AS14" s="21">
        <v>-0.33333333333333298</v>
      </c>
      <c r="AT14" s="21">
        <v>0</v>
      </c>
      <c r="AU14" s="21">
        <v>-1</v>
      </c>
      <c r="AV14" s="21">
        <v>-0.16666666666666699</v>
      </c>
      <c r="AW14" s="21">
        <v>-0.57142857142857095</v>
      </c>
      <c r="AX14" s="21" t="s">
        <v>529</v>
      </c>
      <c r="AY14" s="21">
        <v>-0.5</v>
      </c>
      <c r="AZ14" s="21">
        <v>-0.2</v>
      </c>
      <c r="BA14" s="21">
        <v>-0.4</v>
      </c>
      <c r="BB14" s="21">
        <v>-0.77777777777777801</v>
      </c>
      <c r="BC14" s="21">
        <v>-0.33333333333333298</v>
      </c>
      <c r="BD14" s="21"/>
      <c r="BE14" s="21">
        <v>-0.16666666666666699</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E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114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101</v>
      </c>
      <c r="C8" s="13">
        <v>4.0733197556008099E-3</v>
      </c>
      <c r="D8" s="13">
        <v>0</v>
      </c>
      <c r="E8" s="13">
        <v>7.4074074074074103E-3</v>
      </c>
      <c r="F8" s="13">
        <v>1.1811023622047201E-2</v>
      </c>
      <c r="G8" s="13">
        <v>0</v>
      </c>
      <c r="H8" s="13"/>
      <c r="I8" s="13">
        <v>8.58369098712446E-3</v>
      </c>
      <c r="J8" s="13">
        <v>0</v>
      </c>
      <c r="K8" s="13"/>
      <c r="L8" s="13">
        <v>0</v>
      </c>
      <c r="M8" s="13">
        <v>4.3290043290043299E-3</v>
      </c>
      <c r="N8" s="13">
        <v>6.6889632107023402E-3</v>
      </c>
      <c r="O8" s="13">
        <v>3.09597523219814E-3</v>
      </c>
      <c r="P8" s="13"/>
      <c r="Q8" s="13">
        <v>0</v>
      </c>
      <c r="R8" s="13">
        <v>1.35135135135135E-2</v>
      </c>
      <c r="S8" s="13">
        <v>0</v>
      </c>
      <c r="T8" s="13">
        <v>9.3457943925233603E-3</v>
      </c>
      <c r="U8" s="13">
        <v>0</v>
      </c>
      <c r="V8" s="13">
        <v>0</v>
      </c>
      <c r="W8" s="13">
        <v>0</v>
      </c>
      <c r="X8" s="13">
        <v>4.3859649122806998E-3</v>
      </c>
      <c r="Y8" s="13"/>
      <c r="Z8" s="13">
        <v>7.1942446043165497E-3</v>
      </c>
      <c r="AA8" s="13">
        <v>0</v>
      </c>
      <c r="AB8" s="13">
        <v>0</v>
      </c>
      <c r="AC8" s="13">
        <v>0</v>
      </c>
      <c r="AD8" s="13">
        <v>9.5238095238095195E-3</v>
      </c>
      <c r="AE8" s="13">
        <v>9.1743119266055103E-3</v>
      </c>
      <c r="AF8" s="13">
        <v>0</v>
      </c>
      <c r="AG8" s="13">
        <v>1.0989010989011E-2</v>
      </c>
      <c r="AH8" s="13"/>
      <c r="AI8" s="13">
        <v>0</v>
      </c>
      <c r="AJ8" s="13">
        <v>2.06185567010309E-2</v>
      </c>
      <c r="AK8" s="13">
        <v>0</v>
      </c>
      <c r="AL8" s="13">
        <v>1.9920318725099601E-3</v>
      </c>
      <c r="AM8" s="13">
        <v>5.74712643678161E-3</v>
      </c>
      <c r="AN8" s="13"/>
      <c r="AO8" s="13">
        <v>3.3444816053511701E-3</v>
      </c>
      <c r="AP8" s="13">
        <v>5.2083333333333296E-3</v>
      </c>
      <c r="AQ8" s="13"/>
      <c r="AR8" s="13">
        <v>0</v>
      </c>
      <c r="AS8" s="13">
        <v>6.9930069930069904E-3</v>
      </c>
      <c r="AT8" s="13">
        <v>0</v>
      </c>
      <c r="AU8" s="13">
        <v>0</v>
      </c>
      <c r="AV8" s="13">
        <v>0</v>
      </c>
      <c r="AW8" s="13">
        <v>0</v>
      </c>
      <c r="AX8" s="13">
        <v>1.1904761904761901E-2</v>
      </c>
      <c r="AY8" s="13">
        <v>0</v>
      </c>
      <c r="AZ8" s="13">
        <v>9.8039215686274508E-3</v>
      </c>
      <c r="BA8" s="13">
        <v>0</v>
      </c>
      <c r="BB8" s="13">
        <v>0</v>
      </c>
      <c r="BC8" s="13">
        <v>0</v>
      </c>
      <c r="BD8" s="13"/>
      <c r="BE8" s="13">
        <v>0</v>
      </c>
    </row>
    <row r="9" spans="2:57" x14ac:dyDescent="0.25">
      <c r="B9" s="14" t="s">
        <v>102</v>
      </c>
      <c r="C9" s="13">
        <v>2.95315682281059E-2</v>
      </c>
      <c r="D9" s="13">
        <v>3.8961038961039002E-2</v>
      </c>
      <c r="E9" s="13">
        <v>2.2222222222222199E-2</v>
      </c>
      <c r="F9" s="13">
        <v>3.5433070866141697E-2</v>
      </c>
      <c r="G9" s="13">
        <v>2.7131782945736399E-2</v>
      </c>
      <c r="H9" s="13"/>
      <c r="I9" s="13">
        <v>3.2188841201716702E-2</v>
      </c>
      <c r="J9" s="13">
        <v>2.7131782945736399E-2</v>
      </c>
      <c r="K9" s="13"/>
      <c r="L9" s="13">
        <v>2.34375E-2</v>
      </c>
      <c r="M9" s="13">
        <v>2.5974025974026E-2</v>
      </c>
      <c r="N9" s="13">
        <v>1.3377926421404699E-2</v>
      </c>
      <c r="O9" s="13">
        <v>4.9535603715170302E-2</v>
      </c>
      <c r="P9" s="13"/>
      <c r="Q9" s="13">
        <v>5.4054054054054099E-2</v>
      </c>
      <c r="R9" s="13">
        <v>4.0540540540540501E-2</v>
      </c>
      <c r="S9" s="13">
        <v>3.2608695652173898E-2</v>
      </c>
      <c r="T9" s="13">
        <v>9.3457943925233603E-3</v>
      </c>
      <c r="U9" s="13">
        <v>1.6129032258064498E-2</v>
      </c>
      <c r="V9" s="13">
        <v>2.2900763358778602E-2</v>
      </c>
      <c r="W9" s="13">
        <v>1.02040816326531E-2</v>
      </c>
      <c r="X9" s="13">
        <v>4.3859649122807001E-2</v>
      </c>
      <c r="Y9" s="13"/>
      <c r="Z9" s="13">
        <v>1.4388489208633099E-2</v>
      </c>
      <c r="AA9" s="13">
        <v>1.84049079754601E-2</v>
      </c>
      <c r="AB9" s="13">
        <v>3.8961038961039002E-2</v>
      </c>
      <c r="AC9" s="13">
        <v>2.7932960893854698E-2</v>
      </c>
      <c r="AD9" s="13">
        <v>3.8095238095238099E-2</v>
      </c>
      <c r="AE9" s="13">
        <v>4.5871559633027498E-2</v>
      </c>
      <c r="AF9" s="13">
        <v>0</v>
      </c>
      <c r="AG9" s="13">
        <v>4.3956043956044001E-2</v>
      </c>
      <c r="AH9" s="13"/>
      <c r="AI9" s="13">
        <v>6.6666666666666693E-2</v>
      </c>
      <c r="AJ9" s="13">
        <v>2.06185567010309E-2</v>
      </c>
      <c r="AK9" s="13">
        <v>5.22875816993464E-2</v>
      </c>
      <c r="AL9" s="13">
        <v>2.3904382470119501E-2</v>
      </c>
      <c r="AM9" s="13">
        <v>1.72413793103448E-2</v>
      </c>
      <c r="AN9" s="13"/>
      <c r="AO9" s="13">
        <v>2.84280936454849E-2</v>
      </c>
      <c r="AP9" s="13">
        <v>3.125E-2</v>
      </c>
      <c r="AQ9" s="13"/>
      <c r="AR9" s="13">
        <v>4.6875E-2</v>
      </c>
      <c r="AS9" s="13">
        <v>2.7972027972028E-2</v>
      </c>
      <c r="AT9" s="13">
        <v>5.8823529411764698E-2</v>
      </c>
      <c r="AU9" s="13">
        <v>0</v>
      </c>
      <c r="AV9" s="13">
        <v>2.5210084033613401E-2</v>
      </c>
      <c r="AW9" s="13">
        <v>1.2987012987013E-2</v>
      </c>
      <c r="AX9" s="13">
        <v>1.1904761904761901E-2</v>
      </c>
      <c r="AY9" s="13">
        <v>0</v>
      </c>
      <c r="AZ9" s="13">
        <v>4.9019607843137303E-2</v>
      </c>
      <c r="BA9" s="13">
        <v>5.1724137931034503E-2</v>
      </c>
      <c r="BB9" s="13">
        <v>3.5087719298245598E-2</v>
      </c>
      <c r="BC9" s="13">
        <v>3.77358490566038E-2</v>
      </c>
      <c r="BD9" s="13"/>
      <c r="BE9" s="13">
        <v>1.69971671388102E-2</v>
      </c>
    </row>
    <row r="10" spans="2:57" x14ac:dyDescent="0.25">
      <c r="B10" s="14" t="s">
        <v>103</v>
      </c>
      <c r="C10" s="13">
        <v>0.14052953156822801</v>
      </c>
      <c r="D10" s="13">
        <v>0.19480519480519501</v>
      </c>
      <c r="E10" s="13">
        <v>0.17037037037037001</v>
      </c>
      <c r="F10" s="13">
        <v>0.12598425196850399</v>
      </c>
      <c r="G10" s="13">
        <v>0.13178294573643401</v>
      </c>
      <c r="H10" s="13"/>
      <c r="I10" s="13">
        <v>0.15021459227467801</v>
      </c>
      <c r="J10" s="13">
        <v>0.13178294573643401</v>
      </c>
      <c r="K10" s="13"/>
      <c r="L10" s="13">
        <v>0.1171875</v>
      </c>
      <c r="M10" s="13">
        <v>0.16450216450216501</v>
      </c>
      <c r="N10" s="13">
        <v>0.11371237458194</v>
      </c>
      <c r="O10" s="13">
        <v>0.157894736842105</v>
      </c>
      <c r="P10" s="13"/>
      <c r="Q10" s="13">
        <v>0.20720720720720701</v>
      </c>
      <c r="R10" s="13">
        <v>6.7567567567567599E-2</v>
      </c>
      <c r="S10" s="13">
        <v>0.141304347826087</v>
      </c>
      <c r="T10" s="13">
        <v>0.14953271028037399</v>
      </c>
      <c r="U10" s="13">
        <v>0.14516129032258099</v>
      </c>
      <c r="V10" s="13">
        <v>9.9236641221374003E-2</v>
      </c>
      <c r="W10" s="13">
        <v>0.16326530612244899</v>
      </c>
      <c r="X10" s="13">
        <v>0.13596491228070201</v>
      </c>
      <c r="Y10" s="13"/>
      <c r="Z10" s="13">
        <v>0.201438848920863</v>
      </c>
      <c r="AA10" s="13">
        <v>0.159509202453988</v>
      </c>
      <c r="AB10" s="13">
        <v>0.14935064935064901</v>
      </c>
      <c r="AC10" s="13">
        <v>8.3798882681564199E-2</v>
      </c>
      <c r="AD10" s="13">
        <v>0.104761904761905</v>
      </c>
      <c r="AE10" s="13">
        <v>0.18348623853210999</v>
      </c>
      <c r="AF10" s="13">
        <v>0.119047619047619</v>
      </c>
      <c r="AG10" s="13">
        <v>0.10989010989011</v>
      </c>
      <c r="AH10" s="13"/>
      <c r="AI10" s="13">
        <v>0.155555555555556</v>
      </c>
      <c r="AJ10" s="13">
        <v>0.27835051546391798</v>
      </c>
      <c r="AK10" s="13">
        <v>0.18300653594771199</v>
      </c>
      <c r="AL10" s="13">
        <v>0.12948207171314699</v>
      </c>
      <c r="AM10" s="13">
        <v>4.5977011494252901E-2</v>
      </c>
      <c r="AN10" s="13"/>
      <c r="AO10" s="13">
        <v>0.13043478260869601</v>
      </c>
      <c r="AP10" s="13">
        <v>0.15625</v>
      </c>
      <c r="AQ10" s="13"/>
      <c r="AR10" s="13">
        <v>0.171875</v>
      </c>
      <c r="AS10" s="13">
        <v>0.13986013986014001</v>
      </c>
      <c r="AT10" s="13">
        <v>0.11764705882352899</v>
      </c>
      <c r="AU10" s="13">
        <v>0.16129032258064499</v>
      </c>
      <c r="AV10" s="13">
        <v>0.13445378151260501</v>
      </c>
      <c r="AW10" s="13">
        <v>0.15584415584415601</v>
      </c>
      <c r="AX10" s="13">
        <v>0.13095238095238099</v>
      </c>
      <c r="AY10" s="13">
        <v>0.17647058823529399</v>
      </c>
      <c r="AZ10" s="13">
        <v>8.8235294117647106E-2</v>
      </c>
      <c r="BA10" s="13">
        <v>0.17241379310344801</v>
      </c>
      <c r="BB10" s="13">
        <v>0.105263157894737</v>
      </c>
      <c r="BC10" s="13">
        <v>0.18867924528301899</v>
      </c>
      <c r="BD10" s="13"/>
      <c r="BE10" s="13">
        <v>0.13597733711048199</v>
      </c>
    </row>
    <row r="11" spans="2:57" x14ac:dyDescent="0.25">
      <c r="B11" s="14" t="s">
        <v>104</v>
      </c>
      <c r="C11" s="13">
        <v>0.38492871690427699</v>
      </c>
      <c r="D11" s="13">
        <v>0.35064935064935099</v>
      </c>
      <c r="E11" s="13">
        <v>0.41481481481481502</v>
      </c>
      <c r="F11" s="13">
        <v>0.35039370078740201</v>
      </c>
      <c r="G11" s="13">
        <v>0.39922480620154999</v>
      </c>
      <c r="H11" s="13"/>
      <c r="I11" s="13">
        <v>0.36909871244635201</v>
      </c>
      <c r="J11" s="13">
        <v>0.39922480620154999</v>
      </c>
      <c r="K11" s="13"/>
      <c r="L11" s="13">
        <v>0.3828125</v>
      </c>
      <c r="M11" s="13">
        <v>0.31168831168831201</v>
      </c>
      <c r="N11" s="13">
        <v>0.38795986622073603</v>
      </c>
      <c r="O11" s="13">
        <v>0.43653250773993801</v>
      </c>
      <c r="P11" s="13"/>
      <c r="Q11" s="13">
        <v>0.32432432432432401</v>
      </c>
      <c r="R11" s="13">
        <v>0.45945945945945899</v>
      </c>
      <c r="S11" s="13">
        <v>0.33695652173912999</v>
      </c>
      <c r="T11" s="13">
        <v>0.37383177570093501</v>
      </c>
      <c r="U11" s="13">
        <v>0.33870967741935498</v>
      </c>
      <c r="V11" s="13">
        <v>0.42748091603053401</v>
      </c>
      <c r="W11" s="13">
        <v>0.41836734693877597</v>
      </c>
      <c r="X11" s="13">
        <v>0.394736842105263</v>
      </c>
      <c r="Y11" s="13"/>
      <c r="Z11" s="13">
        <v>0.33812949640287798</v>
      </c>
      <c r="AA11" s="13">
        <v>0.36196319018404899</v>
      </c>
      <c r="AB11" s="13">
        <v>0.40259740259740301</v>
      </c>
      <c r="AC11" s="13">
        <v>0.39664804469273701</v>
      </c>
      <c r="AD11" s="13">
        <v>0.35238095238095202</v>
      </c>
      <c r="AE11" s="13">
        <v>0.403669724770642</v>
      </c>
      <c r="AF11" s="13">
        <v>0.57142857142857095</v>
      </c>
      <c r="AG11" s="13">
        <v>0.37362637362637402</v>
      </c>
      <c r="AH11" s="13"/>
      <c r="AI11" s="13">
        <v>0.37777777777777799</v>
      </c>
      <c r="AJ11" s="13">
        <v>0.36082474226804101</v>
      </c>
      <c r="AK11" s="13">
        <v>0.40522875816993498</v>
      </c>
      <c r="AL11" s="13">
        <v>0.39840637450199201</v>
      </c>
      <c r="AM11" s="13">
        <v>0.34482758620689702</v>
      </c>
      <c r="AN11" s="13"/>
      <c r="AO11" s="13">
        <v>0.38461538461538503</v>
      </c>
      <c r="AP11" s="13">
        <v>0.38541666666666702</v>
      </c>
      <c r="AQ11" s="13"/>
      <c r="AR11" s="13">
        <v>0.5</v>
      </c>
      <c r="AS11" s="13">
        <v>0.36013986013985999</v>
      </c>
      <c r="AT11" s="13">
        <v>0.47058823529411797</v>
      </c>
      <c r="AU11" s="13">
        <v>0.35483870967741898</v>
      </c>
      <c r="AV11" s="13">
        <v>0.40336134453781503</v>
      </c>
      <c r="AW11" s="13">
        <v>0.46753246753246802</v>
      </c>
      <c r="AX11" s="13">
        <v>0.33333333333333298</v>
      </c>
      <c r="AY11" s="13">
        <v>0.47058823529411797</v>
      </c>
      <c r="AZ11" s="13">
        <v>0.37254901960784298</v>
      </c>
      <c r="BA11" s="13">
        <v>0.32758620689655199</v>
      </c>
      <c r="BB11" s="13">
        <v>0.31578947368421101</v>
      </c>
      <c r="BC11" s="13">
        <v>0.39622641509433998</v>
      </c>
      <c r="BD11" s="13"/>
      <c r="BE11" s="13">
        <v>0.35694050991501403</v>
      </c>
    </row>
    <row r="12" spans="2:57" x14ac:dyDescent="0.25">
      <c r="B12" s="14" t="s">
        <v>105</v>
      </c>
      <c r="C12" s="19">
        <v>0.44093686354378803</v>
      </c>
      <c r="D12" s="19">
        <v>0.415584415584416</v>
      </c>
      <c r="E12" s="19">
        <v>0.38518518518518502</v>
      </c>
      <c r="F12" s="19">
        <v>0.476377952755905</v>
      </c>
      <c r="G12" s="19">
        <v>0.44186046511627902</v>
      </c>
      <c r="H12" s="19"/>
      <c r="I12" s="19">
        <v>0.43991416309012898</v>
      </c>
      <c r="J12" s="19">
        <v>0.44186046511627902</v>
      </c>
      <c r="K12" s="19"/>
      <c r="L12" s="19">
        <v>0.4765625</v>
      </c>
      <c r="M12" s="19">
        <v>0.493506493506494</v>
      </c>
      <c r="N12" s="19">
        <v>0.47826086956521702</v>
      </c>
      <c r="O12" s="19">
        <v>0.35294117647058798</v>
      </c>
      <c r="P12" s="19"/>
      <c r="Q12" s="19">
        <v>0.41441441441441401</v>
      </c>
      <c r="R12" s="19">
        <v>0.41891891891891903</v>
      </c>
      <c r="S12" s="19">
        <v>0.48913043478260898</v>
      </c>
      <c r="T12" s="19">
        <v>0.45794392523364502</v>
      </c>
      <c r="U12" s="19">
        <v>0.5</v>
      </c>
      <c r="V12" s="19">
        <v>0.45038167938931301</v>
      </c>
      <c r="W12" s="19">
        <v>0.40816326530612201</v>
      </c>
      <c r="X12" s="19">
        <v>0.42105263157894701</v>
      </c>
      <c r="Y12" s="19"/>
      <c r="Z12" s="19">
        <v>0.43884892086330901</v>
      </c>
      <c r="AA12" s="19">
        <v>0.46012269938650302</v>
      </c>
      <c r="AB12" s="19">
        <v>0.40909090909090901</v>
      </c>
      <c r="AC12" s="19">
        <v>0.491620111731844</v>
      </c>
      <c r="AD12" s="19">
        <v>0.49523809523809498</v>
      </c>
      <c r="AE12" s="19">
        <v>0.35779816513761498</v>
      </c>
      <c r="AF12" s="19">
        <v>0.30952380952380998</v>
      </c>
      <c r="AG12" s="19">
        <v>0.46153846153846201</v>
      </c>
      <c r="AH12" s="19"/>
      <c r="AI12" s="19">
        <v>0.4</v>
      </c>
      <c r="AJ12" s="19">
        <v>0.31958762886597902</v>
      </c>
      <c r="AK12" s="19">
        <v>0.35947712418300698</v>
      </c>
      <c r="AL12" s="19">
        <v>0.44621513944223101</v>
      </c>
      <c r="AM12" s="19">
        <v>0.58620689655172398</v>
      </c>
      <c r="AN12" s="19"/>
      <c r="AO12" s="19">
        <v>0.45317725752508398</v>
      </c>
      <c r="AP12" s="19">
        <v>0.421875</v>
      </c>
      <c r="AQ12" s="19"/>
      <c r="AR12" s="19">
        <v>0.28125</v>
      </c>
      <c r="AS12" s="19">
        <v>0.465034965034965</v>
      </c>
      <c r="AT12" s="19">
        <v>0.35294117647058798</v>
      </c>
      <c r="AU12" s="19">
        <v>0.483870967741935</v>
      </c>
      <c r="AV12" s="19">
        <v>0.436974789915966</v>
      </c>
      <c r="AW12" s="19">
        <v>0.36363636363636398</v>
      </c>
      <c r="AX12" s="19">
        <v>0.51190476190476197</v>
      </c>
      <c r="AY12" s="19">
        <v>0.35294117647058798</v>
      </c>
      <c r="AZ12" s="19">
        <v>0.480392156862745</v>
      </c>
      <c r="BA12" s="19">
        <v>0.44827586206896602</v>
      </c>
      <c r="BB12" s="19">
        <v>0.54385964912280704</v>
      </c>
      <c r="BC12" s="19">
        <v>0.37735849056603799</v>
      </c>
      <c r="BD12" s="19"/>
      <c r="BE12" s="19">
        <v>0.49008498583569399</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0.191176470588235</v>
      </c>
      <c r="D8" s="13">
        <v>0.19047619047618999</v>
      </c>
      <c r="E8" s="13">
        <v>0.125</v>
      </c>
      <c r="F8" s="13">
        <v>0.230769230769231</v>
      </c>
      <c r="G8" s="13">
        <v>0.22222222222222199</v>
      </c>
      <c r="H8" s="13"/>
      <c r="I8" s="13">
        <v>0.18</v>
      </c>
      <c r="J8" s="13">
        <v>0.22222222222222199</v>
      </c>
      <c r="K8" s="13"/>
      <c r="L8" s="13">
        <v>0.22222222222222199</v>
      </c>
      <c r="M8" s="13">
        <v>0.27272727272727298</v>
      </c>
      <c r="N8" s="13">
        <v>0.1875</v>
      </c>
      <c r="O8" s="13">
        <v>0.15625</v>
      </c>
      <c r="P8" s="13"/>
      <c r="Q8" s="13">
        <v>0.22727272727272699</v>
      </c>
      <c r="R8" s="13">
        <v>0.18181818181818199</v>
      </c>
      <c r="S8" s="13">
        <v>0</v>
      </c>
      <c r="T8" s="13">
        <v>0</v>
      </c>
      <c r="U8" s="13">
        <v>0.16666666666666699</v>
      </c>
      <c r="V8" s="13">
        <v>0</v>
      </c>
      <c r="W8" s="13">
        <v>0.2</v>
      </c>
      <c r="X8" s="13">
        <v>0.375</v>
      </c>
      <c r="Y8" s="13"/>
      <c r="Z8" s="13">
        <v>7.1428571428571397E-2</v>
      </c>
      <c r="AA8" s="13">
        <v>0</v>
      </c>
      <c r="AB8" s="13">
        <v>0.25</v>
      </c>
      <c r="AC8" s="13">
        <v>0.5</v>
      </c>
      <c r="AD8" s="13">
        <v>0.125</v>
      </c>
      <c r="AE8" s="13">
        <v>0.36363636363636398</v>
      </c>
      <c r="AF8" s="13">
        <v>0</v>
      </c>
      <c r="AG8" s="13">
        <v>0.22222222222222199</v>
      </c>
      <c r="AH8" s="13"/>
      <c r="AI8" s="13">
        <v>0.16666666666666699</v>
      </c>
      <c r="AJ8" s="13">
        <v>8.3333333333333301E-2</v>
      </c>
      <c r="AK8" s="13">
        <v>9.0909090909090898E-2</v>
      </c>
      <c r="AL8" s="13">
        <v>0.20689655172413801</v>
      </c>
      <c r="AM8" s="13">
        <v>0.5</v>
      </c>
      <c r="AN8" s="13"/>
      <c r="AO8" s="13">
        <v>0.218181818181818</v>
      </c>
      <c r="AP8" s="13">
        <v>7.69230769230769E-2</v>
      </c>
      <c r="AQ8" s="13"/>
      <c r="AR8" s="13">
        <v>0</v>
      </c>
      <c r="AS8" s="13">
        <v>0.16666666666666699</v>
      </c>
      <c r="AT8" s="13">
        <v>0.33333333333333298</v>
      </c>
      <c r="AU8" s="13">
        <v>0.5</v>
      </c>
      <c r="AV8" s="13">
        <v>0.16666666666666699</v>
      </c>
      <c r="AW8" s="13">
        <v>0.28571428571428598</v>
      </c>
      <c r="AX8" s="13" t="s">
        <v>529</v>
      </c>
      <c r="AY8" s="13">
        <v>0</v>
      </c>
      <c r="AZ8" s="13">
        <v>0.2</v>
      </c>
      <c r="BA8" s="13">
        <v>0.2</v>
      </c>
      <c r="BB8" s="13">
        <v>0.22222222222222199</v>
      </c>
      <c r="BC8" s="13">
        <v>0</v>
      </c>
      <c r="BD8" s="13"/>
      <c r="BE8" s="13">
        <v>0.33333333333333298</v>
      </c>
    </row>
    <row r="9" spans="2:57" x14ac:dyDescent="0.25">
      <c r="B9" s="14" t="s">
        <v>316</v>
      </c>
      <c r="C9" s="13">
        <v>0.441176470588235</v>
      </c>
      <c r="D9" s="13">
        <v>0.238095238095238</v>
      </c>
      <c r="E9" s="13">
        <v>0.625</v>
      </c>
      <c r="F9" s="13">
        <v>0.38461538461538503</v>
      </c>
      <c r="G9" s="13">
        <v>0.55555555555555602</v>
      </c>
      <c r="H9" s="13"/>
      <c r="I9" s="13">
        <v>0.4</v>
      </c>
      <c r="J9" s="13">
        <v>0.55555555555555602</v>
      </c>
      <c r="K9" s="13"/>
      <c r="L9" s="13">
        <v>0.33333333333333298</v>
      </c>
      <c r="M9" s="13">
        <v>0.36363636363636398</v>
      </c>
      <c r="N9" s="13">
        <v>0.5625</v>
      </c>
      <c r="O9" s="13">
        <v>0.4375</v>
      </c>
      <c r="P9" s="13"/>
      <c r="Q9" s="13">
        <v>0.36363636363636398</v>
      </c>
      <c r="R9" s="13">
        <v>0.36363636363636398</v>
      </c>
      <c r="S9" s="13">
        <v>0.4</v>
      </c>
      <c r="T9" s="13">
        <v>0.4</v>
      </c>
      <c r="U9" s="13">
        <v>0.66666666666666696</v>
      </c>
      <c r="V9" s="13">
        <v>1</v>
      </c>
      <c r="W9" s="13">
        <v>0.2</v>
      </c>
      <c r="X9" s="13">
        <v>0.625</v>
      </c>
      <c r="Y9" s="13"/>
      <c r="Z9" s="13">
        <v>0.42857142857142899</v>
      </c>
      <c r="AA9" s="13">
        <v>0.42857142857142899</v>
      </c>
      <c r="AB9" s="13">
        <v>0.33333333333333298</v>
      </c>
      <c r="AC9" s="13">
        <v>0.5</v>
      </c>
      <c r="AD9" s="13">
        <v>0.625</v>
      </c>
      <c r="AE9" s="13">
        <v>0.36363636363636398</v>
      </c>
      <c r="AF9" s="13">
        <v>0.66666666666666696</v>
      </c>
      <c r="AG9" s="13">
        <v>0.44444444444444398</v>
      </c>
      <c r="AH9" s="13"/>
      <c r="AI9" s="13">
        <v>0.16666666666666699</v>
      </c>
      <c r="AJ9" s="13">
        <v>0.41666666666666702</v>
      </c>
      <c r="AK9" s="13">
        <v>0.81818181818181801</v>
      </c>
      <c r="AL9" s="13">
        <v>0.41379310344827602</v>
      </c>
      <c r="AM9" s="13">
        <v>0.25</v>
      </c>
      <c r="AN9" s="13"/>
      <c r="AO9" s="13">
        <v>0.43636363636363601</v>
      </c>
      <c r="AP9" s="13">
        <v>0.46153846153846201</v>
      </c>
      <c r="AQ9" s="13"/>
      <c r="AR9" s="13">
        <v>0.66666666666666696</v>
      </c>
      <c r="AS9" s="13">
        <v>0.38888888888888901</v>
      </c>
      <c r="AT9" s="13">
        <v>0.33333333333333298</v>
      </c>
      <c r="AU9" s="13">
        <v>0.5</v>
      </c>
      <c r="AV9" s="13">
        <v>0.66666666666666696</v>
      </c>
      <c r="AW9" s="13">
        <v>0.28571428571428598</v>
      </c>
      <c r="AX9" s="13" t="s">
        <v>529</v>
      </c>
      <c r="AY9" s="13">
        <v>0</v>
      </c>
      <c r="AZ9" s="13">
        <v>0.7</v>
      </c>
      <c r="BA9" s="13">
        <v>0.4</v>
      </c>
      <c r="BB9" s="13">
        <v>0.33333333333333298</v>
      </c>
      <c r="BC9" s="13">
        <v>0.33333333333333298</v>
      </c>
      <c r="BD9" s="13"/>
      <c r="BE9" s="13">
        <v>0.33333333333333298</v>
      </c>
    </row>
    <row r="10" spans="2:57" x14ac:dyDescent="0.25">
      <c r="B10" s="14" t="s">
        <v>335</v>
      </c>
      <c r="C10" s="13">
        <v>0.20588235294117599</v>
      </c>
      <c r="D10" s="13">
        <v>0.28571428571428598</v>
      </c>
      <c r="E10" s="13">
        <v>0.1875</v>
      </c>
      <c r="F10" s="13">
        <v>0.15384615384615399</v>
      </c>
      <c r="G10" s="13">
        <v>0.16666666666666699</v>
      </c>
      <c r="H10" s="13"/>
      <c r="I10" s="13">
        <v>0.22</v>
      </c>
      <c r="J10" s="13">
        <v>0.16666666666666699</v>
      </c>
      <c r="K10" s="13"/>
      <c r="L10" s="13">
        <v>0.22222222222222199</v>
      </c>
      <c r="M10" s="13">
        <v>0.27272727272727298</v>
      </c>
      <c r="N10" s="13">
        <v>0.125</v>
      </c>
      <c r="O10" s="13">
        <v>0.21875</v>
      </c>
      <c r="P10" s="13"/>
      <c r="Q10" s="13">
        <v>0.18181818181818199</v>
      </c>
      <c r="R10" s="13">
        <v>0.36363636363636398</v>
      </c>
      <c r="S10" s="13">
        <v>0.4</v>
      </c>
      <c r="T10" s="13">
        <v>0.4</v>
      </c>
      <c r="U10" s="13">
        <v>0</v>
      </c>
      <c r="V10" s="13">
        <v>0</v>
      </c>
      <c r="W10" s="13">
        <v>0.4</v>
      </c>
      <c r="X10" s="13">
        <v>0</v>
      </c>
      <c r="Y10" s="13"/>
      <c r="Z10" s="13">
        <v>0.28571428571428598</v>
      </c>
      <c r="AA10" s="13">
        <v>0.42857142857142899</v>
      </c>
      <c r="AB10" s="13">
        <v>0.33333333333333298</v>
      </c>
      <c r="AC10" s="13">
        <v>0</v>
      </c>
      <c r="AD10" s="13">
        <v>0</v>
      </c>
      <c r="AE10" s="13">
        <v>0.18181818181818199</v>
      </c>
      <c r="AF10" s="13">
        <v>0.33333333333333298</v>
      </c>
      <c r="AG10" s="13">
        <v>0</v>
      </c>
      <c r="AH10" s="13"/>
      <c r="AI10" s="13">
        <v>0</v>
      </c>
      <c r="AJ10" s="13">
        <v>0.5</v>
      </c>
      <c r="AK10" s="13">
        <v>0</v>
      </c>
      <c r="AL10" s="13">
        <v>0.24137931034482801</v>
      </c>
      <c r="AM10" s="13">
        <v>0.125</v>
      </c>
      <c r="AN10" s="13"/>
      <c r="AO10" s="13">
        <v>0.218181818181818</v>
      </c>
      <c r="AP10" s="13">
        <v>0.15384615384615399</v>
      </c>
      <c r="AQ10" s="13"/>
      <c r="AR10" s="13">
        <v>0</v>
      </c>
      <c r="AS10" s="13">
        <v>0.27777777777777801</v>
      </c>
      <c r="AT10" s="13">
        <v>0.33333333333333298</v>
      </c>
      <c r="AU10" s="13">
        <v>0</v>
      </c>
      <c r="AV10" s="13">
        <v>0.16666666666666699</v>
      </c>
      <c r="AW10" s="13">
        <v>0.14285714285714299</v>
      </c>
      <c r="AX10" s="13" t="s">
        <v>529</v>
      </c>
      <c r="AY10" s="13">
        <v>0.5</v>
      </c>
      <c r="AZ10" s="13">
        <v>0</v>
      </c>
      <c r="BA10" s="13">
        <v>0.4</v>
      </c>
      <c r="BB10" s="13">
        <v>0.22222222222222199</v>
      </c>
      <c r="BC10" s="13">
        <v>0.33333333333333298</v>
      </c>
      <c r="BD10" s="13"/>
      <c r="BE10" s="13">
        <v>0.33333333333333298</v>
      </c>
    </row>
    <row r="11" spans="2:57" x14ac:dyDescent="0.25">
      <c r="B11" s="14" t="s">
        <v>318</v>
      </c>
      <c r="C11" s="13">
        <v>7.3529411764705899E-2</v>
      </c>
      <c r="D11" s="13">
        <v>0.14285714285714299</v>
      </c>
      <c r="E11" s="13">
        <v>0</v>
      </c>
      <c r="F11" s="13">
        <v>0.15384615384615399</v>
      </c>
      <c r="G11" s="13">
        <v>0</v>
      </c>
      <c r="H11" s="13"/>
      <c r="I11" s="13">
        <v>0.1</v>
      </c>
      <c r="J11" s="13">
        <v>0</v>
      </c>
      <c r="K11" s="13"/>
      <c r="L11" s="13">
        <v>0.11111111111111099</v>
      </c>
      <c r="M11" s="13">
        <v>9.0909090909090898E-2</v>
      </c>
      <c r="N11" s="13">
        <v>6.25E-2</v>
      </c>
      <c r="O11" s="13">
        <v>6.25E-2</v>
      </c>
      <c r="P11" s="13"/>
      <c r="Q11" s="13">
        <v>0.13636363636363599</v>
      </c>
      <c r="R11" s="13">
        <v>0</v>
      </c>
      <c r="S11" s="13">
        <v>0</v>
      </c>
      <c r="T11" s="13">
        <v>0</v>
      </c>
      <c r="U11" s="13">
        <v>0.16666666666666699</v>
      </c>
      <c r="V11" s="13">
        <v>0</v>
      </c>
      <c r="W11" s="13">
        <v>0.2</v>
      </c>
      <c r="X11" s="13">
        <v>0</v>
      </c>
      <c r="Y11" s="13"/>
      <c r="Z11" s="13">
        <v>0.14285714285714299</v>
      </c>
      <c r="AA11" s="13">
        <v>0.14285714285714299</v>
      </c>
      <c r="AB11" s="13">
        <v>0</v>
      </c>
      <c r="AC11" s="13">
        <v>0</v>
      </c>
      <c r="AD11" s="13">
        <v>0.125</v>
      </c>
      <c r="AE11" s="13">
        <v>0</v>
      </c>
      <c r="AF11" s="13">
        <v>0</v>
      </c>
      <c r="AG11" s="13">
        <v>0.11111111111111099</v>
      </c>
      <c r="AH11" s="13"/>
      <c r="AI11" s="13">
        <v>0.33333333333333298</v>
      </c>
      <c r="AJ11" s="13">
        <v>0</v>
      </c>
      <c r="AK11" s="13">
        <v>0</v>
      </c>
      <c r="AL11" s="13">
        <v>6.8965517241379296E-2</v>
      </c>
      <c r="AM11" s="13">
        <v>0.125</v>
      </c>
      <c r="AN11" s="13"/>
      <c r="AO11" s="13">
        <v>7.2727272727272696E-2</v>
      </c>
      <c r="AP11" s="13">
        <v>7.69230769230769E-2</v>
      </c>
      <c r="AQ11" s="13"/>
      <c r="AR11" s="13">
        <v>0.33333333333333298</v>
      </c>
      <c r="AS11" s="13">
        <v>0</v>
      </c>
      <c r="AT11" s="13">
        <v>0</v>
      </c>
      <c r="AU11" s="13">
        <v>0</v>
      </c>
      <c r="AV11" s="13">
        <v>0</v>
      </c>
      <c r="AW11" s="13">
        <v>0.14285714285714299</v>
      </c>
      <c r="AX11" s="13" t="s">
        <v>529</v>
      </c>
      <c r="AY11" s="13">
        <v>0.5</v>
      </c>
      <c r="AZ11" s="13">
        <v>0</v>
      </c>
      <c r="BA11" s="13">
        <v>0</v>
      </c>
      <c r="BB11" s="13">
        <v>0.11111111111111099</v>
      </c>
      <c r="BC11" s="13">
        <v>0.33333333333333298</v>
      </c>
      <c r="BD11" s="13"/>
      <c r="BE11" s="13">
        <v>0</v>
      </c>
    </row>
    <row r="12" spans="2:57" x14ac:dyDescent="0.25">
      <c r="B12" s="14" t="s">
        <v>82</v>
      </c>
      <c r="C12" s="20">
        <v>8.8235294117647106E-2</v>
      </c>
      <c r="D12" s="20">
        <v>0.14285714285714299</v>
      </c>
      <c r="E12" s="20">
        <v>6.25E-2</v>
      </c>
      <c r="F12" s="20">
        <v>7.69230769230769E-2</v>
      </c>
      <c r="G12" s="20">
        <v>5.5555555555555601E-2</v>
      </c>
      <c r="H12" s="20"/>
      <c r="I12" s="20">
        <v>0.1</v>
      </c>
      <c r="J12" s="20">
        <v>5.5555555555555601E-2</v>
      </c>
      <c r="K12" s="20"/>
      <c r="L12" s="20">
        <v>0.11111111111111099</v>
      </c>
      <c r="M12" s="20">
        <v>0</v>
      </c>
      <c r="N12" s="20">
        <v>6.25E-2</v>
      </c>
      <c r="O12" s="20">
        <v>0.125</v>
      </c>
      <c r="P12" s="20"/>
      <c r="Q12" s="20">
        <v>9.0909090909090898E-2</v>
      </c>
      <c r="R12" s="20">
        <v>9.0909090909090898E-2</v>
      </c>
      <c r="S12" s="20">
        <v>0.2</v>
      </c>
      <c r="T12" s="20">
        <v>0.2</v>
      </c>
      <c r="U12" s="20">
        <v>0</v>
      </c>
      <c r="V12" s="20">
        <v>0</v>
      </c>
      <c r="W12" s="20">
        <v>0</v>
      </c>
      <c r="X12" s="20">
        <v>0</v>
      </c>
      <c r="Y12" s="20"/>
      <c r="Z12" s="20">
        <v>7.1428571428571397E-2</v>
      </c>
      <c r="AA12" s="20">
        <v>0</v>
      </c>
      <c r="AB12" s="20">
        <v>8.3333333333333301E-2</v>
      </c>
      <c r="AC12" s="20">
        <v>0</v>
      </c>
      <c r="AD12" s="20">
        <v>0.125</v>
      </c>
      <c r="AE12" s="20">
        <v>9.0909090909090898E-2</v>
      </c>
      <c r="AF12" s="20">
        <v>0</v>
      </c>
      <c r="AG12" s="20">
        <v>0.22222222222222199</v>
      </c>
      <c r="AH12" s="20"/>
      <c r="AI12" s="20">
        <v>0.33333333333333298</v>
      </c>
      <c r="AJ12" s="20">
        <v>0</v>
      </c>
      <c r="AK12" s="20">
        <v>9.0909090909090898E-2</v>
      </c>
      <c r="AL12" s="20">
        <v>6.8965517241379296E-2</v>
      </c>
      <c r="AM12" s="20">
        <v>0</v>
      </c>
      <c r="AN12" s="20"/>
      <c r="AO12" s="20">
        <v>5.4545454545454501E-2</v>
      </c>
      <c r="AP12" s="20">
        <v>0.230769230769231</v>
      </c>
      <c r="AQ12" s="20"/>
      <c r="AR12" s="20">
        <v>0</v>
      </c>
      <c r="AS12" s="20">
        <v>0.16666666666666699</v>
      </c>
      <c r="AT12" s="20">
        <v>0</v>
      </c>
      <c r="AU12" s="20">
        <v>0</v>
      </c>
      <c r="AV12" s="20">
        <v>0</v>
      </c>
      <c r="AW12" s="20">
        <v>0.14285714285714299</v>
      </c>
      <c r="AX12" s="20" t="s">
        <v>529</v>
      </c>
      <c r="AY12" s="20">
        <v>0</v>
      </c>
      <c r="AZ12" s="20">
        <v>0.1</v>
      </c>
      <c r="BA12" s="20">
        <v>0</v>
      </c>
      <c r="BB12" s="20">
        <v>0.11111111111111099</v>
      </c>
      <c r="BC12" s="20">
        <v>0</v>
      </c>
      <c r="BD12" s="20"/>
      <c r="BE12" s="20">
        <v>0</v>
      </c>
    </row>
    <row r="13" spans="2:57" x14ac:dyDescent="0.25">
      <c r="B13" s="14" t="s">
        <v>319</v>
      </c>
      <c r="C13" s="20">
        <v>0.63235294117647101</v>
      </c>
      <c r="D13" s="20">
        <v>0.42857142857142899</v>
      </c>
      <c r="E13" s="20">
        <v>0.75</v>
      </c>
      <c r="F13" s="20">
        <v>0.61538461538461497</v>
      </c>
      <c r="G13" s="20">
        <v>0.77777777777777801</v>
      </c>
      <c r="H13" s="20"/>
      <c r="I13" s="20">
        <v>0.57999999999999996</v>
      </c>
      <c r="J13" s="20">
        <v>0.77777777777777801</v>
      </c>
      <c r="K13" s="20"/>
      <c r="L13" s="20">
        <v>0.55555555555555602</v>
      </c>
      <c r="M13" s="20">
        <v>0.63636363636363602</v>
      </c>
      <c r="N13" s="20">
        <v>0.75</v>
      </c>
      <c r="O13" s="20">
        <v>0.59375</v>
      </c>
      <c r="P13" s="20"/>
      <c r="Q13" s="20">
        <v>0.59090909090909105</v>
      </c>
      <c r="R13" s="20">
        <v>0.54545454545454497</v>
      </c>
      <c r="S13" s="20">
        <v>0.4</v>
      </c>
      <c r="T13" s="20">
        <v>0.4</v>
      </c>
      <c r="U13" s="20">
        <v>0.83333333333333304</v>
      </c>
      <c r="V13" s="20">
        <v>1</v>
      </c>
      <c r="W13" s="20">
        <v>0.4</v>
      </c>
      <c r="X13" s="20">
        <v>1</v>
      </c>
      <c r="Y13" s="20"/>
      <c r="Z13" s="20">
        <v>0.5</v>
      </c>
      <c r="AA13" s="20">
        <v>0.42857142857142899</v>
      </c>
      <c r="AB13" s="20">
        <v>0.58333333333333304</v>
      </c>
      <c r="AC13" s="20">
        <v>1</v>
      </c>
      <c r="AD13" s="20">
        <v>0.75</v>
      </c>
      <c r="AE13" s="20">
        <v>0.72727272727272696</v>
      </c>
      <c r="AF13" s="20">
        <v>0.66666666666666696</v>
      </c>
      <c r="AG13" s="20">
        <v>0.66666666666666696</v>
      </c>
      <c r="AH13" s="20"/>
      <c r="AI13" s="20">
        <v>0.33333333333333298</v>
      </c>
      <c r="AJ13" s="20">
        <v>0.5</v>
      </c>
      <c r="AK13" s="20">
        <v>0.90909090909090895</v>
      </c>
      <c r="AL13" s="20">
        <v>0.62068965517241403</v>
      </c>
      <c r="AM13" s="20">
        <v>0.75</v>
      </c>
      <c r="AN13" s="20"/>
      <c r="AO13" s="20">
        <v>0.65454545454545499</v>
      </c>
      <c r="AP13" s="20">
        <v>0.53846153846153899</v>
      </c>
      <c r="AQ13" s="20"/>
      <c r="AR13" s="20">
        <v>0.66666666666666696</v>
      </c>
      <c r="AS13" s="20">
        <v>0.55555555555555602</v>
      </c>
      <c r="AT13" s="20">
        <v>0.66666666666666696</v>
      </c>
      <c r="AU13" s="20">
        <v>1</v>
      </c>
      <c r="AV13" s="20">
        <v>0.83333333333333304</v>
      </c>
      <c r="AW13" s="20">
        <v>0.57142857142857095</v>
      </c>
      <c r="AX13" s="20" t="s">
        <v>529</v>
      </c>
      <c r="AY13" s="20">
        <v>0</v>
      </c>
      <c r="AZ13" s="20">
        <v>0.9</v>
      </c>
      <c r="BA13" s="20">
        <v>0.6</v>
      </c>
      <c r="BB13" s="20">
        <v>0.55555555555555602</v>
      </c>
      <c r="BC13" s="20">
        <v>0.33333333333333298</v>
      </c>
      <c r="BD13" s="20"/>
      <c r="BE13" s="20">
        <v>0.66666666666666696</v>
      </c>
    </row>
    <row r="14" spans="2:57" x14ac:dyDescent="0.25">
      <c r="B14" s="14" t="s">
        <v>274</v>
      </c>
      <c r="C14" s="21">
        <v>-0.54411764705882304</v>
      </c>
      <c r="D14" s="21">
        <v>-0.28571428571428598</v>
      </c>
      <c r="E14" s="21">
        <v>-0.6875</v>
      </c>
      <c r="F14" s="21">
        <v>-0.53846153846153899</v>
      </c>
      <c r="G14" s="21">
        <v>-0.72222222222222199</v>
      </c>
      <c r="H14" s="21"/>
      <c r="I14" s="21">
        <v>-0.48</v>
      </c>
      <c r="J14" s="21">
        <v>-0.72222222222222199</v>
      </c>
      <c r="K14" s="21"/>
      <c r="L14" s="21">
        <v>-0.44444444444444398</v>
      </c>
      <c r="M14" s="21">
        <v>-0.63636363636363602</v>
      </c>
      <c r="N14" s="21">
        <v>-0.6875</v>
      </c>
      <c r="O14" s="21">
        <v>-0.46875</v>
      </c>
      <c r="P14" s="21"/>
      <c r="Q14" s="21">
        <v>-0.5</v>
      </c>
      <c r="R14" s="21">
        <v>-0.45454545454545398</v>
      </c>
      <c r="S14" s="21">
        <v>-0.2</v>
      </c>
      <c r="T14" s="21">
        <v>-0.2</v>
      </c>
      <c r="U14" s="21">
        <v>-0.83333333333333304</v>
      </c>
      <c r="V14" s="21">
        <v>-1</v>
      </c>
      <c r="W14" s="21">
        <v>-0.4</v>
      </c>
      <c r="X14" s="21">
        <v>-1</v>
      </c>
      <c r="Y14" s="21"/>
      <c r="Z14" s="21">
        <v>-0.42857142857142899</v>
      </c>
      <c r="AA14" s="21">
        <v>-0.42857142857142899</v>
      </c>
      <c r="AB14" s="21">
        <v>-0.5</v>
      </c>
      <c r="AC14" s="21">
        <v>-1</v>
      </c>
      <c r="AD14" s="21">
        <v>-0.625</v>
      </c>
      <c r="AE14" s="21">
        <v>-0.63636363636363602</v>
      </c>
      <c r="AF14" s="21">
        <v>-0.66666666666666696</v>
      </c>
      <c r="AG14" s="21">
        <v>-0.44444444444444398</v>
      </c>
      <c r="AH14" s="21"/>
      <c r="AI14" s="21">
        <v>0</v>
      </c>
      <c r="AJ14" s="21">
        <v>-0.5</v>
      </c>
      <c r="AK14" s="21">
        <v>-0.81818181818181801</v>
      </c>
      <c r="AL14" s="21">
        <v>-0.55172413793103403</v>
      </c>
      <c r="AM14" s="21">
        <v>-0.75</v>
      </c>
      <c r="AN14" s="21"/>
      <c r="AO14" s="21">
        <v>-0.6</v>
      </c>
      <c r="AP14" s="21">
        <v>-0.30769230769230799</v>
      </c>
      <c r="AQ14" s="21"/>
      <c r="AR14" s="21">
        <v>-0.66666666666666696</v>
      </c>
      <c r="AS14" s="21">
        <v>-0.38888888888888901</v>
      </c>
      <c r="AT14" s="21">
        <v>-0.66666666666666696</v>
      </c>
      <c r="AU14" s="21">
        <v>-1</v>
      </c>
      <c r="AV14" s="21">
        <v>-0.83333333333333304</v>
      </c>
      <c r="AW14" s="21">
        <v>-0.42857142857142899</v>
      </c>
      <c r="AX14" s="21" t="s">
        <v>529</v>
      </c>
      <c r="AY14" s="21">
        <v>0</v>
      </c>
      <c r="AZ14" s="21">
        <v>-0.8</v>
      </c>
      <c r="BA14" s="21">
        <v>-0.6</v>
      </c>
      <c r="BB14" s="21">
        <v>-0.44444444444444398</v>
      </c>
      <c r="BC14" s="21">
        <v>-0.33333333333333298</v>
      </c>
      <c r="BD14" s="21"/>
      <c r="BE14" s="21">
        <v>-0.66666666666666696</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559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0.17647058823529399</v>
      </c>
      <c r="D8" s="13">
        <v>0.19047619047618999</v>
      </c>
      <c r="E8" s="13">
        <v>0.1875</v>
      </c>
      <c r="F8" s="13">
        <v>0.230769230769231</v>
      </c>
      <c r="G8" s="13">
        <v>0.11111111111111099</v>
      </c>
      <c r="H8" s="13"/>
      <c r="I8" s="13">
        <v>0.2</v>
      </c>
      <c r="J8" s="13">
        <v>0.11111111111111099</v>
      </c>
      <c r="K8" s="13"/>
      <c r="L8" s="13">
        <v>0.22222222222222199</v>
      </c>
      <c r="M8" s="13">
        <v>0.36363636363636398</v>
      </c>
      <c r="N8" s="13">
        <v>0.1875</v>
      </c>
      <c r="O8" s="13">
        <v>9.375E-2</v>
      </c>
      <c r="P8" s="13"/>
      <c r="Q8" s="13">
        <v>0.27272727272727298</v>
      </c>
      <c r="R8" s="13">
        <v>0.18181818181818199</v>
      </c>
      <c r="S8" s="13">
        <v>0</v>
      </c>
      <c r="T8" s="13">
        <v>0</v>
      </c>
      <c r="U8" s="13">
        <v>0.16666666666666699</v>
      </c>
      <c r="V8" s="13">
        <v>0</v>
      </c>
      <c r="W8" s="13">
        <v>0</v>
      </c>
      <c r="X8" s="13">
        <v>0.25</v>
      </c>
      <c r="Y8" s="13"/>
      <c r="Z8" s="13">
        <v>7.1428571428571397E-2</v>
      </c>
      <c r="AA8" s="13">
        <v>0.14285714285714299</v>
      </c>
      <c r="AB8" s="13">
        <v>0.16666666666666699</v>
      </c>
      <c r="AC8" s="13">
        <v>0.25</v>
      </c>
      <c r="AD8" s="13">
        <v>0.125</v>
      </c>
      <c r="AE8" s="13">
        <v>0.18181818181818199</v>
      </c>
      <c r="AF8" s="13">
        <v>0</v>
      </c>
      <c r="AG8" s="13">
        <v>0.44444444444444398</v>
      </c>
      <c r="AH8" s="13"/>
      <c r="AI8" s="13">
        <v>0.33333333333333298</v>
      </c>
      <c r="AJ8" s="13">
        <v>8.3333333333333301E-2</v>
      </c>
      <c r="AK8" s="13">
        <v>0.18181818181818199</v>
      </c>
      <c r="AL8" s="13">
        <v>0.10344827586206901</v>
      </c>
      <c r="AM8" s="13">
        <v>0.5</v>
      </c>
      <c r="AN8" s="13"/>
      <c r="AO8" s="13">
        <v>0.218181818181818</v>
      </c>
      <c r="AP8" s="13">
        <v>0</v>
      </c>
      <c r="AQ8" s="13"/>
      <c r="AR8" s="13">
        <v>0</v>
      </c>
      <c r="AS8" s="13">
        <v>0.11111111111111099</v>
      </c>
      <c r="AT8" s="13">
        <v>0</v>
      </c>
      <c r="AU8" s="13">
        <v>0</v>
      </c>
      <c r="AV8" s="13">
        <v>0.33333333333333298</v>
      </c>
      <c r="AW8" s="13">
        <v>0.14285714285714299</v>
      </c>
      <c r="AX8" s="13" t="s">
        <v>529</v>
      </c>
      <c r="AY8" s="13">
        <v>0</v>
      </c>
      <c r="AZ8" s="13">
        <v>0.3</v>
      </c>
      <c r="BA8" s="13">
        <v>0</v>
      </c>
      <c r="BB8" s="13">
        <v>0.33333333333333298</v>
      </c>
      <c r="BC8" s="13">
        <v>0.33333333333333298</v>
      </c>
      <c r="BD8" s="13"/>
      <c r="BE8" s="13">
        <v>0.16666666666666699</v>
      </c>
    </row>
    <row r="9" spans="2:57" x14ac:dyDescent="0.25">
      <c r="B9" s="14" t="s">
        <v>316</v>
      </c>
      <c r="C9" s="13">
        <v>0.220588235294118</v>
      </c>
      <c r="D9" s="13">
        <v>0.19047619047618999</v>
      </c>
      <c r="E9" s="13">
        <v>0.125</v>
      </c>
      <c r="F9" s="13">
        <v>0.15384615384615399</v>
      </c>
      <c r="G9" s="13">
        <v>0.38888888888888901</v>
      </c>
      <c r="H9" s="13"/>
      <c r="I9" s="13">
        <v>0.16</v>
      </c>
      <c r="J9" s="13">
        <v>0.38888888888888901</v>
      </c>
      <c r="K9" s="13"/>
      <c r="L9" s="13">
        <v>0.11111111111111099</v>
      </c>
      <c r="M9" s="13">
        <v>0.18181818181818199</v>
      </c>
      <c r="N9" s="13">
        <v>0.4375</v>
      </c>
      <c r="O9" s="13">
        <v>0.15625</v>
      </c>
      <c r="P9" s="13"/>
      <c r="Q9" s="13">
        <v>0.22727272727272699</v>
      </c>
      <c r="R9" s="13">
        <v>0.18181818181818199</v>
      </c>
      <c r="S9" s="13">
        <v>0</v>
      </c>
      <c r="T9" s="13">
        <v>0.4</v>
      </c>
      <c r="U9" s="13">
        <v>0.33333333333333298</v>
      </c>
      <c r="V9" s="13">
        <v>0.66666666666666696</v>
      </c>
      <c r="W9" s="13">
        <v>0.2</v>
      </c>
      <c r="X9" s="13">
        <v>0</v>
      </c>
      <c r="Y9" s="13"/>
      <c r="Z9" s="13">
        <v>0.14285714285714299</v>
      </c>
      <c r="AA9" s="13">
        <v>0.14285714285714299</v>
      </c>
      <c r="AB9" s="13">
        <v>0.25</v>
      </c>
      <c r="AC9" s="13">
        <v>0</v>
      </c>
      <c r="AD9" s="13">
        <v>0.25</v>
      </c>
      <c r="AE9" s="13">
        <v>0.27272727272727298</v>
      </c>
      <c r="AF9" s="13">
        <v>0.66666666666666696</v>
      </c>
      <c r="AG9" s="13">
        <v>0.22222222222222199</v>
      </c>
      <c r="AH9" s="13"/>
      <c r="AI9" s="13">
        <v>0</v>
      </c>
      <c r="AJ9" s="13">
        <v>0.25</v>
      </c>
      <c r="AK9" s="13">
        <v>9.0909090909090898E-2</v>
      </c>
      <c r="AL9" s="13">
        <v>0.27586206896551702</v>
      </c>
      <c r="AM9" s="13">
        <v>0.25</v>
      </c>
      <c r="AN9" s="13"/>
      <c r="AO9" s="13">
        <v>0.218181818181818</v>
      </c>
      <c r="AP9" s="13">
        <v>0.230769230769231</v>
      </c>
      <c r="AQ9" s="13"/>
      <c r="AR9" s="13">
        <v>0</v>
      </c>
      <c r="AS9" s="13">
        <v>0.22222222222222199</v>
      </c>
      <c r="AT9" s="13">
        <v>0.33333333333333298</v>
      </c>
      <c r="AU9" s="13">
        <v>0.5</v>
      </c>
      <c r="AV9" s="13">
        <v>0.16666666666666699</v>
      </c>
      <c r="AW9" s="13">
        <v>0.14285714285714299</v>
      </c>
      <c r="AX9" s="13" t="s">
        <v>529</v>
      </c>
      <c r="AY9" s="13">
        <v>0</v>
      </c>
      <c r="AZ9" s="13">
        <v>0.3</v>
      </c>
      <c r="BA9" s="13">
        <v>0.2</v>
      </c>
      <c r="BB9" s="13">
        <v>0.33333333333333298</v>
      </c>
      <c r="BC9" s="13">
        <v>0</v>
      </c>
      <c r="BD9" s="13"/>
      <c r="BE9" s="13">
        <v>0.5</v>
      </c>
    </row>
    <row r="10" spans="2:57" x14ac:dyDescent="0.25">
      <c r="B10" s="14" t="s">
        <v>335</v>
      </c>
      <c r="C10" s="13">
        <v>0.32352941176470601</v>
      </c>
      <c r="D10" s="13">
        <v>0.33333333333333298</v>
      </c>
      <c r="E10" s="13">
        <v>0.3125</v>
      </c>
      <c r="F10" s="13">
        <v>0.30769230769230799</v>
      </c>
      <c r="G10" s="13">
        <v>0.33333333333333298</v>
      </c>
      <c r="H10" s="13"/>
      <c r="I10" s="13">
        <v>0.32</v>
      </c>
      <c r="J10" s="13">
        <v>0.33333333333333298</v>
      </c>
      <c r="K10" s="13"/>
      <c r="L10" s="13">
        <v>0.33333333333333298</v>
      </c>
      <c r="M10" s="13">
        <v>0.27272727272727298</v>
      </c>
      <c r="N10" s="13">
        <v>0.1875</v>
      </c>
      <c r="O10" s="13">
        <v>0.40625</v>
      </c>
      <c r="P10" s="13"/>
      <c r="Q10" s="13">
        <v>0.22727272727272699</v>
      </c>
      <c r="R10" s="13">
        <v>0.45454545454545497</v>
      </c>
      <c r="S10" s="13">
        <v>0.4</v>
      </c>
      <c r="T10" s="13">
        <v>0.2</v>
      </c>
      <c r="U10" s="13">
        <v>0.16666666666666699</v>
      </c>
      <c r="V10" s="13">
        <v>0</v>
      </c>
      <c r="W10" s="13">
        <v>0.6</v>
      </c>
      <c r="X10" s="13">
        <v>0.625</v>
      </c>
      <c r="Y10" s="13"/>
      <c r="Z10" s="13">
        <v>0.42857142857142899</v>
      </c>
      <c r="AA10" s="13">
        <v>0.42857142857142899</v>
      </c>
      <c r="AB10" s="13">
        <v>0.25</v>
      </c>
      <c r="AC10" s="13">
        <v>0.5</v>
      </c>
      <c r="AD10" s="13">
        <v>0.25</v>
      </c>
      <c r="AE10" s="13">
        <v>0.36363636363636398</v>
      </c>
      <c r="AF10" s="13">
        <v>0.33333333333333298</v>
      </c>
      <c r="AG10" s="13">
        <v>0.11111111111111099</v>
      </c>
      <c r="AH10" s="13"/>
      <c r="AI10" s="13">
        <v>0.16666666666666699</v>
      </c>
      <c r="AJ10" s="13">
        <v>0.58333333333333304</v>
      </c>
      <c r="AK10" s="13">
        <v>0.36363636363636398</v>
      </c>
      <c r="AL10" s="13">
        <v>0.34482758620689702</v>
      </c>
      <c r="AM10" s="13">
        <v>0</v>
      </c>
      <c r="AN10" s="13"/>
      <c r="AO10" s="13">
        <v>0.30909090909090903</v>
      </c>
      <c r="AP10" s="13">
        <v>0.38461538461538503</v>
      </c>
      <c r="AQ10" s="13"/>
      <c r="AR10" s="13">
        <v>0.66666666666666696</v>
      </c>
      <c r="AS10" s="13">
        <v>0.33333333333333298</v>
      </c>
      <c r="AT10" s="13">
        <v>0</v>
      </c>
      <c r="AU10" s="13">
        <v>0.5</v>
      </c>
      <c r="AV10" s="13">
        <v>0</v>
      </c>
      <c r="AW10" s="13">
        <v>0.42857142857142899</v>
      </c>
      <c r="AX10" s="13" t="s">
        <v>529</v>
      </c>
      <c r="AY10" s="13">
        <v>0.5</v>
      </c>
      <c r="AZ10" s="13">
        <v>0.2</v>
      </c>
      <c r="BA10" s="13">
        <v>0.8</v>
      </c>
      <c r="BB10" s="13">
        <v>0.22222222222222199</v>
      </c>
      <c r="BC10" s="13">
        <v>0.33333333333333298</v>
      </c>
      <c r="BD10" s="13"/>
      <c r="BE10" s="13">
        <v>0</v>
      </c>
    </row>
    <row r="11" spans="2:57" x14ac:dyDescent="0.25">
      <c r="B11" s="14" t="s">
        <v>318</v>
      </c>
      <c r="C11" s="13">
        <v>0.11764705882352899</v>
      </c>
      <c r="D11" s="13">
        <v>0.19047619047618999</v>
      </c>
      <c r="E11" s="13">
        <v>0.125</v>
      </c>
      <c r="F11" s="13">
        <v>7.69230769230769E-2</v>
      </c>
      <c r="G11" s="13">
        <v>5.5555555555555601E-2</v>
      </c>
      <c r="H11" s="13"/>
      <c r="I11" s="13">
        <v>0.14000000000000001</v>
      </c>
      <c r="J11" s="13">
        <v>5.5555555555555601E-2</v>
      </c>
      <c r="K11" s="13"/>
      <c r="L11" s="13">
        <v>0.22222222222222199</v>
      </c>
      <c r="M11" s="13">
        <v>0</v>
      </c>
      <c r="N11" s="13">
        <v>0.125</v>
      </c>
      <c r="O11" s="13">
        <v>0.125</v>
      </c>
      <c r="P11" s="13"/>
      <c r="Q11" s="13">
        <v>0.18181818181818199</v>
      </c>
      <c r="R11" s="13">
        <v>0</v>
      </c>
      <c r="S11" s="13">
        <v>0.2</v>
      </c>
      <c r="T11" s="13">
        <v>0.2</v>
      </c>
      <c r="U11" s="13">
        <v>0.33333333333333298</v>
      </c>
      <c r="V11" s="13">
        <v>0</v>
      </c>
      <c r="W11" s="13">
        <v>0</v>
      </c>
      <c r="X11" s="13">
        <v>0</v>
      </c>
      <c r="Y11" s="13"/>
      <c r="Z11" s="13">
        <v>0.214285714285714</v>
      </c>
      <c r="AA11" s="13">
        <v>0.14285714285714299</v>
      </c>
      <c r="AB11" s="13">
        <v>0</v>
      </c>
      <c r="AC11" s="13">
        <v>0</v>
      </c>
      <c r="AD11" s="13">
        <v>0.375</v>
      </c>
      <c r="AE11" s="13">
        <v>0</v>
      </c>
      <c r="AF11" s="13">
        <v>0</v>
      </c>
      <c r="AG11" s="13">
        <v>0.11111111111111099</v>
      </c>
      <c r="AH11" s="13"/>
      <c r="AI11" s="13">
        <v>0.5</v>
      </c>
      <c r="AJ11" s="13">
        <v>8.3333333333333301E-2</v>
      </c>
      <c r="AK11" s="13">
        <v>9.0909090909090898E-2</v>
      </c>
      <c r="AL11" s="13">
        <v>0.10344827586206901</v>
      </c>
      <c r="AM11" s="13">
        <v>0</v>
      </c>
      <c r="AN11" s="13"/>
      <c r="AO11" s="13">
        <v>0.145454545454545</v>
      </c>
      <c r="AP11" s="13">
        <v>0</v>
      </c>
      <c r="AQ11" s="13"/>
      <c r="AR11" s="13">
        <v>0</v>
      </c>
      <c r="AS11" s="13">
        <v>0.11111111111111099</v>
      </c>
      <c r="AT11" s="13">
        <v>0</v>
      </c>
      <c r="AU11" s="13">
        <v>0</v>
      </c>
      <c r="AV11" s="13">
        <v>0.33333333333333298</v>
      </c>
      <c r="AW11" s="13">
        <v>0.14285714285714299</v>
      </c>
      <c r="AX11" s="13" t="s">
        <v>529</v>
      </c>
      <c r="AY11" s="13">
        <v>0.5</v>
      </c>
      <c r="AZ11" s="13">
        <v>0.1</v>
      </c>
      <c r="BA11" s="13">
        <v>0</v>
      </c>
      <c r="BB11" s="13">
        <v>0.11111111111111099</v>
      </c>
      <c r="BC11" s="13">
        <v>0</v>
      </c>
      <c r="BD11" s="13"/>
      <c r="BE11" s="13">
        <v>0.16666666666666699</v>
      </c>
    </row>
    <row r="12" spans="2:57" x14ac:dyDescent="0.25">
      <c r="B12" s="14" t="s">
        <v>82</v>
      </c>
      <c r="C12" s="20">
        <v>0.161764705882353</v>
      </c>
      <c r="D12" s="20">
        <v>9.5238095238095205E-2</v>
      </c>
      <c r="E12" s="20">
        <v>0.25</v>
      </c>
      <c r="F12" s="20">
        <v>0.230769230769231</v>
      </c>
      <c r="G12" s="20">
        <v>0.11111111111111099</v>
      </c>
      <c r="H12" s="20"/>
      <c r="I12" s="20">
        <v>0.18</v>
      </c>
      <c r="J12" s="20">
        <v>0.11111111111111099</v>
      </c>
      <c r="K12" s="20"/>
      <c r="L12" s="20">
        <v>0.11111111111111099</v>
      </c>
      <c r="M12" s="20">
        <v>0.18181818181818199</v>
      </c>
      <c r="N12" s="20">
        <v>6.25E-2</v>
      </c>
      <c r="O12" s="20">
        <v>0.21875</v>
      </c>
      <c r="P12" s="20"/>
      <c r="Q12" s="20">
        <v>9.0909090909090898E-2</v>
      </c>
      <c r="R12" s="20">
        <v>0.18181818181818199</v>
      </c>
      <c r="S12" s="20">
        <v>0.4</v>
      </c>
      <c r="T12" s="20">
        <v>0.2</v>
      </c>
      <c r="U12" s="20">
        <v>0</v>
      </c>
      <c r="V12" s="20">
        <v>0.33333333333333298</v>
      </c>
      <c r="W12" s="20">
        <v>0.2</v>
      </c>
      <c r="X12" s="20">
        <v>0.125</v>
      </c>
      <c r="Y12" s="20"/>
      <c r="Z12" s="20">
        <v>0.14285714285714299</v>
      </c>
      <c r="AA12" s="20">
        <v>0.14285714285714299</v>
      </c>
      <c r="AB12" s="20">
        <v>0.33333333333333298</v>
      </c>
      <c r="AC12" s="20">
        <v>0.25</v>
      </c>
      <c r="AD12" s="20">
        <v>0</v>
      </c>
      <c r="AE12" s="20">
        <v>0.18181818181818199</v>
      </c>
      <c r="AF12" s="20">
        <v>0</v>
      </c>
      <c r="AG12" s="20">
        <v>0.11111111111111099</v>
      </c>
      <c r="AH12" s="20"/>
      <c r="AI12" s="20">
        <v>0</v>
      </c>
      <c r="AJ12" s="20">
        <v>0</v>
      </c>
      <c r="AK12" s="20">
        <v>0.27272727272727298</v>
      </c>
      <c r="AL12" s="20">
        <v>0.17241379310344801</v>
      </c>
      <c r="AM12" s="20">
        <v>0.25</v>
      </c>
      <c r="AN12" s="20"/>
      <c r="AO12" s="20">
        <v>0.109090909090909</v>
      </c>
      <c r="AP12" s="20">
        <v>0.38461538461538503</v>
      </c>
      <c r="AQ12" s="20"/>
      <c r="AR12" s="20">
        <v>0.33333333333333298</v>
      </c>
      <c r="AS12" s="20">
        <v>0.22222222222222199</v>
      </c>
      <c r="AT12" s="20">
        <v>0.66666666666666696</v>
      </c>
      <c r="AU12" s="20">
        <v>0</v>
      </c>
      <c r="AV12" s="20">
        <v>0.16666666666666699</v>
      </c>
      <c r="AW12" s="20">
        <v>0.14285714285714299</v>
      </c>
      <c r="AX12" s="20" t="s">
        <v>529</v>
      </c>
      <c r="AY12" s="20">
        <v>0</v>
      </c>
      <c r="AZ12" s="20">
        <v>0.1</v>
      </c>
      <c r="BA12" s="20">
        <v>0</v>
      </c>
      <c r="BB12" s="20">
        <v>0</v>
      </c>
      <c r="BC12" s="20">
        <v>0.33333333333333298</v>
      </c>
      <c r="BD12" s="20"/>
      <c r="BE12" s="20">
        <v>0.16666666666666699</v>
      </c>
    </row>
    <row r="13" spans="2:57" x14ac:dyDescent="0.25">
      <c r="B13" s="14" t="s">
        <v>319</v>
      </c>
      <c r="C13" s="20">
        <v>0.39705882352941202</v>
      </c>
      <c r="D13" s="20">
        <v>0.38095238095238099</v>
      </c>
      <c r="E13" s="20">
        <v>0.3125</v>
      </c>
      <c r="F13" s="20">
        <v>0.38461538461538503</v>
      </c>
      <c r="G13" s="20">
        <v>0.5</v>
      </c>
      <c r="H13" s="20"/>
      <c r="I13" s="20">
        <v>0.36</v>
      </c>
      <c r="J13" s="20">
        <v>0.5</v>
      </c>
      <c r="K13" s="20"/>
      <c r="L13" s="20">
        <v>0.33333333333333298</v>
      </c>
      <c r="M13" s="20">
        <v>0.54545454545454497</v>
      </c>
      <c r="N13" s="20">
        <v>0.625</v>
      </c>
      <c r="O13" s="20">
        <v>0.25</v>
      </c>
      <c r="P13" s="20"/>
      <c r="Q13" s="20">
        <v>0.5</v>
      </c>
      <c r="R13" s="20">
        <v>0.36363636363636398</v>
      </c>
      <c r="S13" s="20">
        <v>0</v>
      </c>
      <c r="T13" s="20">
        <v>0.4</v>
      </c>
      <c r="U13" s="20">
        <v>0.5</v>
      </c>
      <c r="V13" s="20">
        <v>0.66666666666666696</v>
      </c>
      <c r="W13" s="20">
        <v>0.2</v>
      </c>
      <c r="X13" s="20">
        <v>0.25</v>
      </c>
      <c r="Y13" s="20"/>
      <c r="Z13" s="20">
        <v>0.214285714285714</v>
      </c>
      <c r="AA13" s="20">
        <v>0.28571428571428598</v>
      </c>
      <c r="AB13" s="20">
        <v>0.41666666666666702</v>
      </c>
      <c r="AC13" s="20">
        <v>0.25</v>
      </c>
      <c r="AD13" s="20">
        <v>0.375</v>
      </c>
      <c r="AE13" s="20">
        <v>0.45454545454545497</v>
      </c>
      <c r="AF13" s="20">
        <v>0.66666666666666696</v>
      </c>
      <c r="AG13" s="20">
        <v>0.66666666666666696</v>
      </c>
      <c r="AH13" s="20"/>
      <c r="AI13" s="20">
        <v>0.33333333333333298</v>
      </c>
      <c r="AJ13" s="20">
        <v>0.33333333333333298</v>
      </c>
      <c r="AK13" s="20">
        <v>0.27272727272727298</v>
      </c>
      <c r="AL13" s="20">
        <v>0.37931034482758602</v>
      </c>
      <c r="AM13" s="20">
        <v>0.75</v>
      </c>
      <c r="AN13" s="20"/>
      <c r="AO13" s="20">
        <v>0.43636363636363601</v>
      </c>
      <c r="AP13" s="20">
        <v>0.230769230769231</v>
      </c>
      <c r="AQ13" s="20"/>
      <c r="AR13" s="20">
        <v>0</v>
      </c>
      <c r="AS13" s="20">
        <v>0.33333333333333298</v>
      </c>
      <c r="AT13" s="20">
        <v>0.33333333333333298</v>
      </c>
      <c r="AU13" s="20">
        <v>0.5</v>
      </c>
      <c r="AV13" s="20">
        <v>0.5</v>
      </c>
      <c r="AW13" s="20">
        <v>0.28571428571428598</v>
      </c>
      <c r="AX13" s="20" t="s">
        <v>529</v>
      </c>
      <c r="AY13" s="20">
        <v>0</v>
      </c>
      <c r="AZ13" s="20">
        <v>0.6</v>
      </c>
      <c r="BA13" s="20">
        <v>0.2</v>
      </c>
      <c r="BB13" s="20">
        <v>0.66666666666666696</v>
      </c>
      <c r="BC13" s="20">
        <v>0.33333333333333298</v>
      </c>
      <c r="BD13" s="20"/>
      <c r="BE13" s="20">
        <v>0.66666666666666696</v>
      </c>
    </row>
    <row r="14" spans="2:57" x14ac:dyDescent="0.25">
      <c r="B14" s="14" t="s">
        <v>274</v>
      </c>
      <c r="C14" s="21">
        <v>-0.23529411764705899</v>
      </c>
      <c r="D14" s="21">
        <v>-0.28571428571428598</v>
      </c>
      <c r="E14" s="21">
        <v>-6.25E-2</v>
      </c>
      <c r="F14" s="21">
        <v>-0.15384615384615399</v>
      </c>
      <c r="G14" s="21">
        <v>-0.38888888888888901</v>
      </c>
      <c r="H14" s="21"/>
      <c r="I14" s="21">
        <v>-0.18</v>
      </c>
      <c r="J14" s="21">
        <v>-0.38888888888888901</v>
      </c>
      <c r="K14" s="21"/>
      <c r="L14" s="21">
        <v>-0.22222222222222199</v>
      </c>
      <c r="M14" s="21">
        <v>-0.36363636363636398</v>
      </c>
      <c r="N14" s="21">
        <v>-0.5625</v>
      </c>
      <c r="O14" s="21">
        <v>-3.125E-2</v>
      </c>
      <c r="P14" s="21"/>
      <c r="Q14" s="21">
        <v>-0.40909090909090901</v>
      </c>
      <c r="R14" s="21">
        <v>-0.18181818181818199</v>
      </c>
      <c r="S14" s="21">
        <v>0.4</v>
      </c>
      <c r="T14" s="21">
        <v>-0.2</v>
      </c>
      <c r="U14" s="21">
        <v>-0.5</v>
      </c>
      <c r="V14" s="21">
        <v>-0.33333333333333298</v>
      </c>
      <c r="W14" s="21">
        <v>0</v>
      </c>
      <c r="X14" s="21">
        <v>-0.125</v>
      </c>
      <c r="Y14" s="21"/>
      <c r="Z14" s="21">
        <v>-7.1428571428571397E-2</v>
      </c>
      <c r="AA14" s="21">
        <v>-0.14285714285714299</v>
      </c>
      <c r="AB14" s="21">
        <v>-8.3333333333333301E-2</v>
      </c>
      <c r="AC14" s="21">
        <v>0</v>
      </c>
      <c r="AD14" s="21">
        <v>-0.375</v>
      </c>
      <c r="AE14" s="21">
        <v>-0.27272727272727298</v>
      </c>
      <c r="AF14" s="21">
        <v>-0.66666666666666696</v>
      </c>
      <c r="AG14" s="21">
        <v>-0.55555555555555602</v>
      </c>
      <c r="AH14" s="21"/>
      <c r="AI14" s="21">
        <v>-0.33333333333333298</v>
      </c>
      <c r="AJ14" s="21">
        <v>-0.33333333333333298</v>
      </c>
      <c r="AK14" s="21">
        <v>0</v>
      </c>
      <c r="AL14" s="21">
        <v>-0.20689655172413801</v>
      </c>
      <c r="AM14" s="21">
        <v>-0.5</v>
      </c>
      <c r="AN14" s="21"/>
      <c r="AO14" s="21">
        <v>-0.32727272727272699</v>
      </c>
      <c r="AP14" s="21">
        <v>0.15384615384615399</v>
      </c>
      <c r="AQ14" s="21"/>
      <c r="AR14" s="21">
        <v>0.33333333333333298</v>
      </c>
      <c r="AS14" s="21">
        <v>-0.11111111111111099</v>
      </c>
      <c r="AT14" s="21">
        <v>0.33333333333333298</v>
      </c>
      <c r="AU14" s="21">
        <v>-0.5</v>
      </c>
      <c r="AV14" s="21">
        <v>-0.33333333333333298</v>
      </c>
      <c r="AW14" s="21">
        <v>-0.14285714285714299</v>
      </c>
      <c r="AX14" s="21" t="s">
        <v>529</v>
      </c>
      <c r="AY14" s="21">
        <v>0</v>
      </c>
      <c r="AZ14" s="21">
        <v>-0.5</v>
      </c>
      <c r="BA14" s="21">
        <v>-0.2</v>
      </c>
      <c r="BB14" s="21">
        <v>-0.66666666666666696</v>
      </c>
      <c r="BC14" s="21">
        <v>0</v>
      </c>
      <c r="BD14" s="21"/>
      <c r="BE14" s="21">
        <v>-0.5</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560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0.29411764705882398</v>
      </c>
      <c r="D8" s="13">
        <v>0.38095238095238099</v>
      </c>
      <c r="E8" s="13">
        <v>0.125</v>
      </c>
      <c r="F8" s="13">
        <v>0.30769230769230799</v>
      </c>
      <c r="G8" s="13">
        <v>0.33333333333333298</v>
      </c>
      <c r="H8" s="13"/>
      <c r="I8" s="13">
        <v>0.28000000000000003</v>
      </c>
      <c r="J8" s="13">
        <v>0.33333333333333298</v>
      </c>
      <c r="K8" s="13"/>
      <c r="L8" s="13">
        <v>0.22222222222222199</v>
      </c>
      <c r="M8" s="13">
        <v>0.18181818181818199</v>
      </c>
      <c r="N8" s="13">
        <v>0.375</v>
      </c>
      <c r="O8" s="13">
        <v>0.3125</v>
      </c>
      <c r="P8" s="13"/>
      <c r="Q8" s="13">
        <v>0.31818181818181801</v>
      </c>
      <c r="R8" s="13">
        <v>9.0909090909090898E-2</v>
      </c>
      <c r="S8" s="13">
        <v>0</v>
      </c>
      <c r="T8" s="13">
        <v>0.6</v>
      </c>
      <c r="U8" s="13">
        <v>0.5</v>
      </c>
      <c r="V8" s="13">
        <v>0.33333333333333298</v>
      </c>
      <c r="W8" s="13">
        <v>0.2</v>
      </c>
      <c r="X8" s="13">
        <v>0.5</v>
      </c>
      <c r="Y8" s="13"/>
      <c r="Z8" s="13">
        <v>0.214285714285714</v>
      </c>
      <c r="AA8" s="13">
        <v>0</v>
      </c>
      <c r="AB8" s="13">
        <v>0.25</v>
      </c>
      <c r="AC8" s="13">
        <v>0.25</v>
      </c>
      <c r="AD8" s="13">
        <v>0.625</v>
      </c>
      <c r="AE8" s="13">
        <v>0.27272727272727298</v>
      </c>
      <c r="AF8" s="13">
        <v>0.33333333333333298</v>
      </c>
      <c r="AG8" s="13">
        <v>0.44444444444444398</v>
      </c>
      <c r="AH8" s="13"/>
      <c r="AI8" s="13">
        <v>0.66666666666666696</v>
      </c>
      <c r="AJ8" s="13">
        <v>0.16666666666666699</v>
      </c>
      <c r="AK8" s="13">
        <v>9.0909090909090898E-2</v>
      </c>
      <c r="AL8" s="13">
        <v>0.31034482758620702</v>
      </c>
      <c r="AM8" s="13">
        <v>0.5</v>
      </c>
      <c r="AN8" s="13"/>
      <c r="AO8" s="13">
        <v>0.36363636363636398</v>
      </c>
      <c r="AP8" s="13">
        <v>0</v>
      </c>
      <c r="AQ8" s="13"/>
      <c r="AR8" s="13">
        <v>0</v>
      </c>
      <c r="AS8" s="13">
        <v>0.38888888888888901</v>
      </c>
      <c r="AT8" s="13">
        <v>0</v>
      </c>
      <c r="AU8" s="13">
        <v>0.5</v>
      </c>
      <c r="AV8" s="13">
        <v>0.16666666666666699</v>
      </c>
      <c r="AW8" s="13">
        <v>0.42857142857142899</v>
      </c>
      <c r="AX8" s="13" t="s">
        <v>529</v>
      </c>
      <c r="AY8" s="13">
        <v>0.5</v>
      </c>
      <c r="AZ8" s="13">
        <v>0.2</v>
      </c>
      <c r="BA8" s="13">
        <v>0.2</v>
      </c>
      <c r="BB8" s="13">
        <v>0.44444444444444398</v>
      </c>
      <c r="BC8" s="13">
        <v>0</v>
      </c>
      <c r="BD8" s="13"/>
      <c r="BE8" s="13">
        <v>0.16666666666666699</v>
      </c>
    </row>
    <row r="9" spans="2:57" x14ac:dyDescent="0.25">
      <c r="B9" s="14" t="s">
        <v>316</v>
      </c>
      <c r="C9" s="13">
        <v>0.308823529411765</v>
      </c>
      <c r="D9" s="13">
        <v>0.238095238095238</v>
      </c>
      <c r="E9" s="13">
        <v>0.375</v>
      </c>
      <c r="F9" s="13">
        <v>0.15384615384615399</v>
      </c>
      <c r="G9" s="13">
        <v>0.44444444444444398</v>
      </c>
      <c r="H9" s="13"/>
      <c r="I9" s="13">
        <v>0.26</v>
      </c>
      <c r="J9" s="13">
        <v>0.44444444444444398</v>
      </c>
      <c r="K9" s="13"/>
      <c r="L9" s="13">
        <v>0.33333333333333298</v>
      </c>
      <c r="M9" s="13">
        <v>0.18181818181818199</v>
      </c>
      <c r="N9" s="13">
        <v>0.25</v>
      </c>
      <c r="O9" s="13">
        <v>0.375</v>
      </c>
      <c r="P9" s="13"/>
      <c r="Q9" s="13">
        <v>0.18181818181818199</v>
      </c>
      <c r="R9" s="13">
        <v>0.54545454545454497</v>
      </c>
      <c r="S9" s="13">
        <v>0.6</v>
      </c>
      <c r="T9" s="13">
        <v>0</v>
      </c>
      <c r="U9" s="13">
        <v>0.33333333333333298</v>
      </c>
      <c r="V9" s="13">
        <v>0.33333333333333298</v>
      </c>
      <c r="W9" s="13">
        <v>0.2</v>
      </c>
      <c r="X9" s="13">
        <v>0.25</v>
      </c>
      <c r="Y9" s="13"/>
      <c r="Z9" s="13">
        <v>0.28571428571428598</v>
      </c>
      <c r="AA9" s="13">
        <v>0.28571428571428598</v>
      </c>
      <c r="AB9" s="13">
        <v>0.41666666666666702</v>
      </c>
      <c r="AC9" s="13">
        <v>0.25</v>
      </c>
      <c r="AD9" s="13">
        <v>0.25</v>
      </c>
      <c r="AE9" s="13">
        <v>0.36363636363636398</v>
      </c>
      <c r="AF9" s="13">
        <v>0.66666666666666696</v>
      </c>
      <c r="AG9" s="13">
        <v>0.11111111111111099</v>
      </c>
      <c r="AH9" s="13"/>
      <c r="AI9" s="13">
        <v>0.16666666666666699</v>
      </c>
      <c r="AJ9" s="13">
        <v>0.33333333333333298</v>
      </c>
      <c r="AK9" s="13">
        <v>0.45454545454545497</v>
      </c>
      <c r="AL9" s="13">
        <v>0.31034482758620702</v>
      </c>
      <c r="AM9" s="13">
        <v>0.125</v>
      </c>
      <c r="AN9" s="13"/>
      <c r="AO9" s="13">
        <v>0.27272727272727298</v>
      </c>
      <c r="AP9" s="13">
        <v>0.46153846153846201</v>
      </c>
      <c r="AQ9" s="13"/>
      <c r="AR9" s="13">
        <v>0.33333333333333298</v>
      </c>
      <c r="AS9" s="13">
        <v>0.16666666666666699</v>
      </c>
      <c r="AT9" s="13">
        <v>1</v>
      </c>
      <c r="AU9" s="13">
        <v>0</v>
      </c>
      <c r="AV9" s="13">
        <v>0.5</v>
      </c>
      <c r="AW9" s="13">
        <v>0.14285714285714299</v>
      </c>
      <c r="AX9" s="13" t="s">
        <v>529</v>
      </c>
      <c r="AY9" s="13">
        <v>0</v>
      </c>
      <c r="AZ9" s="13">
        <v>0.4</v>
      </c>
      <c r="BA9" s="13">
        <v>0.4</v>
      </c>
      <c r="BB9" s="13">
        <v>0.22222222222222199</v>
      </c>
      <c r="BC9" s="13">
        <v>0.66666666666666696</v>
      </c>
      <c r="BD9" s="13"/>
      <c r="BE9" s="13">
        <v>0.33333333333333298</v>
      </c>
    </row>
    <row r="10" spans="2:57" x14ac:dyDescent="0.25">
      <c r="B10" s="14" t="s">
        <v>335</v>
      </c>
      <c r="C10" s="13">
        <v>0.20588235294117599</v>
      </c>
      <c r="D10" s="13">
        <v>0.28571428571428598</v>
      </c>
      <c r="E10" s="13">
        <v>0.25</v>
      </c>
      <c r="F10" s="13">
        <v>0.230769230769231</v>
      </c>
      <c r="G10" s="13">
        <v>5.5555555555555601E-2</v>
      </c>
      <c r="H10" s="13"/>
      <c r="I10" s="13">
        <v>0.26</v>
      </c>
      <c r="J10" s="13">
        <v>5.5555555555555601E-2</v>
      </c>
      <c r="K10" s="13"/>
      <c r="L10" s="13">
        <v>0.22222222222222199</v>
      </c>
      <c r="M10" s="13">
        <v>0.45454545454545497</v>
      </c>
      <c r="N10" s="13">
        <v>0.1875</v>
      </c>
      <c r="O10" s="13">
        <v>0.125</v>
      </c>
      <c r="P10" s="13"/>
      <c r="Q10" s="13">
        <v>0.31818181818181801</v>
      </c>
      <c r="R10" s="13">
        <v>0.27272727272727298</v>
      </c>
      <c r="S10" s="13">
        <v>0.2</v>
      </c>
      <c r="T10" s="13">
        <v>0.2</v>
      </c>
      <c r="U10" s="13">
        <v>0</v>
      </c>
      <c r="V10" s="13">
        <v>0</v>
      </c>
      <c r="W10" s="13">
        <v>0.2</v>
      </c>
      <c r="X10" s="13">
        <v>0.125</v>
      </c>
      <c r="Y10" s="13"/>
      <c r="Z10" s="13">
        <v>0.35714285714285698</v>
      </c>
      <c r="AA10" s="13">
        <v>0.42857142857142899</v>
      </c>
      <c r="AB10" s="13">
        <v>8.3333333333333301E-2</v>
      </c>
      <c r="AC10" s="13">
        <v>0.5</v>
      </c>
      <c r="AD10" s="13">
        <v>0.125</v>
      </c>
      <c r="AE10" s="13">
        <v>0</v>
      </c>
      <c r="AF10" s="13">
        <v>0</v>
      </c>
      <c r="AG10" s="13">
        <v>0.22222222222222199</v>
      </c>
      <c r="AH10" s="13"/>
      <c r="AI10" s="13">
        <v>0.16666666666666699</v>
      </c>
      <c r="AJ10" s="13">
        <v>0.41666666666666702</v>
      </c>
      <c r="AK10" s="13">
        <v>0.18181818181818199</v>
      </c>
      <c r="AL10" s="13">
        <v>0.20689655172413801</v>
      </c>
      <c r="AM10" s="13">
        <v>0</v>
      </c>
      <c r="AN10" s="13"/>
      <c r="AO10" s="13">
        <v>0.218181818181818</v>
      </c>
      <c r="AP10" s="13">
        <v>0.15384615384615399</v>
      </c>
      <c r="AQ10" s="13"/>
      <c r="AR10" s="13">
        <v>0</v>
      </c>
      <c r="AS10" s="13">
        <v>0.16666666666666699</v>
      </c>
      <c r="AT10" s="13">
        <v>0</v>
      </c>
      <c r="AU10" s="13">
        <v>0.5</v>
      </c>
      <c r="AV10" s="13">
        <v>0.16666666666666699</v>
      </c>
      <c r="AW10" s="13">
        <v>0.28571428571428598</v>
      </c>
      <c r="AX10" s="13" t="s">
        <v>529</v>
      </c>
      <c r="AY10" s="13">
        <v>0.5</v>
      </c>
      <c r="AZ10" s="13">
        <v>0.1</v>
      </c>
      <c r="BA10" s="13">
        <v>0.4</v>
      </c>
      <c r="BB10" s="13">
        <v>0.22222222222222199</v>
      </c>
      <c r="BC10" s="13">
        <v>0.33333333333333298</v>
      </c>
      <c r="BD10" s="13"/>
      <c r="BE10" s="13">
        <v>0.16666666666666699</v>
      </c>
    </row>
    <row r="11" spans="2:57" x14ac:dyDescent="0.25">
      <c r="B11" s="14" t="s">
        <v>318</v>
      </c>
      <c r="C11" s="13">
        <v>8.8235294117647106E-2</v>
      </c>
      <c r="D11" s="13">
        <v>4.7619047619047603E-2</v>
      </c>
      <c r="E11" s="13">
        <v>0.125</v>
      </c>
      <c r="F11" s="13">
        <v>0.15384615384615399</v>
      </c>
      <c r="G11" s="13">
        <v>5.5555555555555601E-2</v>
      </c>
      <c r="H11" s="13"/>
      <c r="I11" s="13">
        <v>0.1</v>
      </c>
      <c r="J11" s="13">
        <v>5.5555555555555601E-2</v>
      </c>
      <c r="K11" s="13"/>
      <c r="L11" s="13">
        <v>0.11111111111111099</v>
      </c>
      <c r="M11" s="13">
        <v>9.0909090909090898E-2</v>
      </c>
      <c r="N11" s="13">
        <v>0.125</v>
      </c>
      <c r="O11" s="13">
        <v>6.25E-2</v>
      </c>
      <c r="P11" s="13"/>
      <c r="Q11" s="13">
        <v>0.13636363636363599</v>
      </c>
      <c r="R11" s="13">
        <v>0</v>
      </c>
      <c r="S11" s="13">
        <v>0</v>
      </c>
      <c r="T11" s="13">
        <v>0</v>
      </c>
      <c r="U11" s="13">
        <v>0.16666666666666699</v>
      </c>
      <c r="V11" s="13">
        <v>0</v>
      </c>
      <c r="W11" s="13">
        <v>0.4</v>
      </c>
      <c r="X11" s="13">
        <v>0</v>
      </c>
      <c r="Y11" s="13"/>
      <c r="Z11" s="13">
        <v>7.1428571428571397E-2</v>
      </c>
      <c r="AA11" s="13">
        <v>0.14285714285714299</v>
      </c>
      <c r="AB11" s="13">
        <v>8.3333333333333301E-2</v>
      </c>
      <c r="AC11" s="13">
        <v>0</v>
      </c>
      <c r="AD11" s="13">
        <v>0</v>
      </c>
      <c r="AE11" s="13">
        <v>0.18181818181818199</v>
      </c>
      <c r="AF11" s="13">
        <v>0</v>
      </c>
      <c r="AG11" s="13">
        <v>0.11111111111111099</v>
      </c>
      <c r="AH11" s="13"/>
      <c r="AI11" s="13">
        <v>0</v>
      </c>
      <c r="AJ11" s="13">
        <v>0</v>
      </c>
      <c r="AK11" s="13">
        <v>9.0909090909090898E-2</v>
      </c>
      <c r="AL11" s="13">
        <v>0.10344827586206901</v>
      </c>
      <c r="AM11" s="13">
        <v>0.25</v>
      </c>
      <c r="AN11" s="13"/>
      <c r="AO11" s="13">
        <v>7.2727272727272696E-2</v>
      </c>
      <c r="AP11" s="13">
        <v>0.15384615384615399</v>
      </c>
      <c r="AQ11" s="13"/>
      <c r="AR11" s="13">
        <v>0.33333333333333298</v>
      </c>
      <c r="AS11" s="13">
        <v>5.5555555555555601E-2</v>
      </c>
      <c r="AT11" s="13">
        <v>0</v>
      </c>
      <c r="AU11" s="13">
        <v>0</v>
      </c>
      <c r="AV11" s="13">
        <v>0.16666666666666699</v>
      </c>
      <c r="AW11" s="13">
        <v>0</v>
      </c>
      <c r="AX11" s="13" t="s">
        <v>529</v>
      </c>
      <c r="AY11" s="13">
        <v>0</v>
      </c>
      <c r="AZ11" s="13">
        <v>0.2</v>
      </c>
      <c r="BA11" s="13">
        <v>0</v>
      </c>
      <c r="BB11" s="13">
        <v>0.11111111111111099</v>
      </c>
      <c r="BC11" s="13">
        <v>0</v>
      </c>
      <c r="BD11" s="13"/>
      <c r="BE11" s="13">
        <v>0.16666666666666699</v>
      </c>
    </row>
    <row r="12" spans="2:57" x14ac:dyDescent="0.25">
      <c r="B12" s="14" t="s">
        <v>82</v>
      </c>
      <c r="C12" s="20">
        <v>0.10294117647058799</v>
      </c>
      <c r="D12" s="20">
        <v>4.7619047619047603E-2</v>
      </c>
      <c r="E12" s="20">
        <v>0.125</v>
      </c>
      <c r="F12" s="20">
        <v>0.15384615384615399</v>
      </c>
      <c r="G12" s="20">
        <v>0.11111111111111099</v>
      </c>
      <c r="H12" s="20"/>
      <c r="I12" s="20">
        <v>0.1</v>
      </c>
      <c r="J12" s="20">
        <v>0.11111111111111099</v>
      </c>
      <c r="K12" s="20"/>
      <c r="L12" s="20">
        <v>0.11111111111111099</v>
      </c>
      <c r="M12" s="20">
        <v>9.0909090909090898E-2</v>
      </c>
      <c r="N12" s="20">
        <v>6.25E-2</v>
      </c>
      <c r="O12" s="20">
        <v>0.125</v>
      </c>
      <c r="P12" s="20"/>
      <c r="Q12" s="20">
        <v>4.5454545454545497E-2</v>
      </c>
      <c r="R12" s="20">
        <v>9.0909090909090898E-2</v>
      </c>
      <c r="S12" s="20">
        <v>0.2</v>
      </c>
      <c r="T12" s="20">
        <v>0.2</v>
      </c>
      <c r="U12" s="20">
        <v>0</v>
      </c>
      <c r="V12" s="20">
        <v>0.33333333333333298</v>
      </c>
      <c r="W12" s="20">
        <v>0</v>
      </c>
      <c r="X12" s="20">
        <v>0.125</v>
      </c>
      <c r="Y12" s="20"/>
      <c r="Z12" s="20">
        <v>7.1428571428571397E-2</v>
      </c>
      <c r="AA12" s="20">
        <v>0.14285714285714299</v>
      </c>
      <c r="AB12" s="20">
        <v>0.16666666666666699</v>
      </c>
      <c r="AC12" s="20">
        <v>0</v>
      </c>
      <c r="AD12" s="20">
        <v>0</v>
      </c>
      <c r="AE12" s="20">
        <v>0.18181818181818199</v>
      </c>
      <c r="AF12" s="20">
        <v>0</v>
      </c>
      <c r="AG12" s="20">
        <v>0.11111111111111099</v>
      </c>
      <c r="AH12" s="20"/>
      <c r="AI12" s="20">
        <v>0</v>
      </c>
      <c r="AJ12" s="20">
        <v>8.3333333333333301E-2</v>
      </c>
      <c r="AK12" s="20">
        <v>0.18181818181818199</v>
      </c>
      <c r="AL12" s="20">
        <v>6.8965517241379296E-2</v>
      </c>
      <c r="AM12" s="20">
        <v>0.125</v>
      </c>
      <c r="AN12" s="20"/>
      <c r="AO12" s="20">
        <v>7.2727272727272696E-2</v>
      </c>
      <c r="AP12" s="20">
        <v>0.230769230769231</v>
      </c>
      <c r="AQ12" s="20"/>
      <c r="AR12" s="20">
        <v>0.33333333333333298</v>
      </c>
      <c r="AS12" s="20">
        <v>0.22222222222222199</v>
      </c>
      <c r="AT12" s="20">
        <v>0</v>
      </c>
      <c r="AU12" s="20">
        <v>0</v>
      </c>
      <c r="AV12" s="20">
        <v>0</v>
      </c>
      <c r="AW12" s="20">
        <v>0.14285714285714299</v>
      </c>
      <c r="AX12" s="20" t="s">
        <v>529</v>
      </c>
      <c r="AY12" s="20">
        <v>0</v>
      </c>
      <c r="AZ12" s="20">
        <v>0.1</v>
      </c>
      <c r="BA12" s="20">
        <v>0</v>
      </c>
      <c r="BB12" s="20">
        <v>0</v>
      </c>
      <c r="BC12" s="20">
        <v>0</v>
      </c>
      <c r="BD12" s="20"/>
      <c r="BE12" s="20">
        <v>0.16666666666666699</v>
      </c>
    </row>
    <row r="13" spans="2:57" x14ac:dyDescent="0.25">
      <c r="B13" s="14" t="s">
        <v>319</v>
      </c>
      <c r="C13" s="20">
        <v>0.60294117647058798</v>
      </c>
      <c r="D13" s="20">
        <v>0.61904761904761896</v>
      </c>
      <c r="E13" s="20">
        <v>0.5</v>
      </c>
      <c r="F13" s="20">
        <v>0.46153846153846201</v>
      </c>
      <c r="G13" s="20">
        <v>0.77777777777777801</v>
      </c>
      <c r="H13" s="20"/>
      <c r="I13" s="20">
        <v>0.54</v>
      </c>
      <c r="J13" s="20">
        <v>0.77777777777777801</v>
      </c>
      <c r="K13" s="20"/>
      <c r="L13" s="20">
        <v>0.55555555555555602</v>
      </c>
      <c r="M13" s="20">
        <v>0.36363636363636398</v>
      </c>
      <c r="N13" s="20">
        <v>0.625</v>
      </c>
      <c r="O13" s="20">
        <v>0.6875</v>
      </c>
      <c r="P13" s="20"/>
      <c r="Q13" s="20">
        <v>0.5</v>
      </c>
      <c r="R13" s="20">
        <v>0.63636363636363602</v>
      </c>
      <c r="S13" s="20">
        <v>0.6</v>
      </c>
      <c r="T13" s="20">
        <v>0.6</v>
      </c>
      <c r="U13" s="20">
        <v>0.83333333333333304</v>
      </c>
      <c r="V13" s="20">
        <v>0.66666666666666696</v>
      </c>
      <c r="W13" s="20">
        <v>0.4</v>
      </c>
      <c r="X13" s="20">
        <v>0.75</v>
      </c>
      <c r="Y13" s="20"/>
      <c r="Z13" s="20">
        <v>0.5</v>
      </c>
      <c r="AA13" s="20">
        <v>0.28571428571428598</v>
      </c>
      <c r="AB13" s="20">
        <v>0.66666666666666696</v>
      </c>
      <c r="AC13" s="20">
        <v>0.5</v>
      </c>
      <c r="AD13" s="20">
        <v>0.875</v>
      </c>
      <c r="AE13" s="20">
        <v>0.63636363636363602</v>
      </c>
      <c r="AF13" s="20">
        <v>1</v>
      </c>
      <c r="AG13" s="20">
        <v>0.55555555555555602</v>
      </c>
      <c r="AH13" s="20"/>
      <c r="AI13" s="20">
        <v>0.83333333333333304</v>
      </c>
      <c r="AJ13" s="20">
        <v>0.5</v>
      </c>
      <c r="AK13" s="20">
        <v>0.54545454545454497</v>
      </c>
      <c r="AL13" s="20">
        <v>0.62068965517241403</v>
      </c>
      <c r="AM13" s="20">
        <v>0.625</v>
      </c>
      <c r="AN13" s="20"/>
      <c r="AO13" s="20">
        <v>0.63636363636363602</v>
      </c>
      <c r="AP13" s="20">
        <v>0.46153846153846201</v>
      </c>
      <c r="AQ13" s="20"/>
      <c r="AR13" s="20">
        <v>0.33333333333333298</v>
      </c>
      <c r="AS13" s="20">
        <v>0.55555555555555602</v>
      </c>
      <c r="AT13" s="20">
        <v>1</v>
      </c>
      <c r="AU13" s="20">
        <v>0.5</v>
      </c>
      <c r="AV13" s="20">
        <v>0.66666666666666696</v>
      </c>
      <c r="AW13" s="20">
        <v>0.57142857142857095</v>
      </c>
      <c r="AX13" s="20" t="s">
        <v>529</v>
      </c>
      <c r="AY13" s="20">
        <v>0.5</v>
      </c>
      <c r="AZ13" s="20">
        <v>0.6</v>
      </c>
      <c r="BA13" s="20">
        <v>0.6</v>
      </c>
      <c r="BB13" s="20">
        <v>0.66666666666666696</v>
      </c>
      <c r="BC13" s="20">
        <v>0.66666666666666696</v>
      </c>
      <c r="BD13" s="20"/>
      <c r="BE13" s="20">
        <v>0.5</v>
      </c>
    </row>
    <row r="14" spans="2:57" x14ac:dyDescent="0.25">
      <c r="B14" s="14" t="s">
        <v>274</v>
      </c>
      <c r="C14" s="21">
        <v>-0.5</v>
      </c>
      <c r="D14" s="21">
        <v>-0.57142857142857095</v>
      </c>
      <c r="E14" s="21">
        <v>-0.375</v>
      </c>
      <c r="F14" s="21">
        <v>-0.30769230769230799</v>
      </c>
      <c r="G14" s="21">
        <v>-0.66666666666666696</v>
      </c>
      <c r="H14" s="21"/>
      <c r="I14" s="21">
        <v>-0.44</v>
      </c>
      <c r="J14" s="21">
        <v>-0.66666666666666696</v>
      </c>
      <c r="K14" s="21"/>
      <c r="L14" s="21">
        <v>-0.44444444444444398</v>
      </c>
      <c r="M14" s="21">
        <v>-0.27272727272727298</v>
      </c>
      <c r="N14" s="21">
        <v>-0.5625</v>
      </c>
      <c r="O14" s="21">
        <v>-0.5625</v>
      </c>
      <c r="P14" s="21"/>
      <c r="Q14" s="21">
        <v>-0.45454545454545497</v>
      </c>
      <c r="R14" s="21">
        <v>-0.54545454545454497</v>
      </c>
      <c r="S14" s="21">
        <v>-0.4</v>
      </c>
      <c r="T14" s="21">
        <v>-0.4</v>
      </c>
      <c r="U14" s="21">
        <v>-0.83333333333333304</v>
      </c>
      <c r="V14" s="21">
        <v>-0.33333333333333298</v>
      </c>
      <c r="W14" s="21">
        <v>-0.4</v>
      </c>
      <c r="X14" s="21">
        <v>-0.625</v>
      </c>
      <c r="Y14" s="21"/>
      <c r="Z14" s="21">
        <v>-0.42857142857142899</v>
      </c>
      <c r="AA14" s="21">
        <v>-0.14285714285714299</v>
      </c>
      <c r="AB14" s="21">
        <v>-0.5</v>
      </c>
      <c r="AC14" s="21">
        <v>-0.5</v>
      </c>
      <c r="AD14" s="21">
        <v>-0.875</v>
      </c>
      <c r="AE14" s="21">
        <v>-0.45454545454545497</v>
      </c>
      <c r="AF14" s="21">
        <v>-1</v>
      </c>
      <c r="AG14" s="21">
        <v>-0.44444444444444398</v>
      </c>
      <c r="AH14" s="21"/>
      <c r="AI14" s="21">
        <v>-0.83333333333333304</v>
      </c>
      <c r="AJ14" s="21">
        <v>-0.41666666666666702</v>
      </c>
      <c r="AK14" s="21">
        <v>-0.36363636363636398</v>
      </c>
      <c r="AL14" s="21">
        <v>-0.55172413793103403</v>
      </c>
      <c r="AM14" s="21">
        <v>-0.5</v>
      </c>
      <c r="AN14" s="21"/>
      <c r="AO14" s="21">
        <v>-0.56363636363636405</v>
      </c>
      <c r="AP14" s="21">
        <v>-0.230769230769231</v>
      </c>
      <c r="AQ14" s="21"/>
      <c r="AR14" s="21">
        <v>0</v>
      </c>
      <c r="AS14" s="21">
        <v>-0.33333333333333298</v>
      </c>
      <c r="AT14" s="21">
        <v>-1</v>
      </c>
      <c r="AU14" s="21">
        <v>-0.5</v>
      </c>
      <c r="AV14" s="21">
        <v>-0.66666666666666696</v>
      </c>
      <c r="AW14" s="21">
        <v>-0.42857142857142899</v>
      </c>
      <c r="AX14" s="21" t="s">
        <v>529</v>
      </c>
      <c r="AY14" s="21">
        <v>-0.5</v>
      </c>
      <c r="AZ14" s="21">
        <v>-0.5</v>
      </c>
      <c r="BA14" s="21">
        <v>-0.6</v>
      </c>
      <c r="BB14" s="21">
        <v>-0.66666666666666696</v>
      </c>
      <c r="BC14" s="21">
        <v>-0.66666666666666696</v>
      </c>
      <c r="BD14" s="21"/>
      <c r="BE14" s="21">
        <v>-0.33333333333333298</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561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0.191176470588235</v>
      </c>
      <c r="D8" s="13">
        <v>0.38095238095238099</v>
      </c>
      <c r="E8" s="13">
        <v>6.25E-2</v>
      </c>
      <c r="F8" s="13">
        <v>0.230769230769231</v>
      </c>
      <c r="G8" s="13">
        <v>5.5555555555555601E-2</v>
      </c>
      <c r="H8" s="13"/>
      <c r="I8" s="13">
        <v>0.24</v>
      </c>
      <c r="J8" s="13">
        <v>5.5555555555555601E-2</v>
      </c>
      <c r="K8" s="13"/>
      <c r="L8" s="13">
        <v>0.22222222222222199</v>
      </c>
      <c r="M8" s="13">
        <v>0.18181818181818199</v>
      </c>
      <c r="N8" s="13">
        <v>0.375</v>
      </c>
      <c r="O8" s="13">
        <v>9.375E-2</v>
      </c>
      <c r="P8" s="13"/>
      <c r="Q8" s="13">
        <v>0.36363636363636398</v>
      </c>
      <c r="R8" s="13">
        <v>0</v>
      </c>
      <c r="S8" s="13">
        <v>0.2</v>
      </c>
      <c r="T8" s="13">
        <v>0.2</v>
      </c>
      <c r="U8" s="13">
        <v>0.16666666666666699</v>
      </c>
      <c r="V8" s="13">
        <v>0.33333333333333298</v>
      </c>
      <c r="W8" s="13">
        <v>0</v>
      </c>
      <c r="X8" s="13">
        <v>0</v>
      </c>
      <c r="Y8" s="13"/>
      <c r="Z8" s="13">
        <v>0.14285714285714299</v>
      </c>
      <c r="AA8" s="13">
        <v>0.28571428571428598</v>
      </c>
      <c r="AB8" s="13">
        <v>8.3333333333333301E-2</v>
      </c>
      <c r="AC8" s="13">
        <v>0</v>
      </c>
      <c r="AD8" s="13">
        <v>0.125</v>
      </c>
      <c r="AE8" s="13">
        <v>0.27272727272727298</v>
      </c>
      <c r="AF8" s="13">
        <v>0</v>
      </c>
      <c r="AG8" s="13">
        <v>0.44444444444444398</v>
      </c>
      <c r="AH8" s="13"/>
      <c r="AI8" s="13">
        <v>0.66666666666666696</v>
      </c>
      <c r="AJ8" s="13">
        <v>0.16666666666666699</v>
      </c>
      <c r="AK8" s="13">
        <v>0.18181818181818199</v>
      </c>
      <c r="AL8" s="13">
        <v>0.17241379310344801</v>
      </c>
      <c r="AM8" s="13">
        <v>0</v>
      </c>
      <c r="AN8" s="13"/>
      <c r="AO8" s="13">
        <v>0.236363636363636</v>
      </c>
      <c r="AP8" s="13">
        <v>0</v>
      </c>
      <c r="AQ8" s="13"/>
      <c r="AR8" s="13">
        <v>0</v>
      </c>
      <c r="AS8" s="13">
        <v>0.16666666666666699</v>
      </c>
      <c r="AT8" s="13">
        <v>0</v>
      </c>
      <c r="AU8" s="13">
        <v>0</v>
      </c>
      <c r="AV8" s="13">
        <v>0.33333333333333298</v>
      </c>
      <c r="AW8" s="13">
        <v>0.42857142857142899</v>
      </c>
      <c r="AX8" s="13" t="s">
        <v>529</v>
      </c>
      <c r="AY8" s="13">
        <v>0.5</v>
      </c>
      <c r="AZ8" s="13">
        <v>0.1</v>
      </c>
      <c r="BA8" s="13">
        <v>0</v>
      </c>
      <c r="BB8" s="13">
        <v>0.11111111111111099</v>
      </c>
      <c r="BC8" s="13">
        <v>0.66666666666666696</v>
      </c>
      <c r="BD8" s="13"/>
      <c r="BE8" s="13">
        <v>0.33333333333333298</v>
      </c>
    </row>
    <row r="9" spans="2:57" x14ac:dyDescent="0.25">
      <c r="B9" s="14" t="s">
        <v>316</v>
      </c>
      <c r="C9" s="13">
        <v>0.308823529411765</v>
      </c>
      <c r="D9" s="13">
        <v>0.238095238095238</v>
      </c>
      <c r="E9" s="13">
        <v>0.3125</v>
      </c>
      <c r="F9" s="13">
        <v>0.46153846153846201</v>
      </c>
      <c r="G9" s="13">
        <v>0.27777777777777801</v>
      </c>
      <c r="H9" s="13"/>
      <c r="I9" s="13">
        <v>0.32</v>
      </c>
      <c r="J9" s="13">
        <v>0.27777777777777801</v>
      </c>
      <c r="K9" s="13"/>
      <c r="L9" s="13">
        <v>0.22222222222222199</v>
      </c>
      <c r="M9" s="13">
        <v>0.45454545454545497</v>
      </c>
      <c r="N9" s="13">
        <v>0.3125</v>
      </c>
      <c r="O9" s="13">
        <v>0.28125</v>
      </c>
      <c r="P9" s="13"/>
      <c r="Q9" s="13">
        <v>0.27272727272727298</v>
      </c>
      <c r="R9" s="13">
        <v>0.45454545454545497</v>
      </c>
      <c r="S9" s="13">
        <v>0.4</v>
      </c>
      <c r="T9" s="13">
        <v>0.2</v>
      </c>
      <c r="U9" s="13">
        <v>0.5</v>
      </c>
      <c r="V9" s="13">
        <v>0</v>
      </c>
      <c r="W9" s="13">
        <v>0.4</v>
      </c>
      <c r="X9" s="13">
        <v>0.25</v>
      </c>
      <c r="Y9" s="13"/>
      <c r="Z9" s="13">
        <v>0.14285714285714299</v>
      </c>
      <c r="AA9" s="13">
        <v>0.28571428571428598</v>
      </c>
      <c r="AB9" s="13">
        <v>0.41666666666666702</v>
      </c>
      <c r="AC9" s="13">
        <v>0.5</v>
      </c>
      <c r="AD9" s="13">
        <v>0.625</v>
      </c>
      <c r="AE9" s="13">
        <v>0.27272727272727298</v>
      </c>
      <c r="AF9" s="13">
        <v>0</v>
      </c>
      <c r="AG9" s="13">
        <v>0.22222222222222199</v>
      </c>
      <c r="AH9" s="13"/>
      <c r="AI9" s="13">
        <v>0</v>
      </c>
      <c r="AJ9" s="13">
        <v>0.41666666666666702</v>
      </c>
      <c r="AK9" s="13">
        <v>0.27272727272727298</v>
      </c>
      <c r="AL9" s="13">
        <v>0.27586206896551702</v>
      </c>
      <c r="AM9" s="13">
        <v>0.625</v>
      </c>
      <c r="AN9" s="13"/>
      <c r="AO9" s="13">
        <v>0.32727272727272699</v>
      </c>
      <c r="AP9" s="13">
        <v>0.230769230769231</v>
      </c>
      <c r="AQ9" s="13"/>
      <c r="AR9" s="13">
        <v>0.33333333333333298</v>
      </c>
      <c r="AS9" s="13">
        <v>0.22222222222222199</v>
      </c>
      <c r="AT9" s="13">
        <v>0.66666666666666696</v>
      </c>
      <c r="AU9" s="13">
        <v>0.5</v>
      </c>
      <c r="AV9" s="13">
        <v>0.16666666666666699</v>
      </c>
      <c r="AW9" s="13">
        <v>0.14285714285714299</v>
      </c>
      <c r="AX9" s="13" t="s">
        <v>529</v>
      </c>
      <c r="AY9" s="13">
        <v>0</v>
      </c>
      <c r="AZ9" s="13">
        <v>0.2</v>
      </c>
      <c r="BA9" s="13">
        <v>0.6</v>
      </c>
      <c r="BB9" s="13">
        <v>0.66666666666666696</v>
      </c>
      <c r="BC9" s="13">
        <v>0</v>
      </c>
      <c r="BD9" s="13"/>
      <c r="BE9" s="13">
        <v>0</v>
      </c>
    </row>
    <row r="10" spans="2:57" x14ac:dyDescent="0.25">
      <c r="B10" s="14" t="s">
        <v>335</v>
      </c>
      <c r="C10" s="13">
        <v>0.27941176470588203</v>
      </c>
      <c r="D10" s="13">
        <v>0.33333333333333298</v>
      </c>
      <c r="E10" s="13">
        <v>0.25</v>
      </c>
      <c r="F10" s="13">
        <v>0.15384615384615399</v>
      </c>
      <c r="G10" s="13">
        <v>0.33333333333333298</v>
      </c>
      <c r="H10" s="13"/>
      <c r="I10" s="13">
        <v>0.26</v>
      </c>
      <c r="J10" s="13">
        <v>0.33333333333333298</v>
      </c>
      <c r="K10" s="13"/>
      <c r="L10" s="13">
        <v>0.33333333333333298</v>
      </c>
      <c r="M10" s="13">
        <v>0.36363636363636398</v>
      </c>
      <c r="N10" s="13">
        <v>6.25E-2</v>
      </c>
      <c r="O10" s="13">
        <v>0.34375</v>
      </c>
      <c r="P10" s="13"/>
      <c r="Q10" s="13">
        <v>0.27272727272727298</v>
      </c>
      <c r="R10" s="13">
        <v>0.18181818181818199</v>
      </c>
      <c r="S10" s="13">
        <v>0.2</v>
      </c>
      <c r="T10" s="13">
        <v>0.4</v>
      </c>
      <c r="U10" s="13">
        <v>0.16666666666666699</v>
      </c>
      <c r="V10" s="13">
        <v>0.33333333333333298</v>
      </c>
      <c r="W10" s="13">
        <v>0.2</v>
      </c>
      <c r="X10" s="13">
        <v>0.625</v>
      </c>
      <c r="Y10" s="13"/>
      <c r="Z10" s="13">
        <v>0.42857142857142899</v>
      </c>
      <c r="AA10" s="13">
        <v>0.14285714285714299</v>
      </c>
      <c r="AB10" s="13">
        <v>0.16666666666666699</v>
      </c>
      <c r="AC10" s="13">
        <v>0.25</v>
      </c>
      <c r="AD10" s="13">
        <v>0.25</v>
      </c>
      <c r="AE10" s="13">
        <v>0.27272727272727298</v>
      </c>
      <c r="AF10" s="13">
        <v>0.66666666666666696</v>
      </c>
      <c r="AG10" s="13">
        <v>0.22222222222222199</v>
      </c>
      <c r="AH10" s="13"/>
      <c r="AI10" s="13">
        <v>0.16666666666666699</v>
      </c>
      <c r="AJ10" s="13">
        <v>0.33333333333333298</v>
      </c>
      <c r="AK10" s="13">
        <v>0.36363636363636398</v>
      </c>
      <c r="AL10" s="13">
        <v>0.27586206896551702</v>
      </c>
      <c r="AM10" s="13">
        <v>0.25</v>
      </c>
      <c r="AN10" s="13"/>
      <c r="AO10" s="13">
        <v>0.29090909090909101</v>
      </c>
      <c r="AP10" s="13">
        <v>0.230769230769231</v>
      </c>
      <c r="AQ10" s="13"/>
      <c r="AR10" s="13">
        <v>0.33333333333333298</v>
      </c>
      <c r="AS10" s="13">
        <v>0.27777777777777801</v>
      </c>
      <c r="AT10" s="13">
        <v>0</v>
      </c>
      <c r="AU10" s="13">
        <v>0.5</v>
      </c>
      <c r="AV10" s="13">
        <v>0.33333333333333298</v>
      </c>
      <c r="AW10" s="13">
        <v>0.28571428571428598</v>
      </c>
      <c r="AX10" s="13" t="s">
        <v>529</v>
      </c>
      <c r="AY10" s="13">
        <v>0.5</v>
      </c>
      <c r="AZ10" s="13">
        <v>0.4</v>
      </c>
      <c r="BA10" s="13">
        <v>0</v>
      </c>
      <c r="BB10" s="13">
        <v>0.22222222222222199</v>
      </c>
      <c r="BC10" s="13">
        <v>0.33333333333333298</v>
      </c>
      <c r="BD10" s="13"/>
      <c r="BE10" s="13">
        <v>0.16666666666666699</v>
      </c>
    </row>
    <row r="11" spans="2:57" x14ac:dyDescent="0.25">
      <c r="B11" s="14" t="s">
        <v>318</v>
      </c>
      <c r="C11" s="13">
        <v>0.13235294117647101</v>
      </c>
      <c r="D11" s="13">
        <v>0</v>
      </c>
      <c r="E11" s="13">
        <v>0.25</v>
      </c>
      <c r="F11" s="13">
        <v>0.15384615384615399</v>
      </c>
      <c r="G11" s="13">
        <v>0.16666666666666699</v>
      </c>
      <c r="H11" s="13"/>
      <c r="I11" s="13">
        <v>0.12</v>
      </c>
      <c r="J11" s="13">
        <v>0.16666666666666699</v>
      </c>
      <c r="K11" s="13"/>
      <c r="L11" s="13">
        <v>0.11111111111111099</v>
      </c>
      <c r="M11" s="13">
        <v>0</v>
      </c>
      <c r="N11" s="13">
        <v>0.125</v>
      </c>
      <c r="O11" s="13">
        <v>0.1875</v>
      </c>
      <c r="P11" s="13"/>
      <c r="Q11" s="13">
        <v>9.0909090909090898E-2</v>
      </c>
      <c r="R11" s="13">
        <v>0.18181818181818199</v>
      </c>
      <c r="S11" s="13">
        <v>0</v>
      </c>
      <c r="T11" s="13">
        <v>0.2</v>
      </c>
      <c r="U11" s="13">
        <v>0</v>
      </c>
      <c r="V11" s="13">
        <v>0.33333333333333298</v>
      </c>
      <c r="W11" s="13">
        <v>0.4</v>
      </c>
      <c r="X11" s="13">
        <v>0.125</v>
      </c>
      <c r="Y11" s="13"/>
      <c r="Z11" s="13">
        <v>7.1428571428571397E-2</v>
      </c>
      <c r="AA11" s="13">
        <v>0.28571428571428598</v>
      </c>
      <c r="AB11" s="13">
        <v>0.33333333333333298</v>
      </c>
      <c r="AC11" s="13">
        <v>0.25</v>
      </c>
      <c r="AD11" s="13">
        <v>0</v>
      </c>
      <c r="AE11" s="13">
        <v>9.0909090909090898E-2</v>
      </c>
      <c r="AF11" s="13">
        <v>0</v>
      </c>
      <c r="AG11" s="13">
        <v>0</v>
      </c>
      <c r="AH11" s="13"/>
      <c r="AI11" s="13">
        <v>0.16666666666666699</v>
      </c>
      <c r="AJ11" s="13">
        <v>8.3333333333333301E-2</v>
      </c>
      <c r="AK11" s="13">
        <v>9.0909090909090898E-2</v>
      </c>
      <c r="AL11" s="13">
        <v>0.17241379310344801</v>
      </c>
      <c r="AM11" s="13">
        <v>0.125</v>
      </c>
      <c r="AN11" s="13"/>
      <c r="AO11" s="13">
        <v>9.0909090909090898E-2</v>
      </c>
      <c r="AP11" s="13">
        <v>0.30769230769230799</v>
      </c>
      <c r="AQ11" s="13"/>
      <c r="AR11" s="13">
        <v>0.33333333333333298</v>
      </c>
      <c r="AS11" s="13">
        <v>0.16666666666666699</v>
      </c>
      <c r="AT11" s="13">
        <v>0.33333333333333298</v>
      </c>
      <c r="AU11" s="13">
        <v>0</v>
      </c>
      <c r="AV11" s="13">
        <v>0</v>
      </c>
      <c r="AW11" s="13">
        <v>0</v>
      </c>
      <c r="AX11" s="13" t="s">
        <v>529</v>
      </c>
      <c r="AY11" s="13">
        <v>0</v>
      </c>
      <c r="AZ11" s="13">
        <v>0.3</v>
      </c>
      <c r="BA11" s="13">
        <v>0.2</v>
      </c>
      <c r="BB11" s="13">
        <v>0</v>
      </c>
      <c r="BC11" s="13">
        <v>0</v>
      </c>
      <c r="BD11" s="13"/>
      <c r="BE11" s="13">
        <v>0.33333333333333298</v>
      </c>
    </row>
    <row r="12" spans="2:57" x14ac:dyDescent="0.25">
      <c r="B12" s="14" t="s">
        <v>82</v>
      </c>
      <c r="C12" s="20">
        <v>8.8235294117647106E-2</v>
      </c>
      <c r="D12" s="20">
        <v>4.7619047619047603E-2</v>
      </c>
      <c r="E12" s="20">
        <v>0.125</v>
      </c>
      <c r="F12" s="20">
        <v>0</v>
      </c>
      <c r="G12" s="20">
        <v>0.16666666666666699</v>
      </c>
      <c r="H12" s="20"/>
      <c r="I12" s="20">
        <v>0.06</v>
      </c>
      <c r="J12" s="20">
        <v>0.16666666666666699</v>
      </c>
      <c r="K12" s="20"/>
      <c r="L12" s="20">
        <v>0.11111111111111099</v>
      </c>
      <c r="M12" s="20">
        <v>0</v>
      </c>
      <c r="N12" s="20">
        <v>0.125</v>
      </c>
      <c r="O12" s="20">
        <v>9.375E-2</v>
      </c>
      <c r="P12" s="20"/>
      <c r="Q12" s="20">
        <v>0</v>
      </c>
      <c r="R12" s="20">
        <v>0.18181818181818199</v>
      </c>
      <c r="S12" s="20">
        <v>0.2</v>
      </c>
      <c r="T12" s="20">
        <v>0</v>
      </c>
      <c r="U12" s="20">
        <v>0.16666666666666699</v>
      </c>
      <c r="V12" s="20">
        <v>0</v>
      </c>
      <c r="W12" s="20">
        <v>0</v>
      </c>
      <c r="X12" s="20">
        <v>0</v>
      </c>
      <c r="Y12" s="20"/>
      <c r="Z12" s="20">
        <v>0.214285714285714</v>
      </c>
      <c r="AA12" s="20">
        <v>0</v>
      </c>
      <c r="AB12" s="20">
        <v>0</v>
      </c>
      <c r="AC12" s="20">
        <v>0</v>
      </c>
      <c r="AD12" s="20">
        <v>0</v>
      </c>
      <c r="AE12" s="20">
        <v>9.0909090909090898E-2</v>
      </c>
      <c r="AF12" s="20">
        <v>0.33333333333333298</v>
      </c>
      <c r="AG12" s="20">
        <v>0.11111111111111099</v>
      </c>
      <c r="AH12" s="20"/>
      <c r="AI12" s="20">
        <v>0</v>
      </c>
      <c r="AJ12" s="20">
        <v>0</v>
      </c>
      <c r="AK12" s="20">
        <v>9.0909090909090898E-2</v>
      </c>
      <c r="AL12" s="20">
        <v>0.10344827586206901</v>
      </c>
      <c r="AM12" s="20">
        <v>0</v>
      </c>
      <c r="AN12" s="20"/>
      <c r="AO12" s="20">
        <v>5.4545454545454501E-2</v>
      </c>
      <c r="AP12" s="20">
        <v>0.230769230769231</v>
      </c>
      <c r="AQ12" s="20"/>
      <c r="AR12" s="20">
        <v>0</v>
      </c>
      <c r="AS12" s="20">
        <v>0.16666666666666699</v>
      </c>
      <c r="AT12" s="20">
        <v>0</v>
      </c>
      <c r="AU12" s="20">
        <v>0</v>
      </c>
      <c r="AV12" s="20">
        <v>0.16666666666666699</v>
      </c>
      <c r="AW12" s="20">
        <v>0.14285714285714299</v>
      </c>
      <c r="AX12" s="20" t="s">
        <v>529</v>
      </c>
      <c r="AY12" s="20">
        <v>0</v>
      </c>
      <c r="AZ12" s="20">
        <v>0</v>
      </c>
      <c r="BA12" s="20">
        <v>0.2</v>
      </c>
      <c r="BB12" s="20">
        <v>0</v>
      </c>
      <c r="BC12" s="20">
        <v>0</v>
      </c>
      <c r="BD12" s="20"/>
      <c r="BE12" s="20">
        <v>0.16666666666666699</v>
      </c>
    </row>
    <row r="13" spans="2:57" x14ac:dyDescent="0.25">
      <c r="B13" s="14" t="s">
        <v>319</v>
      </c>
      <c r="C13" s="20">
        <v>0.5</v>
      </c>
      <c r="D13" s="20">
        <v>0.61904761904761896</v>
      </c>
      <c r="E13" s="20">
        <v>0.375</v>
      </c>
      <c r="F13" s="20">
        <v>0.69230769230769196</v>
      </c>
      <c r="G13" s="20">
        <v>0.33333333333333298</v>
      </c>
      <c r="H13" s="20"/>
      <c r="I13" s="20">
        <v>0.56000000000000005</v>
      </c>
      <c r="J13" s="20">
        <v>0.33333333333333298</v>
      </c>
      <c r="K13" s="20"/>
      <c r="L13" s="20">
        <v>0.44444444444444398</v>
      </c>
      <c r="M13" s="20">
        <v>0.63636363636363602</v>
      </c>
      <c r="N13" s="20">
        <v>0.6875</v>
      </c>
      <c r="O13" s="20">
        <v>0.375</v>
      </c>
      <c r="P13" s="20"/>
      <c r="Q13" s="20">
        <v>0.63636363636363602</v>
      </c>
      <c r="R13" s="20">
        <v>0.45454545454545497</v>
      </c>
      <c r="S13" s="20">
        <v>0.6</v>
      </c>
      <c r="T13" s="20">
        <v>0.4</v>
      </c>
      <c r="U13" s="20">
        <v>0.66666666666666696</v>
      </c>
      <c r="V13" s="20">
        <v>0.33333333333333298</v>
      </c>
      <c r="W13" s="20">
        <v>0.4</v>
      </c>
      <c r="X13" s="20">
        <v>0.25</v>
      </c>
      <c r="Y13" s="20"/>
      <c r="Z13" s="20">
        <v>0.28571428571428598</v>
      </c>
      <c r="AA13" s="20">
        <v>0.57142857142857095</v>
      </c>
      <c r="AB13" s="20">
        <v>0.5</v>
      </c>
      <c r="AC13" s="20">
        <v>0.5</v>
      </c>
      <c r="AD13" s="20">
        <v>0.75</v>
      </c>
      <c r="AE13" s="20">
        <v>0.54545454545454497</v>
      </c>
      <c r="AF13" s="20">
        <v>0</v>
      </c>
      <c r="AG13" s="20">
        <v>0.66666666666666696</v>
      </c>
      <c r="AH13" s="20"/>
      <c r="AI13" s="20">
        <v>0.66666666666666696</v>
      </c>
      <c r="AJ13" s="20">
        <v>0.58333333333333304</v>
      </c>
      <c r="AK13" s="20">
        <v>0.45454545454545497</v>
      </c>
      <c r="AL13" s="20">
        <v>0.44827586206896602</v>
      </c>
      <c r="AM13" s="20">
        <v>0.625</v>
      </c>
      <c r="AN13" s="20"/>
      <c r="AO13" s="20">
        <v>0.56363636363636405</v>
      </c>
      <c r="AP13" s="20">
        <v>0.230769230769231</v>
      </c>
      <c r="AQ13" s="20"/>
      <c r="AR13" s="20">
        <v>0.33333333333333298</v>
      </c>
      <c r="AS13" s="20">
        <v>0.38888888888888901</v>
      </c>
      <c r="AT13" s="20">
        <v>0.66666666666666696</v>
      </c>
      <c r="AU13" s="20">
        <v>0.5</v>
      </c>
      <c r="AV13" s="20">
        <v>0.5</v>
      </c>
      <c r="AW13" s="20">
        <v>0.57142857142857095</v>
      </c>
      <c r="AX13" s="20" t="s">
        <v>529</v>
      </c>
      <c r="AY13" s="20">
        <v>0.5</v>
      </c>
      <c r="AZ13" s="20">
        <v>0.3</v>
      </c>
      <c r="BA13" s="20">
        <v>0.6</v>
      </c>
      <c r="BB13" s="20">
        <v>0.77777777777777801</v>
      </c>
      <c r="BC13" s="20">
        <v>0.66666666666666696</v>
      </c>
      <c r="BD13" s="20"/>
      <c r="BE13" s="20">
        <v>0.33333333333333298</v>
      </c>
    </row>
    <row r="14" spans="2:57" x14ac:dyDescent="0.25">
      <c r="B14" s="14" t="s">
        <v>274</v>
      </c>
      <c r="C14" s="21">
        <v>-0.41176470588235298</v>
      </c>
      <c r="D14" s="21">
        <v>-0.57142857142857095</v>
      </c>
      <c r="E14" s="21">
        <v>-0.25</v>
      </c>
      <c r="F14" s="21">
        <v>-0.69230769230769196</v>
      </c>
      <c r="G14" s="21">
        <v>-0.16666666666666699</v>
      </c>
      <c r="H14" s="21"/>
      <c r="I14" s="21">
        <v>-0.5</v>
      </c>
      <c r="J14" s="21">
        <v>-0.16666666666666699</v>
      </c>
      <c r="K14" s="21"/>
      <c r="L14" s="21">
        <v>-0.33333333333333298</v>
      </c>
      <c r="M14" s="21">
        <v>-0.63636363636363602</v>
      </c>
      <c r="N14" s="21">
        <v>-0.5625</v>
      </c>
      <c r="O14" s="21">
        <v>-0.28125</v>
      </c>
      <c r="P14" s="21"/>
      <c r="Q14" s="21">
        <v>-0.63636363636363602</v>
      </c>
      <c r="R14" s="21">
        <v>-0.27272727272727298</v>
      </c>
      <c r="S14" s="21">
        <v>-0.4</v>
      </c>
      <c r="T14" s="21">
        <v>-0.4</v>
      </c>
      <c r="U14" s="21">
        <v>-0.5</v>
      </c>
      <c r="V14" s="21">
        <v>-0.33333333333333298</v>
      </c>
      <c r="W14" s="21">
        <v>-0.4</v>
      </c>
      <c r="X14" s="21">
        <v>-0.25</v>
      </c>
      <c r="Y14" s="21"/>
      <c r="Z14" s="21">
        <v>-7.1428571428571397E-2</v>
      </c>
      <c r="AA14" s="21">
        <v>-0.57142857142857095</v>
      </c>
      <c r="AB14" s="21">
        <v>-0.5</v>
      </c>
      <c r="AC14" s="21">
        <v>-0.5</v>
      </c>
      <c r="AD14" s="21">
        <v>-0.75</v>
      </c>
      <c r="AE14" s="21">
        <v>-0.45454545454545398</v>
      </c>
      <c r="AF14" s="21">
        <v>0.33333333333333298</v>
      </c>
      <c r="AG14" s="21">
        <v>-0.55555555555555602</v>
      </c>
      <c r="AH14" s="21"/>
      <c r="AI14" s="21">
        <v>-0.66666666666666696</v>
      </c>
      <c r="AJ14" s="21">
        <v>-0.58333333333333304</v>
      </c>
      <c r="AK14" s="21">
        <v>-0.36363636363636398</v>
      </c>
      <c r="AL14" s="21">
        <v>-0.34482758620689702</v>
      </c>
      <c r="AM14" s="21">
        <v>-0.625</v>
      </c>
      <c r="AN14" s="21"/>
      <c r="AO14" s="21">
        <v>-0.50909090909090904</v>
      </c>
      <c r="AP14" s="21">
        <v>0</v>
      </c>
      <c r="AQ14" s="21"/>
      <c r="AR14" s="21">
        <v>-0.33333333333333298</v>
      </c>
      <c r="AS14" s="21">
        <v>-0.22222222222222199</v>
      </c>
      <c r="AT14" s="21">
        <v>-0.66666666666666696</v>
      </c>
      <c r="AU14" s="21">
        <v>-0.5</v>
      </c>
      <c r="AV14" s="21">
        <v>-0.33333333333333298</v>
      </c>
      <c r="AW14" s="21">
        <v>-0.42857142857142899</v>
      </c>
      <c r="AX14" s="21" t="s">
        <v>529</v>
      </c>
      <c r="AY14" s="21">
        <v>-0.5</v>
      </c>
      <c r="AZ14" s="21">
        <v>-0.3</v>
      </c>
      <c r="BA14" s="21">
        <v>-0.4</v>
      </c>
      <c r="BB14" s="21">
        <v>-0.77777777777777801</v>
      </c>
      <c r="BC14" s="21">
        <v>-0.66666666666666696</v>
      </c>
      <c r="BD14" s="21"/>
      <c r="BE14" s="21">
        <v>-0.16666666666666699</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562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x14ac:dyDescent="0.25">
      <c r="B8" s="14" t="s">
        <v>315</v>
      </c>
      <c r="C8" s="13">
        <v>0.25</v>
      </c>
      <c r="D8" s="13">
        <v>0.238095238095238</v>
      </c>
      <c r="E8" s="13">
        <v>0.25</v>
      </c>
      <c r="F8" s="13">
        <v>0.15384615384615399</v>
      </c>
      <c r="G8" s="13">
        <v>0.33333333333333298</v>
      </c>
      <c r="H8" s="13"/>
      <c r="I8" s="13">
        <v>0.22</v>
      </c>
      <c r="J8" s="13">
        <v>0.33333333333333298</v>
      </c>
      <c r="K8" s="13"/>
      <c r="L8" s="13">
        <v>0.33333333333333298</v>
      </c>
      <c r="M8" s="13">
        <v>0.18181818181818199</v>
      </c>
      <c r="N8" s="13">
        <v>0.25</v>
      </c>
      <c r="O8" s="13">
        <v>0.25</v>
      </c>
      <c r="P8" s="13"/>
      <c r="Q8" s="13">
        <v>0.27272727272727298</v>
      </c>
      <c r="R8" s="13">
        <v>0.18181818181818199</v>
      </c>
      <c r="S8" s="13">
        <v>0</v>
      </c>
      <c r="T8" s="13">
        <v>0.2</v>
      </c>
      <c r="U8" s="13">
        <v>0.16666666666666699</v>
      </c>
      <c r="V8" s="13">
        <v>0.33333333333333298</v>
      </c>
      <c r="W8" s="13">
        <v>0.4</v>
      </c>
      <c r="X8" s="13">
        <v>0.375</v>
      </c>
      <c r="Y8" s="13"/>
      <c r="Z8" s="13">
        <v>7.1428571428571397E-2</v>
      </c>
      <c r="AA8" s="13">
        <v>0.42857142857142899</v>
      </c>
      <c r="AB8" s="13">
        <v>0.25</v>
      </c>
      <c r="AC8" s="13">
        <v>0.5</v>
      </c>
      <c r="AD8" s="13">
        <v>0</v>
      </c>
      <c r="AE8" s="13">
        <v>0.18181818181818199</v>
      </c>
      <c r="AF8" s="13">
        <v>0.66666666666666696</v>
      </c>
      <c r="AG8" s="13">
        <v>0.44444444444444398</v>
      </c>
      <c r="AH8" s="13"/>
      <c r="AI8" s="13">
        <v>0.5</v>
      </c>
      <c r="AJ8" s="13">
        <v>8.3333333333333301E-2</v>
      </c>
      <c r="AK8" s="13">
        <v>0.18181818181818199</v>
      </c>
      <c r="AL8" s="13">
        <v>0.20689655172413801</v>
      </c>
      <c r="AM8" s="13">
        <v>0.625</v>
      </c>
      <c r="AN8" s="13"/>
      <c r="AO8" s="13">
        <v>0.236363636363636</v>
      </c>
      <c r="AP8" s="13">
        <v>0.30769230769230799</v>
      </c>
      <c r="AQ8" s="13"/>
      <c r="AR8" s="13">
        <v>0.66666666666666696</v>
      </c>
      <c r="AS8" s="13">
        <v>0.27777777777777801</v>
      </c>
      <c r="AT8" s="13">
        <v>0.33333333333333298</v>
      </c>
      <c r="AU8" s="13">
        <v>0.5</v>
      </c>
      <c r="AV8" s="13">
        <v>0.5</v>
      </c>
      <c r="AW8" s="13">
        <v>0.14285714285714299</v>
      </c>
      <c r="AX8" s="13" t="s">
        <v>529</v>
      </c>
      <c r="AY8" s="13">
        <v>0</v>
      </c>
      <c r="AZ8" s="13">
        <v>0.3</v>
      </c>
      <c r="BA8" s="13">
        <v>0</v>
      </c>
      <c r="BB8" s="13">
        <v>0.11111111111111099</v>
      </c>
      <c r="BC8" s="13">
        <v>0</v>
      </c>
      <c r="BD8" s="13"/>
      <c r="BE8" s="13">
        <v>0.5</v>
      </c>
    </row>
    <row r="9" spans="2:57" x14ac:dyDescent="0.25">
      <c r="B9" s="14" t="s">
        <v>316</v>
      </c>
      <c r="C9" s="13">
        <v>0.26470588235294101</v>
      </c>
      <c r="D9" s="13">
        <v>0.33333333333333298</v>
      </c>
      <c r="E9" s="13">
        <v>0.25</v>
      </c>
      <c r="F9" s="13">
        <v>0.15384615384615399</v>
      </c>
      <c r="G9" s="13">
        <v>0.27777777777777801</v>
      </c>
      <c r="H9" s="13"/>
      <c r="I9" s="13">
        <v>0.26</v>
      </c>
      <c r="J9" s="13">
        <v>0.27777777777777801</v>
      </c>
      <c r="K9" s="13"/>
      <c r="L9" s="13">
        <v>0.33333333333333298</v>
      </c>
      <c r="M9" s="13">
        <v>0.27272727272727298</v>
      </c>
      <c r="N9" s="13">
        <v>0.375</v>
      </c>
      <c r="O9" s="13">
        <v>0.1875</v>
      </c>
      <c r="P9" s="13"/>
      <c r="Q9" s="13">
        <v>0.40909090909090901</v>
      </c>
      <c r="R9" s="13">
        <v>0.27272727272727298</v>
      </c>
      <c r="S9" s="13">
        <v>0</v>
      </c>
      <c r="T9" s="13">
        <v>0</v>
      </c>
      <c r="U9" s="13">
        <v>0.5</v>
      </c>
      <c r="V9" s="13">
        <v>0</v>
      </c>
      <c r="W9" s="13">
        <v>0</v>
      </c>
      <c r="X9" s="13">
        <v>0.375</v>
      </c>
      <c r="Y9" s="13"/>
      <c r="Z9" s="13">
        <v>0.214285714285714</v>
      </c>
      <c r="AA9" s="13">
        <v>0</v>
      </c>
      <c r="AB9" s="13">
        <v>0.41666666666666702</v>
      </c>
      <c r="AC9" s="13">
        <v>0</v>
      </c>
      <c r="AD9" s="13">
        <v>0.375</v>
      </c>
      <c r="AE9" s="13">
        <v>0.36363636363636398</v>
      </c>
      <c r="AF9" s="13">
        <v>0.33333333333333298</v>
      </c>
      <c r="AG9" s="13">
        <v>0.22222222222222199</v>
      </c>
      <c r="AH9" s="13"/>
      <c r="AI9" s="13">
        <v>0</v>
      </c>
      <c r="AJ9" s="13">
        <v>0.25</v>
      </c>
      <c r="AK9" s="13">
        <v>0.36363636363636398</v>
      </c>
      <c r="AL9" s="13">
        <v>0.31034482758620702</v>
      </c>
      <c r="AM9" s="13">
        <v>0.125</v>
      </c>
      <c r="AN9" s="13"/>
      <c r="AO9" s="13">
        <v>0.25454545454545502</v>
      </c>
      <c r="AP9" s="13">
        <v>0.30769230769230799</v>
      </c>
      <c r="AQ9" s="13"/>
      <c r="AR9" s="13">
        <v>0.33333333333333298</v>
      </c>
      <c r="AS9" s="13">
        <v>0.22222222222222199</v>
      </c>
      <c r="AT9" s="13">
        <v>0.33333333333333298</v>
      </c>
      <c r="AU9" s="13">
        <v>0</v>
      </c>
      <c r="AV9" s="13">
        <v>0</v>
      </c>
      <c r="AW9" s="13">
        <v>0.28571428571428598</v>
      </c>
      <c r="AX9" s="13" t="s">
        <v>529</v>
      </c>
      <c r="AY9" s="13">
        <v>0</v>
      </c>
      <c r="AZ9" s="13">
        <v>0.3</v>
      </c>
      <c r="BA9" s="13">
        <v>0.4</v>
      </c>
      <c r="BB9" s="13">
        <v>0.44444444444444398</v>
      </c>
      <c r="BC9" s="13">
        <v>0.33333333333333298</v>
      </c>
      <c r="BD9" s="13"/>
      <c r="BE9" s="13">
        <v>0.16666666666666699</v>
      </c>
    </row>
    <row r="10" spans="2:57" x14ac:dyDescent="0.25">
      <c r="B10" s="14" t="s">
        <v>335</v>
      </c>
      <c r="C10" s="13">
        <v>0.191176470588235</v>
      </c>
      <c r="D10" s="13">
        <v>0.14285714285714299</v>
      </c>
      <c r="E10" s="13">
        <v>0.25</v>
      </c>
      <c r="F10" s="13">
        <v>0.230769230769231</v>
      </c>
      <c r="G10" s="13">
        <v>0.16666666666666699</v>
      </c>
      <c r="H10" s="13"/>
      <c r="I10" s="13">
        <v>0.2</v>
      </c>
      <c r="J10" s="13">
        <v>0.16666666666666699</v>
      </c>
      <c r="K10" s="13"/>
      <c r="L10" s="13">
        <v>0.11111111111111099</v>
      </c>
      <c r="M10" s="13">
        <v>0.36363636363636398</v>
      </c>
      <c r="N10" s="13">
        <v>0.125</v>
      </c>
      <c r="O10" s="13">
        <v>0.1875</v>
      </c>
      <c r="P10" s="13"/>
      <c r="Q10" s="13">
        <v>9.0909090909090898E-2</v>
      </c>
      <c r="R10" s="13">
        <v>0.45454545454545497</v>
      </c>
      <c r="S10" s="13">
        <v>0.4</v>
      </c>
      <c r="T10" s="13">
        <v>0.2</v>
      </c>
      <c r="U10" s="13">
        <v>0.16666666666666699</v>
      </c>
      <c r="V10" s="13">
        <v>0</v>
      </c>
      <c r="W10" s="13">
        <v>0.4</v>
      </c>
      <c r="X10" s="13">
        <v>0</v>
      </c>
      <c r="Y10" s="13"/>
      <c r="Z10" s="13">
        <v>0.42857142857142899</v>
      </c>
      <c r="AA10" s="13">
        <v>0.14285714285714299</v>
      </c>
      <c r="AB10" s="13">
        <v>0</v>
      </c>
      <c r="AC10" s="13">
        <v>0.25</v>
      </c>
      <c r="AD10" s="13">
        <v>0.25</v>
      </c>
      <c r="AE10" s="13">
        <v>0.18181818181818199</v>
      </c>
      <c r="AF10" s="13">
        <v>0</v>
      </c>
      <c r="AG10" s="13">
        <v>0.11111111111111099</v>
      </c>
      <c r="AH10" s="13"/>
      <c r="AI10" s="13">
        <v>0</v>
      </c>
      <c r="AJ10" s="13">
        <v>0.58333333333333304</v>
      </c>
      <c r="AK10" s="13">
        <v>0</v>
      </c>
      <c r="AL10" s="13">
        <v>0.17241379310344801</v>
      </c>
      <c r="AM10" s="13">
        <v>0.125</v>
      </c>
      <c r="AN10" s="13"/>
      <c r="AO10" s="13">
        <v>0.2</v>
      </c>
      <c r="AP10" s="13">
        <v>0.15384615384615399</v>
      </c>
      <c r="AQ10" s="13"/>
      <c r="AR10" s="13">
        <v>0</v>
      </c>
      <c r="AS10" s="13">
        <v>0.11111111111111099</v>
      </c>
      <c r="AT10" s="13">
        <v>0</v>
      </c>
      <c r="AU10" s="13">
        <v>0.5</v>
      </c>
      <c r="AV10" s="13">
        <v>0</v>
      </c>
      <c r="AW10" s="13">
        <v>0.28571428571428598</v>
      </c>
      <c r="AX10" s="13" t="s">
        <v>529</v>
      </c>
      <c r="AY10" s="13">
        <v>0.5</v>
      </c>
      <c r="AZ10" s="13">
        <v>0.2</v>
      </c>
      <c r="BA10" s="13">
        <v>0.4</v>
      </c>
      <c r="BB10" s="13">
        <v>0.22222222222222199</v>
      </c>
      <c r="BC10" s="13">
        <v>0.33333333333333298</v>
      </c>
      <c r="BD10" s="13"/>
      <c r="BE10" s="13">
        <v>0</v>
      </c>
    </row>
    <row r="11" spans="2:57" x14ac:dyDescent="0.25">
      <c r="B11" s="14" t="s">
        <v>318</v>
      </c>
      <c r="C11" s="13">
        <v>0.191176470588235</v>
      </c>
      <c r="D11" s="13">
        <v>0.19047619047618999</v>
      </c>
      <c r="E11" s="13">
        <v>0.1875</v>
      </c>
      <c r="F11" s="13">
        <v>0.230769230769231</v>
      </c>
      <c r="G11" s="13">
        <v>0.16666666666666699</v>
      </c>
      <c r="H11" s="13"/>
      <c r="I11" s="13">
        <v>0.2</v>
      </c>
      <c r="J11" s="13">
        <v>0.16666666666666699</v>
      </c>
      <c r="K11" s="13"/>
      <c r="L11" s="13">
        <v>0.11111111111111099</v>
      </c>
      <c r="M11" s="13">
        <v>0</v>
      </c>
      <c r="N11" s="13">
        <v>0.125</v>
      </c>
      <c r="O11" s="13">
        <v>0.3125</v>
      </c>
      <c r="P11" s="13"/>
      <c r="Q11" s="13">
        <v>0.13636363636363599</v>
      </c>
      <c r="R11" s="13">
        <v>9.0909090909090898E-2</v>
      </c>
      <c r="S11" s="13">
        <v>0.4</v>
      </c>
      <c r="T11" s="13">
        <v>0.4</v>
      </c>
      <c r="U11" s="13">
        <v>0.16666666666666699</v>
      </c>
      <c r="V11" s="13">
        <v>0.33333333333333298</v>
      </c>
      <c r="W11" s="13">
        <v>0.2</v>
      </c>
      <c r="X11" s="13">
        <v>0.25</v>
      </c>
      <c r="Y11" s="13"/>
      <c r="Z11" s="13">
        <v>0.214285714285714</v>
      </c>
      <c r="AA11" s="13">
        <v>0.28571428571428598</v>
      </c>
      <c r="AB11" s="13">
        <v>0.25</v>
      </c>
      <c r="AC11" s="13">
        <v>0.25</v>
      </c>
      <c r="AD11" s="13">
        <v>0.375</v>
      </c>
      <c r="AE11" s="13">
        <v>0</v>
      </c>
      <c r="AF11" s="13">
        <v>0</v>
      </c>
      <c r="AG11" s="13">
        <v>0.11111111111111099</v>
      </c>
      <c r="AH11" s="13"/>
      <c r="AI11" s="13">
        <v>0.33333333333333298</v>
      </c>
      <c r="AJ11" s="13">
        <v>8.3333333333333301E-2</v>
      </c>
      <c r="AK11" s="13">
        <v>0.18181818181818199</v>
      </c>
      <c r="AL11" s="13">
        <v>0.24137931034482801</v>
      </c>
      <c r="AM11" s="13">
        <v>0.125</v>
      </c>
      <c r="AN11" s="13"/>
      <c r="AO11" s="13">
        <v>0.236363636363636</v>
      </c>
      <c r="AP11" s="13">
        <v>0</v>
      </c>
      <c r="AQ11" s="13"/>
      <c r="AR11" s="13">
        <v>0</v>
      </c>
      <c r="AS11" s="13">
        <v>0.27777777777777801</v>
      </c>
      <c r="AT11" s="13">
        <v>0.33333333333333298</v>
      </c>
      <c r="AU11" s="13">
        <v>0</v>
      </c>
      <c r="AV11" s="13">
        <v>0.33333333333333298</v>
      </c>
      <c r="AW11" s="13">
        <v>0</v>
      </c>
      <c r="AX11" s="13" t="s">
        <v>529</v>
      </c>
      <c r="AY11" s="13">
        <v>0.5</v>
      </c>
      <c r="AZ11" s="13">
        <v>0.1</v>
      </c>
      <c r="BA11" s="13">
        <v>0.2</v>
      </c>
      <c r="BB11" s="13">
        <v>0.11111111111111099</v>
      </c>
      <c r="BC11" s="13">
        <v>0.33333333333333298</v>
      </c>
      <c r="BD11" s="13"/>
      <c r="BE11" s="13">
        <v>0</v>
      </c>
    </row>
    <row r="12" spans="2:57" x14ac:dyDescent="0.25">
      <c r="B12" s="14" t="s">
        <v>82</v>
      </c>
      <c r="C12" s="20">
        <v>0.10294117647058799</v>
      </c>
      <c r="D12" s="20">
        <v>9.5238095238095205E-2</v>
      </c>
      <c r="E12" s="20">
        <v>6.25E-2</v>
      </c>
      <c r="F12" s="20">
        <v>0.230769230769231</v>
      </c>
      <c r="G12" s="20">
        <v>5.5555555555555601E-2</v>
      </c>
      <c r="H12" s="20"/>
      <c r="I12" s="20">
        <v>0.12</v>
      </c>
      <c r="J12" s="20">
        <v>5.5555555555555601E-2</v>
      </c>
      <c r="K12" s="20"/>
      <c r="L12" s="20">
        <v>0.11111111111111099</v>
      </c>
      <c r="M12" s="20">
        <v>0.18181818181818199</v>
      </c>
      <c r="N12" s="20">
        <v>0.125</v>
      </c>
      <c r="O12" s="20">
        <v>6.25E-2</v>
      </c>
      <c r="P12" s="20"/>
      <c r="Q12" s="20">
        <v>9.0909090909090898E-2</v>
      </c>
      <c r="R12" s="20">
        <v>0</v>
      </c>
      <c r="S12" s="20">
        <v>0.2</v>
      </c>
      <c r="T12" s="20">
        <v>0.2</v>
      </c>
      <c r="U12" s="20">
        <v>0</v>
      </c>
      <c r="V12" s="20">
        <v>0.33333333333333298</v>
      </c>
      <c r="W12" s="20">
        <v>0</v>
      </c>
      <c r="X12" s="20">
        <v>0</v>
      </c>
      <c r="Y12" s="20"/>
      <c r="Z12" s="20">
        <v>7.1428571428571397E-2</v>
      </c>
      <c r="AA12" s="20">
        <v>0.14285714285714299</v>
      </c>
      <c r="AB12" s="20">
        <v>8.3333333333333301E-2</v>
      </c>
      <c r="AC12" s="20">
        <v>0</v>
      </c>
      <c r="AD12" s="20">
        <v>0</v>
      </c>
      <c r="AE12" s="20">
        <v>0.27272727272727298</v>
      </c>
      <c r="AF12" s="20">
        <v>0</v>
      </c>
      <c r="AG12" s="20">
        <v>0.11111111111111099</v>
      </c>
      <c r="AH12" s="20"/>
      <c r="AI12" s="20">
        <v>0.16666666666666699</v>
      </c>
      <c r="AJ12" s="20">
        <v>0</v>
      </c>
      <c r="AK12" s="20">
        <v>0.27272727272727298</v>
      </c>
      <c r="AL12" s="20">
        <v>6.8965517241379296E-2</v>
      </c>
      <c r="AM12" s="20">
        <v>0</v>
      </c>
      <c r="AN12" s="20"/>
      <c r="AO12" s="20">
        <v>7.2727272727272696E-2</v>
      </c>
      <c r="AP12" s="20">
        <v>0.230769230769231</v>
      </c>
      <c r="AQ12" s="20"/>
      <c r="AR12" s="20">
        <v>0</v>
      </c>
      <c r="AS12" s="20">
        <v>0.11111111111111099</v>
      </c>
      <c r="AT12" s="20">
        <v>0</v>
      </c>
      <c r="AU12" s="20">
        <v>0</v>
      </c>
      <c r="AV12" s="20">
        <v>0.16666666666666699</v>
      </c>
      <c r="AW12" s="20">
        <v>0.28571428571428598</v>
      </c>
      <c r="AX12" s="20" t="s">
        <v>529</v>
      </c>
      <c r="AY12" s="20">
        <v>0</v>
      </c>
      <c r="AZ12" s="20">
        <v>0.1</v>
      </c>
      <c r="BA12" s="20">
        <v>0</v>
      </c>
      <c r="BB12" s="20">
        <v>0.11111111111111099</v>
      </c>
      <c r="BC12" s="20">
        <v>0</v>
      </c>
      <c r="BD12" s="20"/>
      <c r="BE12" s="20">
        <v>0.33333333333333298</v>
      </c>
    </row>
    <row r="13" spans="2:57" x14ac:dyDescent="0.25">
      <c r="B13" s="14" t="s">
        <v>319</v>
      </c>
      <c r="C13" s="20">
        <v>0.51470588235294101</v>
      </c>
      <c r="D13" s="20">
        <v>0.57142857142857095</v>
      </c>
      <c r="E13" s="20">
        <v>0.5</v>
      </c>
      <c r="F13" s="20">
        <v>0.30769230769230799</v>
      </c>
      <c r="G13" s="20">
        <v>0.61111111111111105</v>
      </c>
      <c r="H13" s="20"/>
      <c r="I13" s="20">
        <v>0.48</v>
      </c>
      <c r="J13" s="20">
        <v>0.61111111111111105</v>
      </c>
      <c r="K13" s="20"/>
      <c r="L13" s="20">
        <v>0.66666666666666696</v>
      </c>
      <c r="M13" s="20">
        <v>0.45454545454545497</v>
      </c>
      <c r="N13" s="20">
        <v>0.625</v>
      </c>
      <c r="O13" s="20">
        <v>0.4375</v>
      </c>
      <c r="P13" s="20"/>
      <c r="Q13" s="20">
        <v>0.68181818181818199</v>
      </c>
      <c r="R13" s="20">
        <v>0.45454545454545497</v>
      </c>
      <c r="S13" s="20">
        <v>0</v>
      </c>
      <c r="T13" s="20">
        <v>0.2</v>
      </c>
      <c r="U13" s="20">
        <v>0.66666666666666696</v>
      </c>
      <c r="V13" s="20">
        <v>0.33333333333333298</v>
      </c>
      <c r="W13" s="20">
        <v>0.4</v>
      </c>
      <c r="X13" s="20">
        <v>0.75</v>
      </c>
      <c r="Y13" s="20"/>
      <c r="Z13" s="20">
        <v>0.28571428571428598</v>
      </c>
      <c r="AA13" s="20">
        <v>0.42857142857142899</v>
      </c>
      <c r="AB13" s="20">
        <v>0.66666666666666696</v>
      </c>
      <c r="AC13" s="20">
        <v>0.5</v>
      </c>
      <c r="AD13" s="20">
        <v>0.375</v>
      </c>
      <c r="AE13" s="20">
        <v>0.54545454545454497</v>
      </c>
      <c r="AF13" s="20">
        <v>1</v>
      </c>
      <c r="AG13" s="20">
        <v>0.66666666666666696</v>
      </c>
      <c r="AH13" s="20"/>
      <c r="AI13" s="20">
        <v>0.5</v>
      </c>
      <c r="AJ13" s="20">
        <v>0.33333333333333298</v>
      </c>
      <c r="AK13" s="20">
        <v>0.54545454545454497</v>
      </c>
      <c r="AL13" s="20">
        <v>0.51724137931034497</v>
      </c>
      <c r="AM13" s="20">
        <v>0.75</v>
      </c>
      <c r="AN13" s="20"/>
      <c r="AO13" s="20">
        <v>0.49090909090909102</v>
      </c>
      <c r="AP13" s="20">
        <v>0.61538461538461497</v>
      </c>
      <c r="AQ13" s="20"/>
      <c r="AR13" s="20">
        <v>1</v>
      </c>
      <c r="AS13" s="20">
        <v>0.5</v>
      </c>
      <c r="AT13" s="20">
        <v>0.66666666666666696</v>
      </c>
      <c r="AU13" s="20">
        <v>0.5</v>
      </c>
      <c r="AV13" s="20">
        <v>0.5</v>
      </c>
      <c r="AW13" s="20">
        <v>0.42857142857142899</v>
      </c>
      <c r="AX13" s="20" t="s">
        <v>529</v>
      </c>
      <c r="AY13" s="20">
        <v>0</v>
      </c>
      <c r="AZ13" s="20">
        <v>0.6</v>
      </c>
      <c r="BA13" s="20">
        <v>0.4</v>
      </c>
      <c r="BB13" s="20">
        <v>0.55555555555555602</v>
      </c>
      <c r="BC13" s="20">
        <v>0.33333333333333298</v>
      </c>
      <c r="BD13" s="20"/>
      <c r="BE13" s="20">
        <v>0.66666666666666696</v>
      </c>
    </row>
    <row r="14" spans="2:57" x14ac:dyDescent="0.25">
      <c r="B14" s="14" t="s">
        <v>274</v>
      </c>
      <c r="C14" s="21">
        <v>-0.41176470588235298</v>
      </c>
      <c r="D14" s="21">
        <v>-0.476190476190476</v>
      </c>
      <c r="E14" s="21">
        <v>-0.4375</v>
      </c>
      <c r="F14" s="21">
        <v>-7.69230769230769E-2</v>
      </c>
      <c r="G14" s="21">
        <v>-0.55555555555555602</v>
      </c>
      <c r="H14" s="21"/>
      <c r="I14" s="21">
        <v>-0.36</v>
      </c>
      <c r="J14" s="21">
        <v>-0.55555555555555602</v>
      </c>
      <c r="K14" s="21"/>
      <c r="L14" s="21">
        <v>-0.55555555555555602</v>
      </c>
      <c r="M14" s="21">
        <v>-0.27272727272727298</v>
      </c>
      <c r="N14" s="21">
        <v>-0.5</v>
      </c>
      <c r="O14" s="21">
        <v>-0.375</v>
      </c>
      <c r="P14" s="21"/>
      <c r="Q14" s="21">
        <v>-0.59090909090909105</v>
      </c>
      <c r="R14" s="21">
        <v>-0.45454545454545497</v>
      </c>
      <c r="S14" s="21">
        <v>0.2</v>
      </c>
      <c r="T14" s="21">
        <v>0</v>
      </c>
      <c r="U14" s="21">
        <v>-0.66666666666666696</v>
      </c>
      <c r="V14" s="21">
        <v>0</v>
      </c>
      <c r="W14" s="21">
        <v>-0.4</v>
      </c>
      <c r="X14" s="21">
        <v>-0.75</v>
      </c>
      <c r="Y14" s="21"/>
      <c r="Z14" s="21">
        <v>-0.214285714285714</v>
      </c>
      <c r="AA14" s="21">
        <v>-0.28571428571428598</v>
      </c>
      <c r="AB14" s="21">
        <v>-0.58333333333333304</v>
      </c>
      <c r="AC14" s="21">
        <v>-0.5</v>
      </c>
      <c r="AD14" s="21">
        <v>-0.375</v>
      </c>
      <c r="AE14" s="21">
        <v>-0.27272727272727298</v>
      </c>
      <c r="AF14" s="21">
        <v>-1</v>
      </c>
      <c r="AG14" s="21">
        <v>-0.55555555555555602</v>
      </c>
      <c r="AH14" s="21"/>
      <c r="AI14" s="21">
        <v>-0.33333333333333298</v>
      </c>
      <c r="AJ14" s="21">
        <v>-0.33333333333333298</v>
      </c>
      <c r="AK14" s="21">
        <v>-0.27272727272727298</v>
      </c>
      <c r="AL14" s="21">
        <v>-0.44827586206896602</v>
      </c>
      <c r="AM14" s="21">
        <v>-0.75</v>
      </c>
      <c r="AN14" s="21"/>
      <c r="AO14" s="21">
        <v>-0.41818181818181799</v>
      </c>
      <c r="AP14" s="21">
        <v>-0.38461538461538503</v>
      </c>
      <c r="AQ14" s="21"/>
      <c r="AR14" s="21">
        <v>-1</v>
      </c>
      <c r="AS14" s="21">
        <v>-0.38888888888888901</v>
      </c>
      <c r="AT14" s="21">
        <v>-0.66666666666666696</v>
      </c>
      <c r="AU14" s="21">
        <v>-0.5</v>
      </c>
      <c r="AV14" s="21">
        <v>-0.33333333333333298</v>
      </c>
      <c r="AW14" s="21">
        <v>-0.14285714285714299</v>
      </c>
      <c r="AX14" s="21" t="s">
        <v>529</v>
      </c>
      <c r="AY14" s="21">
        <v>0</v>
      </c>
      <c r="AZ14" s="21">
        <v>-0.5</v>
      </c>
      <c r="BA14" s="21">
        <v>-0.4</v>
      </c>
      <c r="BB14" s="21">
        <v>-0.44444444444444398</v>
      </c>
      <c r="BC14" s="21">
        <v>-0.33333333333333298</v>
      </c>
      <c r="BD14" s="21"/>
      <c r="BE14" s="21">
        <v>-0.33333333333333298</v>
      </c>
    </row>
    <row r="15" spans="2:57" x14ac:dyDescent="0.25">
      <c r="B15" s="15" t="s">
        <v>531</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BE22"/>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572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ht="30" x14ac:dyDescent="0.25">
      <c r="B8" s="14" t="s">
        <v>563</v>
      </c>
      <c r="C8" s="13">
        <v>0.60294117647058798</v>
      </c>
      <c r="D8" s="13">
        <v>0.476190476190476</v>
      </c>
      <c r="E8" s="13">
        <v>0.6875</v>
      </c>
      <c r="F8" s="13">
        <v>0.61538461538461497</v>
      </c>
      <c r="G8" s="13">
        <v>0.66666666666666696</v>
      </c>
      <c r="H8" s="13"/>
      <c r="I8" s="13">
        <v>0.57999999999999996</v>
      </c>
      <c r="J8" s="13">
        <v>0.66666666666666696</v>
      </c>
      <c r="K8" s="13"/>
      <c r="L8" s="13">
        <v>0.66666666666666696</v>
      </c>
      <c r="M8" s="13">
        <v>0.45454545454545497</v>
      </c>
      <c r="N8" s="13">
        <v>0.75</v>
      </c>
      <c r="O8" s="13">
        <v>0.5625</v>
      </c>
      <c r="P8" s="13"/>
      <c r="Q8" s="13">
        <v>0.54545454545454497</v>
      </c>
      <c r="R8" s="13">
        <v>0.45454545454545497</v>
      </c>
      <c r="S8" s="13">
        <v>0.8</v>
      </c>
      <c r="T8" s="13">
        <v>0.6</v>
      </c>
      <c r="U8" s="13">
        <v>0.5</v>
      </c>
      <c r="V8" s="13">
        <v>0.33333333333333298</v>
      </c>
      <c r="W8" s="13">
        <v>1</v>
      </c>
      <c r="X8" s="13">
        <v>0.75</v>
      </c>
      <c r="Y8" s="13"/>
      <c r="Z8" s="13">
        <v>0.42857142857142899</v>
      </c>
      <c r="AA8" s="13">
        <v>0.71428571428571397</v>
      </c>
      <c r="AB8" s="13">
        <v>0.91666666666666696</v>
      </c>
      <c r="AC8" s="13">
        <v>0.75</v>
      </c>
      <c r="AD8" s="13">
        <v>0.25</v>
      </c>
      <c r="AE8" s="13">
        <v>0.63636363636363602</v>
      </c>
      <c r="AF8" s="13">
        <v>0.33333333333333298</v>
      </c>
      <c r="AG8" s="13">
        <v>0.66666666666666696</v>
      </c>
      <c r="AH8" s="13"/>
      <c r="AI8" s="13">
        <v>0.5</v>
      </c>
      <c r="AJ8" s="13">
        <v>0.66666666666666696</v>
      </c>
      <c r="AK8" s="13">
        <v>0.36363636363636398</v>
      </c>
      <c r="AL8" s="13">
        <v>0.72413793103448298</v>
      </c>
      <c r="AM8" s="13">
        <v>0.625</v>
      </c>
      <c r="AN8" s="13"/>
      <c r="AO8" s="13">
        <v>0.6</v>
      </c>
      <c r="AP8" s="13">
        <v>0.61538461538461497</v>
      </c>
      <c r="AQ8" s="13"/>
      <c r="AR8" s="13">
        <v>0.66666666666666696</v>
      </c>
      <c r="AS8" s="13">
        <v>0.44444444444444398</v>
      </c>
      <c r="AT8" s="13">
        <v>1</v>
      </c>
      <c r="AU8" s="13">
        <v>1</v>
      </c>
      <c r="AV8" s="13">
        <v>0.83333333333333304</v>
      </c>
      <c r="AW8" s="13">
        <v>0.57142857142857095</v>
      </c>
      <c r="AX8" s="13" t="s">
        <v>529</v>
      </c>
      <c r="AY8" s="13">
        <v>0.5</v>
      </c>
      <c r="AZ8" s="13">
        <v>0.6</v>
      </c>
      <c r="BA8" s="13">
        <v>0.8</v>
      </c>
      <c r="BB8" s="13">
        <v>0.33333333333333298</v>
      </c>
      <c r="BC8" s="13">
        <v>1</v>
      </c>
      <c r="BD8" s="13"/>
      <c r="BE8" s="13">
        <v>0.83333333333333304</v>
      </c>
    </row>
    <row r="9" spans="2:57" ht="45" x14ac:dyDescent="0.25">
      <c r="B9" s="14" t="s">
        <v>564</v>
      </c>
      <c r="C9" s="13">
        <v>0.33823529411764702</v>
      </c>
      <c r="D9" s="13">
        <v>0.33333333333333298</v>
      </c>
      <c r="E9" s="13">
        <v>0.1875</v>
      </c>
      <c r="F9" s="13">
        <v>0.230769230769231</v>
      </c>
      <c r="G9" s="13">
        <v>0.55555555555555602</v>
      </c>
      <c r="H9" s="13"/>
      <c r="I9" s="13">
        <v>0.26</v>
      </c>
      <c r="J9" s="13">
        <v>0.55555555555555602</v>
      </c>
      <c r="K9" s="13"/>
      <c r="L9" s="13">
        <v>0.55555555555555602</v>
      </c>
      <c r="M9" s="13">
        <v>0.54545454545454497</v>
      </c>
      <c r="N9" s="13">
        <v>0.125</v>
      </c>
      <c r="O9" s="13">
        <v>0.3125</v>
      </c>
      <c r="P9" s="13"/>
      <c r="Q9" s="13">
        <v>0.22727272727272699</v>
      </c>
      <c r="R9" s="13">
        <v>0.36363636363636398</v>
      </c>
      <c r="S9" s="13">
        <v>0.4</v>
      </c>
      <c r="T9" s="13">
        <v>0.4</v>
      </c>
      <c r="U9" s="13">
        <v>0.5</v>
      </c>
      <c r="V9" s="13">
        <v>0.33333333333333298</v>
      </c>
      <c r="W9" s="13">
        <v>0.4</v>
      </c>
      <c r="X9" s="13">
        <v>0.375</v>
      </c>
      <c r="Y9" s="13"/>
      <c r="Z9" s="13">
        <v>0.57142857142857095</v>
      </c>
      <c r="AA9" s="13">
        <v>0.28571428571428598</v>
      </c>
      <c r="AB9" s="13">
        <v>0.16666666666666699</v>
      </c>
      <c r="AC9" s="13">
        <v>0.25</v>
      </c>
      <c r="AD9" s="13">
        <v>0.375</v>
      </c>
      <c r="AE9" s="13">
        <v>0.36363636363636398</v>
      </c>
      <c r="AF9" s="13">
        <v>0.33333333333333298</v>
      </c>
      <c r="AG9" s="13">
        <v>0.22222222222222199</v>
      </c>
      <c r="AH9" s="13"/>
      <c r="AI9" s="13">
        <v>0.16666666666666699</v>
      </c>
      <c r="AJ9" s="13">
        <v>0.25</v>
      </c>
      <c r="AK9" s="13">
        <v>0.36363636363636398</v>
      </c>
      <c r="AL9" s="13">
        <v>0.34482758620689702</v>
      </c>
      <c r="AM9" s="13">
        <v>0.375</v>
      </c>
      <c r="AN9" s="13"/>
      <c r="AO9" s="13">
        <v>0.36363636363636398</v>
      </c>
      <c r="AP9" s="13">
        <v>0.230769230769231</v>
      </c>
      <c r="AQ9" s="13"/>
      <c r="AR9" s="13">
        <v>0</v>
      </c>
      <c r="AS9" s="13">
        <v>0.44444444444444398</v>
      </c>
      <c r="AT9" s="13">
        <v>0.33333333333333298</v>
      </c>
      <c r="AU9" s="13">
        <v>0.5</v>
      </c>
      <c r="AV9" s="13">
        <v>0.33333333333333298</v>
      </c>
      <c r="AW9" s="13">
        <v>0.28571428571428598</v>
      </c>
      <c r="AX9" s="13" t="s">
        <v>529</v>
      </c>
      <c r="AY9" s="13">
        <v>0</v>
      </c>
      <c r="AZ9" s="13">
        <v>0.2</v>
      </c>
      <c r="BA9" s="13">
        <v>0.6</v>
      </c>
      <c r="BB9" s="13">
        <v>0.33333333333333298</v>
      </c>
      <c r="BC9" s="13">
        <v>0.33333333333333298</v>
      </c>
      <c r="BD9" s="13"/>
      <c r="BE9" s="13">
        <v>0.16666666666666699</v>
      </c>
    </row>
    <row r="10" spans="2:57" ht="45" x14ac:dyDescent="0.25">
      <c r="B10" s="14" t="s">
        <v>565</v>
      </c>
      <c r="C10" s="13">
        <v>0.32352941176470601</v>
      </c>
      <c r="D10" s="13">
        <v>0.28571428571428598</v>
      </c>
      <c r="E10" s="13">
        <v>0.375</v>
      </c>
      <c r="F10" s="13">
        <v>0.46153846153846201</v>
      </c>
      <c r="G10" s="13">
        <v>0.22222222222222199</v>
      </c>
      <c r="H10" s="13"/>
      <c r="I10" s="13">
        <v>0.36</v>
      </c>
      <c r="J10" s="13">
        <v>0.22222222222222199</v>
      </c>
      <c r="K10" s="13"/>
      <c r="L10" s="13">
        <v>0.22222222222222199</v>
      </c>
      <c r="M10" s="13">
        <v>0.45454545454545497</v>
      </c>
      <c r="N10" s="13">
        <v>0.375</v>
      </c>
      <c r="O10" s="13">
        <v>0.28125</v>
      </c>
      <c r="P10" s="13"/>
      <c r="Q10" s="13">
        <v>0.36363636363636398</v>
      </c>
      <c r="R10" s="13">
        <v>0.27272727272727298</v>
      </c>
      <c r="S10" s="13">
        <v>0.2</v>
      </c>
      <c r="T10" s="13">
        <v>0.4</v>
      </c>
      <c r="U10" s="13">
        <v>0</v>
      </c>
      <c r="V10" s="13">
        <v>0.33333333333333298</v>
      </c>
      <c r="W10" s="13">
        <v>0.4</v>
      </c>
      <c r="X10" s="13">
        <v>0.375</v>
      </c>
      <c r="Y10" s="13"/>
      <c r="Z10" s="13">
        <v>0.214285714285714</v>
      </c>
      <c r="AA10" s="13">
        <v>0.14285714285714299</v>
      </c>
      <c r="AB10" s="13">
        <v>0.25</v>
      </c>
      <c r="AC10" s="13">
        <v>0.75</v>
      </c>
      <c r="AD10" s="13">
        <v>0.125</v>
      </c>
      <c r="AE10" s="13">
        <v>0.45454545454545497</v>
      </c>
      <c r="AF10" s="13">
        <v>0.33333333333333298</v>
      </c>
      <c r="AG10" s="13">
        <v>0.55555555555555602</v>
      </c>
      <c r="AH10" s="13"/>
      <c r="AI10" s="13">
        <v>0.33333333333333298</v>
      </c>
      <c r="AJ10" s="13">
        <v>0.33333333333333298</v>
      </c>
      <c r="AK10" s="13">
        <v>0.27272727272727298</v>
      </c>
      <c r="AL10" s="13">
        <v>0.41379310344827602</v>
      </c>
      <c r="AM10" s="13">
        <v>0</v>
      </c>
      <c r="AN10" s="13"/>
      <c r="AO10" s="13">
        <v>0.30909090909090903</v>
      </c>
      <c r="AP10" s="13">
        <v>0.38461538461538503</v>
      </c>
      <c r="AQ10" s="13"/>
      <c r="AR10" s="13">
        <v>0</v>
      </c>
      <c r="AS10" s="13">
        <v>0.33333333333333298</v>
      </c>
      <c r="AT10" s="13">
        <v>0.33333333333333298</v>
      </c>
      <c r="AU10" s="13">
        <v>0.5</v>
      </c>
      <c r="AV10" s="13">
        <v>0.16666666666666699</v>
      </c>
      <c r="AW10" s="13">
        <v>0.85714285714285698</v>
      </c>
      <c r="AX10" s="13" t="s">
        <v>529</v>
      </c>
      <c r="AY10" s="13">
        <v>0</v>
      </c>
      <c r="AZ10" s="13">
        <v>0.3</v>
      </c>
      <c r="BA10" s="13">
        <v>0.2</v>
      </c>
      <c r="BB10" s="13">
        <v>0.22222222222222199</v>
      </c>
      <c r="BC10" s="13">
        <v>0.33333333333333298</v>
      </c>
      <c r="BD10" s="13"/>
      <c r="BE10" s="13">
        <v>0.33333333333333298</v>
      </c>
    </row>
    <row r="11" spans="2:57" ht="45" x14ac:dyDescent="0.25">
      <c r="B11" s="14" t="s">
        <v>566</v>
      </c>
      <c r="C11" s="13">
        <v>0.29411764705882398</v>
      </c>
      <c r="D11" s="13">
        <v>0.19047619047618999</v>
      </c>
      <c r="E11" s="13">
        <v>0.25</v>
      </c>
      <c r="F11" s="13">
        <v>0.46153846153846201</v>
      </c>
      <c r="G11" s="13">
        <v>0.33333333333333298</v>
      </c>
      <c r="H11" s="13"/>
      <c r="I11" s="13">
        <v>0.28000000000000003</v>
      </c>
      <c r="J11" s="13">
        <v>0.33333333333333298</v>
      </c>
      <c r="K11" s="13"/>
      <c r="L11" s="13">
        <v>0.11111111111111099</v>
      </c>
      <c r="M11" s="13">
        <v>0.27272727272727298</v>
      </c>
      <c r="N11" s="13">
        <v>0.375</v>
      </c>
      <c r="O11" s="13">
        <v>0.3125</v>
      </c>
      <c r="P11" s="13"/>
      <c r="Q11" s="13">
        <v>0.22727272727272699</v>
      </c>
      <c r="R11" s="13">
        <v>9.0909090909090898E-2</v>
      </c>
      <c r="S11" s="13">
        <v>0.2</v>
      </c>
      <c r="T11" s="13">
        <v>0.8</v>
      </c>
      <c r="U11" s="13">
        <v>0.16666666666666699</v>
      </c>
      <c r="V11" s="13">
        <v>0.33333333333333298</v>
      </c>
      <c r="W11" s="13">
        <v>0.6</v>
      </c>
      <c r="X11" s="13">
        <v>0.375</v>
      </c>
      <c r="Y11" s="13"/>
      <c r="Z11" s="13">
        <v>0.14285714285714299</v>
      </c>
      <c r="AA11" s="13">
        <v>0.42857142857142899</v>
      </c>
      <c r="AB11" s="13">
        <v>0.33333333333333298</v>
      </c>
      <c r="AC11" s="13">
        <v>0</v>
      </c>
      <c r="AD11" s="13">
        <v>0.25</v>
      </c>
      <c r="AE11" s="13">
        <v>0.36363636363636398</v>
      </c>
      <c r="AF11" s="13">
        <v>0.33333333333333298</v>
      </c>
      <c r="AG11" s="13">
        <v>0.44444444444444398</v>
      </c>
      <c r="AH11" s="13"/>
      <c r="AI11" s="13">
        <v>0</v>
      </c>
      <c r="AJ11" s="13">
        <v>0.16666666666666699</v>
      </c>
      <c r="AK11" s="13">
        <v>0.54545454545454497</v>
      </c>
      <c r="AL11" s="13">
        <v>0.31034482758620702</v>
      </c>
      <c r="AM11" s="13">
        <v>0.375</v>
      </c>
      <c r="AN11" s="13"/>
      <c r="AO11" s="13">
        <v>0.29090909090909101</v>
      </c>
      <c r="AP11" s="13">
        <v>0.30769230769230799</v>
      </c>
      <c r="AQ11" s="13"/>
      <c r="AR11" s="13">
        <v>0.33333333333333298</v>
      </c>
      <c r="AS11" s="13">
        <v>0.16666666666666699</v>
      </c>
      <c r="AT11" s="13">
        <v>0</v>
      </c>
      <c r="AU11" s="13">
        <v>0</v>
      </c>
      <c r="AV11" s="13">
        <v>0.16666666666666699</v>
      </c>
      <c r="AW11" s="13">
        <v>0.42857142857142899</v>
      </c>
      <c r="AX11" s="13" t="s">
        <v>529</v>
      </c>
      <c r="AY11" s="13">
        <v>0</v>
      </c>
      <c r="AZ11" s="13">
        <v>0.4</v>
      </c>
      <c r="BA11" s="13">
        <v>0.6</v>
      </c>
      <c r="BB11" s="13">
        <v>0.33333333333333298</v>
      </c>
      <c r="BC11" s="13">
        <v>0.66666666666666696</v>
      </c>
      <c r="BD11" s="13"/>
      <c r="BE11" s="13">
        <v>0.16666666666666699</v>
      </c>
    </row>
    <row r="12" spans="2:57" ht="45" x14ac:dyDescent="0.25">
      <c r="B12" s="14" t="s">
        <v>567</v>
      </c>
      <c r="C12" s="13">
        <v>0.23529411764705899</v>
      </c>
      <c r="D12" s="13">
        <v>0.19047619047618999</v>
      </c>
      <c r="E12" s="13">
        <v>0.3125</v>
      </c>
      <c r="F12" s="13">
        <v>0.15384615384615399</v>
      </c>
      <c r="G12" s="13">
        <v>0.27777777777777801</v>
      </c>
      <c r="H12" s="13"/>
      <c r="I12" s="13">
        <v>0.22</v>
      </c>
      <c r="J12" s="13">
        <v>0.27777777777777801</v>
      </c>
      <c r="K12" s="13"/>
      <c r="L12" s="13">
        <v>0.55555555555555602</v>
      </c>
      <c r="M12" s="13">
        <v>0.27272727272727298</v>
      </c>
      <c r="N12" s="13">
        <v>0.125</v>
      </c>
      <c r="O12" s="13">
        <v>0.1875</v>
      </c>
      <c r="P12" s="13"/>
      <c r="Q12" s="13">
        <v>0.36363636363636398</v>
      </c>
      <c r="R12" s="13">
        <v>0.27272727272727298</v>
      </c>
      <c r="S12" s="13">
        <v>0</v>
      </c>
      <c r="T12" s="13">
        <v>0</v>
      </c>
      <c r="U12" s="13">
        <v>0.33333333333333298</v>
      </c>
      <c r="V12" s="13">
        <v>0</v>
      </c>
      <c r="W12" s="13">
        <v>0</v>
      </c>
      <c r="X12" s="13">
        <v>0.375</v>
      </c>
      <c r="Y12" s="13"/>
      <c r="Z12" s="13">
        <v>0.214285714285714</v>
      </c>
      <c r="AA12" s="13">
        <v>0.28571428571428598</v>
      </c>
      <c r="AB12" s="13">
        <v>0.25</v>
      </c>
      <c r="AC12" s="13">
        <v>0.25</v>
      </c>
      <c r="AD12" s="13">
        <v>0.125</v>
      </c>
      <c r="AE12" s="13">
        <v>0.45454545454545497</v>
      </c>
      <c r="AF12" s="13">
        <v>0</v>
      </c>
      <c r="AG12" s="13">
        <v>0.11111111111111099</v>
      </c>
      <c r="AH12" s="13"/>
      <c r="AI12" s="13">
        <v>0.16666666666666699</v>
      </c>
      <c r="AJ12" s="13">
        <v>0.16666666666666699</v>
      </c>
      <c r="AK12" s="13">
        <v>0.18181818181818199</v>
      </c>
      <c r="AL12" s="13">
        <v>0.17241379310344801</v>
      </c>
      <c r="AM12" s="13">
        <v>0.625</v>
      </c>
      <c r="AN12" s="13"/>
      <c r="AO12" s="13">
        <v>0.236363636363636</v>
      </c>
      <c r="AP12" s="13">
        <v>0.230769230769231</v>
      </c>
      <c r="AQ12" s="13"/>
      <c r="AR12" s="13">
        <v>0.66666666666666696</v>
      </c>
      <c r="AS12" s="13">
        <v>0.27777777777777801</v>
      </c>
      <c r="AT12" s="13">
        <v>0</v>
      </c>
      <c r="AU12" s="13">
        <v>0</v>
      </c>
      <c r="AV12" s="13">
        <v>0.33333333333333298</v>
      </c>
      <c r="AW12" s="13">
        <v>0</v>
      </c>
      <c r="AX12" s="13" t="s">
        <v>529</v>
      </c>
      <c r="AY12" s="13">
        <v>0</v>
      </c>
      <c r="AZ12" s="13">
        <v>0.3</v>
      </c>
      <c r="BA12" s="13">
        <v>0.2</v>
      </c>
      <c r="BB12" s="13">
        <v>0.33333333333333298</v>
      </c>
      <c r="BC12" s="13">
        <v>0</v>
      </c>
      <c r="BD12" s="13"/>
      <c r="BE12" s="13">
        <v>0.33333333333333298</v>
      </c>
    </row>
    <row r="13" spans="2:57" ht="60" x14ac:dyDescent="0.25">
      <c r="B13" s="14" t="s">
        <v>568</v>
      </c>
      <c r="C13" s="13">
        <v>0.191176470588235</v>
      </c>
      <c r="D13" s="13">
        <v>0.33333333333333298</v>
      </c>
      <c r="E13" s="13">
        <v>0.125</v>
      </c>
      <c r="F13" s="13">
        <v>7.69230769230769E-2</v>
      </c>
      <c r="G13" s="13">
        <v>0.16666666666666699</v>
      </c>
      <c r="H13" s="13"/>
      <c r="I13" s="13">
        <v>0.2</v>
      </c>
      <c r="J13" s="13">
        <v>0.16666666666666699</v>
      </c>
      <c r="K13" s="13"/>
      <c r="L13" s="13">
        <v>0.11111111111111099</v>
      </c>
      <c r="M13" s="13">
        <v>9.0909090909090898E-2</v>
      </c>
      <c r="N13" s="13">
        <v>0.25</v>
      </c>
      <c r="O13" s="13">
        <v>0.21875</v>
      </c>
      <c r="P13" s="13"/>
      <c r="Q13" s="13">
        <v>9.0909090909090898E-2</v>
      </c>
      <c r="R13" s="13">
        <v>0.36363636363636398</v>
      </c>
      <c r="S13" s="13">
        <v>0.4</v>
      </c>
      <c r="T13" s="13">
        <v>0.2</v>
      </c>
      <c r="U13" s="13">
        <v>0.16666666666666699</v>
      </c>
      <c r="V13" s="13">
        <v>0</v>
      </c>
      <c r="W13" s="13">
        <v>0.2</v>
      </c>
      <c r="X13" s="13">
        <v>0.125</v>
      </c>
      <c r="Y13" s="13"/>
      <c r="Z13" s="13">
        <v>0.214285714285714</v>
      </c>
      <c r="AA13" s="13">
        <v>0.14285714285714299</v>
      </c>
      <c r="AB13" s="13">
        <v>0.16666666666666699</v>
      </c>
      <c r="AC13" s="13">
        <v>0</v>
      </c>
      <c r="AD13" s="13">
        <v>0</v>
      </c>
      <c r="AE13" s="13">
        <v>0.18181818181818199</v>
      </c>
      <c r="AF13" s="13">
        <v>0.66666666666666696</v>
      </c>
      <c r="AG13" s="13">
        <v>0.33333333333333298</v>
      </c>
      <c r="AH13" s="13"/>
      <c r="AI13" s="13">
        <v>0.16666666666666699</v>
      </c>
      <c r="AJ13" s="13">
        <v>0.41666666666666702</v>
      </c>
      <c r="AK13" s="13">
        <v>9.0909090909090898E-2</v>
      </c>
      <c r="AL13" s="13">
        <v>0.13793103448275901</v>
      </c>
      <c r="AM13" s="13">
        <v>0.125</v>
      </c>
      <c r="AN13" s="13"/>
      <c r="AO13" s="13">
        <v>0.163636363636364</v>
      </c>
      <c r="AP13" s="13">
        <v>0.30769230769230799</v>
      </c>
      <c r="AQ13" s="13"/>
      <c r="AR13" s="13">
        <v>0.33333333333333298</v>
      </c>
      <c r="AS13" s="13">
        <v>0.27777777777777801</v>
      </c>
      <c r="AT13" s="13">
        <v>0.33333333333333298</v>
      </c>
      <c r="AU13" s="13">
        <v>0</v>
      </c>
      <c r="AV13" s="13">
        <v>0.16666666666666699</v>
      </c>
      <c r="AW13" s="13">
        <v>0.14285714285714299</v>
      </c>
      <c r="AX13" s="13" t="s">
        <v>529</v>
      </c>
      <c r="AY13" s="13">
        <v>0.5</v>
      </c>
      <c r="AZ13" s="13">
        <v>0.1</v>
      </c>
      <c r="BA13" s="13">
        <v>0</v>
      </c>
      <c r="BB13" s="13">
        <v>0.22222222222222199</v>
      </c>
      <c r="BC13" s="13">
        <v>0</v>
      </c>
      <c r="BD13" s="13"/>
      <c r="BE13" s="13">
        <v>0</v>
      </c>
    </row>
    <row r="14" spans="2:57" ht="30" x14ac:dyDescent="0.25">
      <c r="B14" s="14" t="s">
        <v>569</v>
      </c>
      <c r="C14" s="13">
        <v>0.191176470588235</v>
      </c>
      <c r="D14" s="13">
        <v>9.5238095238095205E-2</v>
      </c>
      <c r="E14" s="13">
        <v>0.1875</v>
      </c>
      <c r="F14" s="13">
        <v>0.30769230769230799</v>
      </c>
      <c r="G14" s="13">
        <v>0.22222222222222199</v>
      </c>
      <c r="H14" s="13"/>
      <c r="I14" s="13">
        <v>0.18</v>
      </c>
      <c r="J14" s="13">
        <v>0.22222222222222199</v>
      </c>
      <c r="K14" s="13"/>
      <c r="L14" s="13">
        <v>0.33333333333333298</v>
      </c>
      <c r="M14" s="13">
        <v>9.0909090909090898E-2</v>
      </c>
      <c r="N14" s="13">
        <v>0.25</v>
      </c>
      <c r="O14" s="13">
        <v>0.15625</v>
      </c>
      <c r="P14" s="13"/>
      <c r="Q14" s="13">
        <v>0.13636363636363599</v>
      </c>
      <c r="R14" s="13">
        <v>0</v>
      </c>
      <c r="S14" s="13">
        <v>0.2</v>
      </c>
      <c r="T14" s="13">
        <v>0.2</v>
      </c>
      <c r="U14" s="13">
        <v>0.33333333333333298</v>
      </c>
      <c r="V14" s="13">
        <v>0.33333333333333298</v>
      </c>
      <c r="W14" s="13">
        <v>0.2</v>
      </c>
      <c r="X14" s="13">
        <v>0.375</v>
      </c>
      <c r="Y14" s="13"/>
      <c r="Z14" s="13">
        <v>0.214285714285714</v>
      </c>
      <c r="AA14" s="13">
        <v>0.14285714285714299</v>
      </c>
      <c r="AB14" s="13">
        <v>0.41666666666666702</v>
      </c>
      <c r="AC14" s="13">
        <v>0.5</v>
      </c>
      <c r="AD14" s="13">
        <v>0</v>
      </c>
      <c r="AE14" s="13">
        <v>0</v>
      </c>
      <c r="AF14" s="13">
        <v>0.33333333333333298</v>
      </c>
      <c r="AG14" s="13">
        <v>0.11111111111111099</v>
      </c>
      <c r="AH14" s="13"/>
      <c r="AI14" s="13">
        <v>0</v>
      </c>
      <c r="AJ14" s="13">
        <v>0.33333333333333298</v>
      </c>
      <c r="AK14" s="13">
        <v>0.27272727272727298</v>
      </c>
      <c r="AL14" s="13">
        <v>0.17241379310344801</v>
      </c>
      <c r="AM14" s="13">
        <v>0.125</v>
      </c>
      <c r="AN14" s="13"/>
      <c r="AO14" s="13">
        <v>0.18181818181818199</v>
      </c>
      <c r="AP14" s="13">
        <v>0.230769230769231</v>
      </c>
      <c r="AQ14" s="13"/>
      <c r="AR14" s="13">
        <v>0.33333333333333298</v>
      </c>
      <c r="AS14" s="13">
        <v>0.27777777777777801</v>
      </c>
      <c r="AT14" s="13">
        <v>0.33333333333333298</v>
      </c>
      <c r="AU14" s="13">
        <v>0.5</v>
      </c>
      <c r="AV14" s="13">
        <v>0.16666666666666699</v>
      </c>
      <c r="AW14" s="13">
        <v>0.14285714285714299</v>
      </c>
      <c r="AX14" s="13" t="s">
        <v>529</v>
      </c>
      <c r="AY14" s="13">
        <v>0.5</v>
      </c>
      <c r="AZ14" s="13">
        <v>0.2</v>
      </c>
      <c r="BA14" s="13">
        <v>0</v>
      </c>
      <c r="BB14" s="13">
        <v>0</v>
      </c>
      <c r="BC14" s="13">
        <v>0</v>
      </c>
      <c r="BD14" s="13"/>
      <c r="BE14" s="13">
        <v>0.33333333333333298</v>
      </c>
    </row>
    <row r="15" spans="2:57" ht="30" x14ac:dyDescent="0.25">
      <c r="B15" s="14" t="s">
        <v>570</v>
      </c>
      <c r="C15" s="13">
        <v>0.17647058823529399</v>
      </c>
      <c r="D15" s="13">
        <v>0.19047619047618999</v>
      </c>
      <c r="E15" s="13">
        <v>0.1875</v>
      </c>
      <c r="F15" s="13">
        <v>7.69230769230769E-2</v>
      </c>
      <c r="G15" s="13">
        <v>0.22222222222222199</v>
      </c>
      <c r="H15" s="13"/>
      <c r="I15" s="13">
        <v>0.16</v>
      </c>
      <c r="J15" s="13">
        <v>0.22222222222222199</v>
      </c>
      <c r="K15" s="13"/>
      <c r="L15" s="13">
        <v>0</v>
      </c>
      <c r="M15" s="13">
        <v>0.27272727272727298</v>
      </c>
      <c r="N15" s="13">
        <v>0.1875</v>
      </c>
      <c r="O15" s="13">
        <v>0.1875</v>
      </c>
      <c r="P15" s="13"/>
      <c r="Q15" s="13">
        <v>0.18181818181818199</v>
      </c>
      <c r="R15" s="13">
        <v>0.45454545454545497</v>
      </c>
      <c r="S15" s="13">
        <v>0</v>
      </c>
      <c r="T15" s="13">
        <v>0</v>
      </c>
      <c r="U15" s="13">
        <v>0</v>
      </c>
      <c r="V15" s="13">
        <v>0.33333333333333298</v>
      </c>
      <c r="W15" s="13">
        <v>0.2</v>
      </c>
      <c r="X15" s="13">
        <v>0.125</v>
      </c>
      <c r="Y15" s="13"/>
      <c r="Z15" s="13">
        <v>0</v>
      </c>
      <c r="AA15" s="13">
        <v>0</v>
      </c>
      <c r="AB15" s="13">
        <v>0.25</v>
      </c>
      <c r="AC15" s="13">
        <v>0.5</v>
      </c>
      <c r="AD15" s="13">
        <v>0.25</v>
      </c>
      <c r="AE15" s="13">
        <v>0.36363636363636398</v>
      </c>
      <c r="AF15" s="13">
        <v>0</v>
      </c>
      <c r="AG15" s="13">
        <v>0.11111111111111099</v>
      </c>
      <c r="AH15" s="13"/>
      <c r="AI15" s="13">
        <v>0.16666666666666699</v>
      </c>
      <c r="AJ15" s="13">
        <v>0.25</v>
      </c>
      <c r="AK15" s="13">
        <v>0.27272727272727298</v>
      </c>
      <c r="AL15" s="13">
        <v>3.4482758620689703E-2</v>
      </c>
      <c r="AM15" s="13">
        <v>0.5</v>
      </c>
      <c r="AN15" s="13"/>
      <c r="AO15" s="13">
        <v>0.145454545454545</v>
      </c>
      <c r="AP15" s="13">
        <v>0.30769230769230799</v>
      </c>
      <c r="AQ15" s="13"/>
      <c r="AR15" s="13">
        <v>0.33333333333333298</v>
      </c>
      <c r="AS15" s="13">
        <v>0.11111111111111099</v>
      </c>
      <c r="AT15" s="13">
        <v>0.66666666666666696</v>
      </c>
      <c r="AU15" s="13">
        <v>0.5</v>
      </c>
      <c r="AV15" s="13">
        <v>0</v>
      </c>
      <c r="AW15" s="13">
        <v>0.14285714285714299</v>
      </c>
      <c r="AX15" s="13" t="s">
        <v>529</v>
      </c>
      <c r="AY15" s="13">
        <v>0</v>
      </c>
      <c r="AZ15" s="13">
        <v>0</v>
      </c>
      <c r="BA15" s="13">
        <v>0.4</v>
      </c>
      <c r="BB15" s="13">
        <v>0.33333333333333298</v>
      </c>
      <c r="BC15" s="13">
        <v>0</v>
      </c>
      <c r="BD15" s="13"/>
      <c r="BE15" s="13">
        <v>0.16666666666666699</v>
      </c>
    </row>
    <row r="16" spans="2:57" x14ac:dyDescent="0.25">
      <c r="B16" s="14" t="s">
        <v>571</v>
      </c>
      <c r="C16" s="13">
        <v>7.3529411764705899E-2</v>
      </c>
      <c r="D16" s="13">
        <v>0.14285714285714299</v>
      </c>
      <c r="E16" s="13">
        <v>6.25E-2</v>
      </c>
      <c r="F16" s="13">
        <v>7.69230769230769E-2</v>
      </c>
      <c r="G16" s="13">
        <v>0</v>
      </c>
      <c r="H16" s="13"/>
      <c r="I16" s="13">
        <v>0.1</v>
      </c>
      <c r="J16" s="13">
        <v>0</v>
      </c>
      <c r="K16" s="13"/>
      <c r="L16" s="13">
        <v>0.11111111111111099</v>
      </c>
      <c r="M16" s="13">
        <v>0</v>
      </c>
      <c r="N16" s="13">
        <v>6.25E-2</v>
      </c>
      <c r="O16" s="13">
        <v>9.375E-2</v>
      </c>
      <c r="P16" s="13"/>
      <c r="Q16" s="13">
        <v>0.13636363636363599</v>
      </c>
      <c r="R16" s="13">
        <v>0</v>
      </c>
      <c r="S16" s="13">
        <v>0.2</v>
      </c>
      <c r="T16" s="13">
        <v>0</v>
      </c>
      <c r="U16" s="13">
        <v>0</v>
      </c>
      <c r="V16" s="13">
        <v>0.33333333333333298</v>
      </c>
      <c r="W16" s="13">
        <v>0</v>
      </c>
      <c r="X16" s="13">
        <v>0</v>
      </c>
      <c r="Y16" s="13"/>
      <c r="Z16" s="13">
        <v>0.14285714285714299</v>
      </c>
      <c r="AA16" s="13">
        <v>0.14285714285714299</v>
      </c>
      <c r="AB16" s="13">
        <v>0</v>
      </c>
      <c r="AC16" s="13">
        <v>0</v>
      </c>
      <c r="AD16" s="13">
        <v>0.25</v>
      </c>
      <c r="AE16" s="13">
        <v>0</v>
      </c>
      <c r="AF16" s="13">
        <v>0</v>
      </c>
      <c r="AG16" s="13">
        <v>0</v>
      </c>
      <c r="AH16" s="13"/>
      <c r="AI16" s="13">
        <v>0.33333333333333298</v>
      </c>
      <c r="AJ16" s="13">
        <v>0</v>
      </c>
      <c r="AK16" s="13">
        <v>9.0909090909090898E-2</v>
      </c>
      <c r="AL16" s="13">
        <v>6.8965517241379296E-2</v>
      </c>
      <c r="AM16" s="13">
        <v>0</v>
      </c>
      <c r="AN16" s="13"/>
      <c r="AO16" s="13">
        <v>9.0909090909090898E-2</v>
      </c>
      <c r="AP16" s="13">
        <v>0</v>
      </c>
      <c r="AQ16" s="13"/>
      <c r="AR16" s="13">
        <v>0</v>
      </c>
      <c r="AS16" s="13">
        <v>0.11111111111111099</v>
      </c>
      <c r="AT16" s="13">
        <v>0</v>
      </c>
      <c r="AU16" s="13">
        <v>0</v>
      </c>
      <c r="AV16" s="13">
        <v>0.16666666666666699</v>
      </c>
      <c r="AW16" s="13">
        <v>0</v>
      </c>
      <c r="AX16" s="13" t="s">
        <v>529</v>
      </c>
      <c r="AY16" s="13">
        <v>0.5</v>
      </c>
      <c r="AZ16" s="13">
        <v>0.1</v>
      </c>
      <c r="BA16" s="13">
        <v>0</v>
      </c>
      <c r="BB16" s="13">
        <v>0</v>
      </c>
      <c r="BC16" s="13">
        <v>0</v>
      </c>
      <c r="BD16" s="13"/>
      <c r="BE16" s="13">
        <v>0.16666666666666699</v>
      </c>
    </row>
    <row r="17" spans="2:57" x14ac:dyDescent="0.25">
      <c r="B17" s="14" t="s">
        <v>134</v>
      </c>
      <c r="C17" s="19">
        <v>1.4705882352941201E-2</v>
      </c>
      <c r="D17" s="19">
        <v>0</v>
      </c>
      <c r="E17" s="19">
        <v>0</v>
      </c>
      <c r="F17" s="19">
        <v>7.69230769230769E-2</v>
      </c>
      <c r="G17" s="19">
        <v>0</v>
      </c>
      <c r="H17" s="19"/>
      <c r="I17" s="19">
        <v>0.02</v>
      </c>
      <c r="J17" s="19">
        <v>0</v>
      </c>
      <c r="K17" s="19"/>
      <c r="L17" s="19">
        <v>0</v>
      </c>
      <c r="M17" s="19">
        <v>0</v>
      </c>
      <c r="N17" s="19">
        <v>6.25E-2</v>
      </c>
      <c r="O17" s="19">
        <v>0</v>
      </c>
      <c r="P17" s="19"/>
      <c r="Q17" s="19">
        <v>0</v>
      </c>
      <c r="R17" s="19">
        <v>0</v>
      </c>
      <c r="S17" s="19">
        <v>0</v>
      </c>
      <c r="T17" s="19">
        <v>0</v>
      </c>
      <c r="U17" s="19">
        <v>0.16666666666666699</v>
      </c>
      <c r="V17" s="19">
        <v>0</v>
      </c>
      <c r="W17" s="19">
        <v>0</v>
      </c>
      <c r="X17" s="19">
        <v>0</v>
      </c>
      <c r="Y17" s="19"/>
      <c r="Z17" s="19">
        <v>0</v>
      </c>
      <c r="AA17" s="19">
        <v>0</v>
      </c>
      <c r="AB17" s="19">
        <v>0</v>
      </c>
      <c r="AC17" s="19">
        <v>0</v>
      </c>
      <c r="AD17" s="19">
        <v>0.125</v>
      </c>
      <c r="AE17" s="19">
        <v>0</v>
      </c>
      <c r="AF17" s="19">
        <v>0</v>
      </c>
      <c r="AG17" s="19">
        <v>0</v>
      </c>
      <c r="AH17" s="19"/>
      <c r="AI17" s="19">
        <v>0</v>
      </c>
      <c r="AJ17" s="19">
        <v>0</v>
      </c>
      <c r="AK17" s="19">
        <v>0</v>
      </c>
      <c r="AL17" s="19">
        <v>3.4482758620689703E-2</v>
      </c>
      <c r="AM17" s="19">
        <v>0</v>
      </c>
      <c r="AN17" s="19"/>
      <c r="AO17" s="19">
        <v>1.8181818181818198E-2</v>
      </c>
      <c r="AP17" s="19">
        <v>0</v>
      </c>
      <c r="AQ17" s="19"/>
      <c r="AR17" s="19">
        <v>0</v>
      </c>
      <c r="AS17" s="19">
        <v>0</v>
      </c>
      <c r="AT17" s="19">
        <v>0</v>
      </c>
      <c r="AU17" s="19">
        <v>0</v>
      </c>
      <c r="AV17" s="19">
        <v>0</v>
      </c>
      <c r="AW17" s="19">
        <v>0</v>
      </c>
      <c r="AX17" s="19" t="s">
        <v>529</v>
      </c>
      <c r="AY17" s="19">
        <v>0</v>
      </c>
      <c r="AZ17" s="19">
        <v>0</v>
      </c>
      <c r="BA17" s="19">
        <v>0</v>
      </c>
      <c r="BB17" s="19">
        <v>0.11111111111111099</v>
      </c>
      <c r="BC17" s="19">
        <v>0</v>
      </c>
      <c r="BD17" s="19"/>
      <c r="BE17" s="19">
        <v>0</v>
      </c>
    </row>
    <row r="18" spans="2:57" x14ac:dyDescent="0.25">
      <c r="B18" s="15" t="s">
        <v>531</v>
      </c>
    </row>
    <row r="19" spans="2:57" x14ac:dyDescent="0.25">
      <c r="B19" t="s">
        <v>84</v>
      </c>
    </row>
    <row r="20" spans="2:57" x14ac:dyDescent="0.25">
      <c r="B20" t="s">
        <v>85</v>
      </c>
    </row>
    <row r="22" spans="2:57" x14ac:dyDescent="0.25">
      <c r="B22"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BE22"/>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574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68</v>
      </c>
      <c r="D7" s="10">
        <v>21</v>
      </c>
      <c r="E7" s="10">
        <v>16</v>
      </c>
      <c r="F7" s="10">
        <v>13</v>
      </c>
      <c r="G7" s="10">
        <v>18</v>
      </c>
      <c r="H7" s="10"/>
      <c r="I7" s="10">
        <v>50</v>
      </c>
      <c r="J7" s="10">
        <v>18</v>
      </c>
      <c r="K7" s="10"/>
      <c r="L7" s="10">
        <v>9</v>
      </c>
      <c r="M7" s="10">
        <v>11</v>
      </c>
      <c r="N7" s="10">
        <v>16</v>
      </c>
      <c r="O7" s="10">
        <v>32</v>
      </c>
      <c r="P7" s="10"/>
      <c r="Q7" s="10">
        <v>22</v>
      </c>
      <c r="R7" s="10">
        <v>11</v>
      </c>
      <c r="S7" s="10">
        <v>5</v>
      </c>
      <c r="T7" s="10">
        <v>5</v>
      </c>
      <c r="U7" s="10">
        <v>6</v>
      </c>
      <c r="V7" s="10">
        <v>3</v>
      </c>
      <c r="W7" s="10">
        <v>5</v>
      </c>
      <c r="X7" s="10">
        <v>8</v>
      </c>
      <c r="Y7" s="10"/>
      <c r="Z7" s="10">
        <v>14</v>
      </c>
      <c r="AA7" s="10">
        <v>7</v>
      </c>
      <c r="AB7" s="10">
        <v>12</v>
      </c>
      <c r="AC7" s="10">
        <v>4</v>
      </c>
      <c r="AD7" s="10">
        <v>8</v>
      </c>
      <c r="AE7" s="10">
        <v>11</v>
      </c>
      <c r="AF7" s="10">
        <v>3</v>
      </c>
      <c r="AG7" s="10">
        <v>9</v>
      </c>
      <c r="AH7" s="10"/>
      <c r="AI7" s="10">
        <v>6</v>
      </c>
      <c r="AJ7" s="10">
        <v>12</v>
      </c>
      <c r="AK7" s="10">
        <v>11</v>
      </c>
      <c r="AL7" s="10">
        <v>29</v>
      </c>
      <c r="AM7" s="10">
        <v>8</v>
      </c>
      <c r="AN7" s="10"/>
      <c r="AO7" s="10">
        <v>55</v>
      </c>
      <c r="AP7" s="10">
        <v>13</v>
      </c>
      <c r="AQ7" s="10"/>
      <c r="AR7" s="10">
        <v>3</v>
      </c>
      <c r="AS7" s="10">
        <v>18</v>
      </c>
      <c r="AT7" s="10">
        <v>3</v>
      </c>
      <c r="AU7" s="10">
        <v>2</v>
      </c>
      <c r="AV7" s="10">
        <v>6</v>
      </c>
      <c r="AW7" s="10">
        <v>7</v>
      </c>
      <c r="AX7" s="10" t="s">
        <v>528</v>
      </c>
      <c r="AY7" s="10">
        <v>2</v>
      </c>
      <c r="AZ7" s="10">
        <v>10</v>
      </c>
      <c r="BA7" s="10">
        <v>5</v>
      </c>
      <c r="BB7" s="10">
        <v>9</v>
      </c>
      <c r="BC7" s="10">
        <v>3</v>
      </c>
      <c r="BD7" s="10"/>
      <c r="BE7" s="10">
        <v>6</v>
      </c>
    </row>
    <row r="8" spans="2:57" ht="60" x14ac:dyDescent="0.25">
      <c r="B8" s="14" t="s">
        <v>568</v>
      </c>
      <c r="C8" s="13">
        <v>0.20588235294117599</v>
      </c>
      <c r="D8" s="13">
        <v>0.19047619047618999</v>
      </c>
      <c r="E8" s="13">
        <v>0.375</v>
      </c>
      <c r="F8" s="13">
        <v>0.230769230769231</v>
      </c>
      <c r="G8" s="13">
        <v>5.5555555555555601E-2</v>
      </c>
      <c r="H8" s="13"/>
      <c r="I8" s="13">
        <v>0.26</v>
      </c>
      <c r="J8" s="13">
        <v>5.5555555555555601E-2</v>
      </c>
      <c r="K8" s="13"/>
      <c r="L8" s="13">
        <v>0.44444444444444398</v>
      </c>
      <c r="M8" s="13">
        <v>0.27272727272727298</v>
      </c>
      <c r="N8" s="13">
        <v>0.125</v>
      </c>
      <c r="O8" s="13">
        <v>0.15625</v>
      </c>
      <c r="P8" s="13"/>
      <c r="Q8" s="13">
        <v>0.31818181818181801</v>
      </c>
      <c r="R8" s="13">
        <v>0.27272727272727298</v>
      </c>
      <c r="S8" s="13">
        <v>0.2</v>
      </c>
      <c r="T8" s="13">
        <v>0.2</v>
      </c>
      <c r="U8" s="13">
        <v>0</v>
      </c>
      <c r="V8" s="13">
        <v>0.33333333333333298</v>
      </c>
      <c r="W8" s="13">
        <v>0</v>
      </c>
      <c r="X8" s="13">
        <v>0.125</v>
      </c>
      <c r="Y8" s="13"/>
      <c r="Z8" s="13">
        <v>0</v>
      </c>
      <c r="AA8" s="13">
        <v>0</v>
      </c>
      <c r="AB8" s="13">
        <v>0.16666666666666699</v>
      </c>
      <c r="AC8" s="13">
        <v>0.5</v>
      </c>
      <c r="AD8" s="13">
        <v>0.375</v>
      </c>
      <c r="AE8" s="13">
        <v>0.45454545454545497</v>
      </c>
      <c r="AF8" s="13">
        <v>0</v>
      </c>
      <c r="AG8" s="13">
        <v>0.22222222222222199</v>
      </c>
      <c r="AH8" s="13"/>
      <c r="AI8" s="13">
        <v>0.16666666666666699</v>
      </c>
      <c r="AJ8" s="13">
        <v>0.16666666666666699</v>
      </c>
      <c r="AK8" s="13">
        <v>0.18181818181818199</v>
      </c>
      <c r="AL8" s="13">
        <v>0.13793103448275901</v>
      </c>
      <c r="AM8" s="13">
        <v>0.625</v>
      </c>
      <c r="AN8" s="13"/>
      <c r="AO8" s="13">
        <v>0.18181818181818199</v>
      </c>
      <c r="AP8" s="13">
        <v>0.30769230769230799</v>
      </c>
      <c r="AQ8" s="13"/>
      <c r="AR8" s="13">
        <v>0</v>
      </c>
      <c r="AS8" s="13">
        <v>0.22222222222222199</v>
      </c>
      <c r="AT8" s="13">
        <v>0.33333333333333298</v>
      </c>
      <c r="AU8" s="13">
        <v>0</v>
      </c>
      <c r="AV8" s="13">
        <v>0</v>
      </c>
      <c r="AW8" s="13">
        <v>0</v>
      </c>
      <c r="AX8" s="13" t="s">
        <v>529</v>
      </c>
      <c r="AY8" s="13">
        <v>0</v>
      </c>
      <c r="AZ8" s="13">
        <v>0.3</v>
      </c>
      <c r="BA8" s="13">
        <v>0.2</v>
      </c>
      <c r="BB8" s="13">
        <v>0.44444444444444398</v>
      </c>
      <c r="BC8" s="13">
        <v>0.33333333333333298</v>
      </c>
      <c r="BD8" s="13"/>
      <c r="BE8" s="13">
        <v>0.33333333333333298</v>
      </c>
    </row>
    <row r="9" spans="2:57" ht="45" x14ac:dyDescent="0.25">
      <c r="B9" s="14" t="s">
        <v>566</v>
      </c>
      <c r="C9" s="13">
        <v>0.20588235294117599</v>
      </c>
      <c r="D9" s="13">
        <v>0.19047619047618999</v>
      </c>
      <c r="E9" s="13">
        <v>0.1875</v>
      </c>
      <c r="F9" s="13">
        <v>0.230769230769231</v>
      </c>
      <c r="G9" s="13">
        <v>0.22222222222222199</v>
      </c>
      <c r="H9" s="13"/>
      <c r="I9" s="13">
        <v>0.2</v>
      </c>
      <c r="J9" s="13">
        <v>0.22222222222222199</v>
      </c>
      <c r="K9" s="13"/>
      <c r="L9" s="13">
        <v>0.22222222222222199</v>
      </c>
      <c r="M9" s="13">
        <v>0.36363636363636398</v>
      </c>
      <c r="N9" s="13">
        <v>0.125</v>
      </c>
      <c r="O9" s="13">
        <v>0.1875</v>
      </c>
      <c r="P9" s="13"/>
      <c r="Q9" s="13">
        <v>0.27272727272727298</v>
      </c>
      <c r="R9" s="13">
        <v>0.27272727272727298</v>
      </c>
      <c r="S9" s="13">
        <v>0</v>
      </c>
      <c r="T9" s="13">
        <v>0.2</v>
      </c>
      <c r="U9" s="13">
        <v>0.16666666666666699</v>
      </c>
      <c r="V9" s="13">
        <v>0</v>
      </c>
      <c r="W9" s="13">
        <v>0.2</v>
      </c>
      <c r="X9" s="13">
        <v>0.25</v>
      </c>
      <c r="Y9" s="13"/>
      <c r="Z9" s="13">
        <v>0.14285714285714299</v>
      </c>
      <c r="AA9" s="13">
        <v>0.14285714285714299</v>
      </c>
      <c r="AB9" s="13">
        <v>0.16666666666666699</v>
      </c>
      <c r="AC9" s="13">
        <v>0.75</v>
      </c>
      <c r="AD9" s="13">
        <v>0.125</v>
      </c>
      <c r="AE9" s="13">
        <v>0.27272727272727298</v>
      </c>
      <c r="AF9" s="13">
        <v>0.33333333333333298</v>
      </c>
      <c r="AG9" s="13">
        <v>0.11111111111111099</v>
      </c>
      <c r="AH9" s="13"/>
      <c r="AI9" s="13">
        <v>0.16666666666666699</v>
      </c>
      <c r="AJ9" s="13">
        <v>0.16666666666666699</v>
      </c>
      <c r="AK9" s="13">
        <v>0.18181818181818199</v>
      </c>
      <c r="AL9" s="13">
        <v>0.17241379310344801</v>
      </c>
      <c r="AM9" s="13">
        <v>0.375</v>
      </c>
      <c r="AN9" s="13"/>
      <c r="AO9" s="13">
        <v>0.18181818181818199</v>
      </c>
      <c r="AP9" s="13">
        <v>0.30769230769230799</v>
      </c>
      <c r="AQ9" s="13"/>
      <c r="AR9" s="13">
        <v>0.66666666666666696</v>
      </c>
      <c r="AS9" s="13">
        <v>0.27777777777777801</v>
      </c>
      <c r="AT9" s="13">
        <v>0.33333333333333298</v>
      </c>
      <c r="AU9" s="13">
        <v>0.5</v>
      </c>
      <c r="AV9" s="13">
        <v>0</v>
      </c>
      <c r="AW9" s="13">
        <v>0</v>
      </c>
      <c r="AX9" s="13" t="s">
        <v>529</v>
      </c>
      <c r="AY9" s="13">
        <v>0</v>
      </c>
      <c r="AZ9" s="13">
        <v>0.1</v>
      </c>
      <c r="BA9" s="13">
        <v>0</v>
      </c>
      <c r="BB9" s="13">
        <v>0.44444444444444398</v>
      </c>
      <c r="BC9" s="13">
        <v>0</v>
      </c>
      <c r="BD9" s="13"/>
      <c r="BE9" s="13">
        <v>0.16666666666666699</v>
      </c>
    </row>
    <row r="10" spans="2:57" ht="45" x14ac:dyDescent="0.25">
      <c r="B10" s="14" t="s">
        <v>567</v>
      </c>
      <c r="C10" s="13">
        <v>0.20588235294117599</v>
      </c>
      <c r="D10" s="13">
        <v>0.238095238095238</v>
      </c>
      <c r="E10" s="13">
        <v>0.1875</v>
      </c>
      <c r="F10" s="13">
        <v>0.15384615384615399</v>
      </c>
      <c r="G10" s="13">
        <v>0.22222222222222199</v>
      </c>
      <c r="H10" s="13"/>
      <c r="I10" s="13">
        <v>0.2</v>
      </c>
      <c r="J10" s="13">
        <v>0.22222222222222199</v>
      </c>
      <c r="K10" s="13"/>
      <c r="L10" s="13">
        <v>0.11111111111111099</v>
      </c>
      <c r="M10" s="13">
        <v>9.0909090909090898E-2</v>
      </c>
      <c r="N10" s="13">
        <v>0.3125</v>
      </c>
      <c r="O10" s="13">
        <v>0.21875</v>
      </c>
      <c r="P10" s="13"/>
      <c r="Q10" s="13">
        <v>0.27272727272727298</v>
      </c>
      <c r="R10" s="13">
        <v>0</v>
      </c>
      <c r="S10" s="13">
        <v>0.2</v>
      </c>
      <c r="T10" s="13">
        <v>0.6</v>
      </c>
      <c r="U10" s="13">
        <v>0.16666666666666699</v>
      </c>
      <c r="V10" s="13">
        <v>0.33333333333333298</v>
      </c>
      <c r="W10" s="13">
        <v>0.2</v>
      </c>
      <c r="X10" s="13">
        <v>0.125</v>
      </c>
      <c r="Y10" s="13"/>
      <c r="Z10" s="13">
        <v>7.1428571428571397E-2</v>
      </c>
      <c r="AA10" s="13">
        <v>0.14285714285714299</v>
      </c>
      <c r="AB10" s="13">
        <v>0.33333333333333298</v>
      </c>
      <c r="AC10" s="13">
        <v>0</v>
      </c>
      <c r="AD10" s="13">
        <v>0.25</v>
      </c>
      <c r="AE10" s="13">
        <v>9.0909090909090898E-2</v>
      </c>
      <c r="AF10" s="13">
        <v>0.33333333333333298</v>
      </c>
      <c r="AG10" s="13">
        <v>0.44444444444444398</v>
      </c>
      <c r="AH10" s="13"/>
      <c r="AI10" s="13">
        <v>0.5</v>
      </c>
      <c r="AJ10" s="13">
        <v>0.16666666666666699</v>
      </c>
      <c r="AK10" s="13">
        <v>0.18181818181818199</v>
      </c>
      <c r="AL10" s="13">
        <v>0.20689655172413801</v>
      </c>
      <c r="AM10" s="13">
        <v>0.125</v>
      </c>
      <c r="AN10" s="13"/>
      <c r="AO10" s="13">
        <v>0.2</v>
      </c>
      <c r="AP10" s="13">
        <v>0.230769230769231</v>
      </c>
      <c r="AQ10" s="13"/>
      <c r="AR10" s="13">
        <v>0.33333333333333298</v>
      </c>
      <c r="AS10" s="13">
        <v>0.22222222222222199</v>
      </c>
      <c r="AT10" s="13">
        <v>0.33333333333333298</v>
      </c>
      <c r="AU10" s="13">
        <v>0</v>
      </c>
      <c r="AV10" s="13">
        <v>0.16666666666666699</v>
      </c>
      <c r="AW10" s="13">
        <v>0.42857142857142899</v>
      </c>
      <c r="AX10" s="13" t="s">
        <v>529</v>
      </c>
      <c r="AY10" s="13">
        <v>0</v>
      </c>
      <c r="AZ10" s="13">
        <v>0.2</v>
      </c>
      <c r="BA10" s="13">
        <v>0</v>
      </c>
      <c r="BB10" s="13">
        <v>0.22222222222222199</v>
      </c>
      <c r="BC10" s="13">
        <v>0</v>
      </c>
      <c r="BD10" s="13"/>
      <c r="BE10" s="13">
        <v>0</v>
      </c>
    </row>
    <row r="11" spans="2:57" ht="45" x14ac:dyDescent="0.25">
      <c r="B11" s="14" t="s">
        <v>565</v>
      </c>
      <c r="C11" s="13">
        <v>0.20588235294117599</v>
      </c>
      <c r="D11" s="13">
        <v>0.38095238095238099</v>
      </c>
      <c r="E11" s="13">
        <v>0.125</v>
      </c>
      <c r="F11" s="13">
        <v>7.69230769230769E-2</v>
      </c>
      <c r="G11" s="13">
        <v>0.16666666666666699</v>
      </c>
      <c r="H11" s="13"/>
      <c r="I11" s="13">
        <v>0.22</v>
      </c>
      <c r="J11" s="13">
        <v>0.16666666666666699</v>
      </c>
      <c r="K11" s="13"/>
      <c r="L11" s="13">
        <v>0.44444444444444398</v>
      </c>
      <c r="M11" s="13">
        <v>0.18181818181818199</v>
      </c>
      <c r="N11" s="13">
        <v>0.125</v>
      </c>
      <c r="O11" s="13">
        <v>0.1875</v>
      </c>
      <c r="P11" s="13"/>
      <c r="Q11" s="13">
        <v>0.27272727272727298</v>
      </c>
      <c r="R11" s="13">
        <v>0.45454545454545497</v>
      </c>
      <c r="S11" s="13">
        <v>0</v>
      </c>
      <c r="T11" s="13">
        <v>0.2</v>
      </c>
      <c r="U11" s="13">
        <v>0</v>
      </c>
      <c r="V11" s="13">
        <v>0</v>
      </c>
      <c r="W11" s="13">
        <v>0.2</v>
      </c>
      <c r="X11" s="13">
        <v>0.125</v>
      </c>
      <c r="Y11" s="13"/>
      <c r="Z11" s="13">
        <v>0.214285714285714</v>
      </c>
      <c r="AA11" s="13">
        <v>0.14285714285714299</v>
      </c>
      <c r="AB11" s="13">
        <v>0.16666666666666699</v>
      </c>
      <c r="AC11" s="13">
        <v>0</v>
      </c>
      <c r="AD11" s="13">
        <v>0.125</v>
      </c>
      <c r="AE11" s="13">
        <v>0.27272727272727298</v>
      </c>
      <c r="AF11" s="13">
        <v>0</v>
      </c>
      <c r="AG11" s="13">
        <v>0.44444444444444398</v>
      </c>
      <c r="AH11" s="13"/>
      <c r="AI11" s="13">
        <v>0.16666666666666699</v>
      </c>
      <c r="AJ11" s="13">
        <v>0.25</v>
      </c>
      <c r="AK11" s="13">
        <v>9.0909090909090898E-2</v>
      </c>
      <c r="AL11" s="13">
        <v>0.20689655172413801</v>
      </c>
      <c r="AM11" s="13">
        <v>0.375</v>
      </c>
      <c r="AN11" s="13"/>
      <c r="AO11" s="13">
        <v>0.236363636363636</v>
      </c>
      <c r="AP11" s="13">
        <v>7.69230769230769E-2</v>
      </c>
      <c r="AQ11" s="13"/>
      <c r="AR11" s="13">
        <v>0</v>
      </c>
      <c r="AS11" s="13">
        <v>0.27777777777777801</v>
      </c>
      <c r="AT11" s="13">
        <v>0.33333333333333298</v>
      </c>
      <c r="AU11" s="13">
        <v>0</v>
      </c>
      <c r="AV11" s="13">
        <v>0.16666666666666699</v>
      </c>
      <c r="AW11" s="13">
        <v>0.14285714285714299</v>
      </c>
      <c r="AX11" s="13" t="s">
        <v>529</v>
      </c>
      <c r="AY11" s="13">
        <v>0</v>
      </c>
      <c r="AZ11" s="13">
        <v>0.1</v>
      </c>
      <c r="BA11" s="13">
        <v>0.6</v>
      </c>
      <c r="BB11" s="13">
        <v>0.22222222222222199</v>
      </c>
      <c r="BC11" s="13">
        <v>0</v>
      </c>
      <c r="BD11" s="13"/>
      <c r="BE11" s="13">
        <v>0.16666666666666699</v>
      </c>
    </row>
    <row r="12" spans="2:57" ht="30" x14ac:dyDescent="0.25">
      <c r="B12" s="14" t="s">
        <v>569</v>
      </c>
      <c r="C12" s="13">
        <v>0.191176470588235</v>
      </c>
      <c r="D12" s="13">
        <v>0.33333333333333298</v>
      </c>
      <c r="E12" s="13">
        <v>0.125</v>
      </c>
      <c r="F12" s="13">
        <v>0.15384615384615399</v>
      </c>
      <c r="G12" s="13">
        <v>0.11111111111111099</v>
      </c>
      <c r="H12" s="13"/>
      <c r="I12" s="13">
        <v>0.22</v>
      </c>
      <c r="J12" s="13">
        <v>0.11111111111111099</v>
      </c>
      <c r="K12" s="13"/>
      <c r="L12" s="13">
        <v>0.11111111111111099</v>
      </c>
      <c r="M12" s="13">
        <v>9.0909090909090898E-2</v>
      </c>
      <c r="N12" s="13">
        <v>0.1875</v>
      </c>
      <c r="O12" s="13">
        <v>0.25</v>
      </c>
      <c r="P12" s="13"/>
      <c r="Q12" s="13">
        <v>0.18181818181818199</v>
      </c>
      <c r="R12" s="13">
        <v>0.27272727272727298</v>
      </c>
      <c r="S12" s="13">
        <v>0.2</v>
      </c>
      <c r="T12" s="13">
        <v>0.2</v>
      </c>
      <c r="U12" s="13">
        <v>0</v>
      </c>
      <c r="V12" s="13">
        <v>0.33333333333333298</v>
      </c>
      <c r="W12" s="13">
        <v>0.4</v>
      </c>
      <c r="X12" s="13">
        <v>0.125</v>
      </c>
      <c r="Y12" s="13"/>
      <c r="Z12" s="13">
        <v>0.14285714285714299</v>
      </c>
      <c r="AA12" s="13">
        <v>0.28571428571428598</v>
      </c>
      <c r="AB12" s="13">
        <v>0.16666666666666699</v>
      </c>
      <c r="AC12" s="13">
        <v>0</v>
      </c>
      <c r="AD12" s="13">
        <v>0</v>
      </c>
      <c r="AE12" s="13">
        <v>0.36363636363636398</v>
      </c>
      <c r="AF12" s="13">
        <v>0.66666666666666696</v>
      </c>
      <c r="AG12" s="13">
        <v>0.11111111111111099</v>
      </c>
      <c r="AH12" s="13"/>
      <c r="AI12" s="13">
        <v>0</v>
      </c>
      <c r="AJ12" s="13">
        <v>0.25</v>
      </c>
      <c r="AK12" s="13">
        <v>0.27272727272727298</v>
      </c>
      <c r="AL12" s="13">
        <v>0.17241379310344801</v>
      </c>
      <c r="AM12" s="13">
        <v>0.25</v>
      </c>
      <c r="AN12" s="13"/>
      <c r="AO12" s="13">
        <v>0.18181818181818199</v>
      </c>
      <c r="AP12" s="13">
        <v>0.230769230769231</v>
      </c>
      <c r="AQ12" s="13"/>
      <c r="AR12" s="13">
        <v>0.66666666666666696</v>
      </c>
      <c r="AS12" s="13">
        <v>0.22222222222222199</v>
      </c>
      <c r="AT12" s="13">
        <v>0.33333333333333298</v>
      </c>
      <c r="AU12" s="13">
        <v>0</v>
      </c>
      <c r="AV12" s="13">
        <v>0.16666666666666699</v>
      </c>
      <c r="AW12" s="13">
        <v>0</v>
      </c>
      <c r="AX12" s="13" t="s">
        <v>529</v>
      </c>
      <c r="AY12" s="13">
        <v>0</v>
      </c>
      <c r="AZ12" s="13">
        <v>0.2</v>
      </c>
      <c r="BA12" s="13">
        <v>0.4</v>
      </c>
      <c r="BB12" s="13">
        <v>0.11111111111111099</v>
      </c>
      <c r="BC12" s="13">
        <v>0</v>
      </c>
      <c r="BD12" s="13"/>
      <c r="BE12" s="13">
        <v>0</v>
      </c>
    </row>
    <row r="13" spans="2:57" ht="45" x14ac:dyDescent="0.25">
      <c r="B13" s="14" t="s">
        <v>564</v>
      </c>
      <c r="C13" s="13">
        <v>0.17647058823529399</v>
      </c>
      <c r="D13" s="13">
        <v>0.19047619047618999</v>
      </c>
      <c r="E13" s="13">
        <v>0.25</v>
      </c>
      <c r="F13" s="13">
        <v>7.69230769230769E-2</v>
      </c>
      <c r="G13" s="13">
        <v>0.16666666666666699</v>
      </c>
      <c r="H13" s="13"/>
      <c r="I13" s="13">
        <v>0.18</v>
      </c>
      <c r="J13" s="13">
        <v>0.16666666666666699</v>
      </c>
      <c r="K13" s="13"/>
      <c r="L13" s="13">
        <v>0.11111111111111099</v>
      </c>
      <c r="M13" s="13">
        <v>0.18181818181818199</v>
      </c>
      <c r="N13" s="13">
        <v>0.375</v>
      </c>
      <c r="O13" s="13">
        <v>9.375E-2</v>
      </c>
      <c r="P13" s="13"/>
      <c r="Q13" s="13">
        <v>0.22727272727272699</v>
      </c>
      <c r="R13" s="13">
        <v>0.27272727272727298</v>
      </c>
      <c r="S13" s="13">
        <v>0</v>
      </c>
      <c r="T13" s="13">
        <v>0.4</v>
      </c>
      <c r="U13" s="13">
        <v>0.16666666666666699</v>
      </c>
      <c r="V13" s="13">
        <v>0.33333333333333298</v>
      </c>
      <c r="W13" s="13">
        <v>0</v>
      </c>
      <c r="X13" s="13">
        <v>0</v>
      </c>
      <c r="Y13" s="13"/>
      <c r="Z13" s="13">
        <v>7.1428571428571397E-2</v>
      </c>
      <c r="AA13" s="13">
        <v>0</v>
      </c>
      <c r="AB13" s="13">
        <v>0.33333333333333298</v>
      </c>
      <c r="AC13" s="13">
        <v>0</v>
      </c>
      <c r="AD13" s="13">
        <v>0.125</v>
      </c>
      <c r="AE13" s="13">
        <v>0.27272727272727298</v>
      </c>
      <c r="AF13" s="13">
        <v>0</v>
      </c>
      <c r="AG13" s="13">
        <v>0.33333333333333298</v>
      </c>
      <c r="AH13" s="13"/>
      <c r="AI13" s="13">
        <v>0.16666666666666699</v>
      </c>
      <c r="AJ13" s="13">
        <v>0.33333333333333298</v>
      </c>
      <c r="AK13" s="13">
        <v>0.18181818181818199</v>
      </c>
      <c r="AL13" s="13">
        <v>0.13793103448275901</v>
      </c>
      <c r="AM13" s="13">
        <v>0.125</v>
      </c>
      <c r="AN13" s="13"/>
      <c r="AO13" s="13">
        <v>0.18181818181818199</v>
      </c>
      <c r="AP13" s="13">
        <v>0.15384615384615399</v>
      </c>
      <c r="AQ13" s="13"/>
      <c r="AR13" s="13">
        <v>0</v>
      </c>
      <c r="AS13" s="13">
        <v>0.22222222222222199</v>
      </c>
      <c r="AT13" s="13">
        <v>0.33333333333333298</v>
      </c>
      <c r="AU13" s="13">
        <v>0</v>
      </c>
      <c r="AV13" s="13">
        <v>0</v>
      </c>
      <c r="AW13" s="13">
        <v>0.14285714285714299</v>
      </c>
      <c r="AX13" s="13" t="s">
        <v>529</v>
      </c>
      <c r="AY13" s="13">
        <v>0</v>
      </c>
      <c r="AZ13" s="13">
        <v>0.1</v>
      </c>
      <c r="BA13" s="13">
        <v>0</v>
      </c>
      <c r="BB13" s="13">
        <v>0.44444444444444398</v>
      </c>
      <c r="BC13" s="13">
        <v>0.33333333333333298</v>
      </c>
      <c r="BD13" s="13"/>
      <c r="BE13" s="13">
        <v>0.16666666666666699</v>
      </c>
    </row>
    <row r="14" spans="2:57" ht="30" x14ac:dyDescent="0.25">
      <c r="B14" s="14" t="s">
        <v>570</v>
      </c>
      <c r="C14" s="13">
        <v>0.14705882352941199</v>
      </c>
      <c r="D14" s="13">
        <v>4.7619047619047603E-2</v>
      </c>
      <c r="E14" s="13">
        <v>0.1875</v>
      </c>
      <c r="F14" s="13">
        <v>0.230769230769231</v>
      </c>
      <c r="G14" s="13">
        <v>0.16666666666666699</v>
      </c>
      <c r="H14" s="13"/>
      <c r="I14" s="13">
        <v>0.14000000000000001</v>
      </c>
      <c r="J14" s="13">
        <v>0.16666666666666699</v>
      </c>
      <c r="K14" s="13"/>
      <c r="L14" s="13">
        <v>0.22222222222222199</v>
      </c>
      <c r="M14" s="13">
        <v>0</v>
      </c>
      <c r="N14" s="13">
        <v>0.125</v>
      </c>
      <c r="O14" s="13">
        <v>0.1875</v>
      </c>
      <c r="P14" s="13"/>
      <c r="Q14" s="13">
        <v>0.13636363636363599</v>
      </c>
      <c r="R14" s="13">
        <v>0</v>
      </c>
      <c r="S14" s="13">
        <v>0.2</v>
      </c>
      <c r="T14" s="13">
        <v>0.4</v>
      </c>
      <c r="U14" s="13">
        <v>0</v>
      </c>
      <c r="V14" s="13">
        <v>0</v>
      </c>
      <c r="W14" s="13">
        <v>0.2</v>
      </c>
      <c r="X14" s="13">
        <v>0.375</v>
      </c>
      <c r="Y14" s="13"/>
      <c r="Z14" s="13">
        <v>7.1428571428571397E-2</v>
      </c>
      <c r="AA14" s="13">
        <v>0.28571428571428598</v>
      </c>
      <c r="AB14" s="13">
        <v>0.16666666666666699</v>
      </c>
      <c r="AC14" s="13">
        <v>0.25</v>
      </c>
      <c r="AD14" s="13">
        <v>0</v>
      </c>
      <c r="AE14" s="13">
        <v>0.18181818181818199</v>
      </c>
      <c r="AF14" s="13">
        <v>0</v>
      </c>
      <c r="AG14" s="13">
        <v>0.22222222222222199</v>
      </c>
      <c r="AH14" s="13"/>
      <c r="AI14" s="13">
        <v>0</v>
      </c>
      <c r="AJ14" s="13">
        <v>0.16666666666666699</v>
      </c>
      <c r="AK14" s="13">
        <v>9.0909090909090898E-2</v>
      </c>
      <c r="AL14" s="13">
        <v>0.17241379310344801</v>
      </c>
      <c r="AM14" s="13">
        <v>0.25</v>
      </c>
      <c r="AN14" s="13"/>
      <c r="AO14" s="13">
        <v>0.145454545454545</v>
      </c>
      <c r="AP14" s="13">
        <v>0.15384615384615399</v>
      </c>
      <c r="AQ14" s="13"/>
      <c r="AR14" s="13">
        <v>0.66666666666666696</v>
      </c>
      <c r="AS14" s="13">
        <v>0.11111111111111099</v>
      </c>
      <c r="AT14" s="13">
        <v>0</v>
      </c>
      <c r="AU14" s="13">
        <v>0</v>
      </c>
      <c r="AV14" s="13">
        <v>0.33333333333333298</v>
      </c>
      <c r="AW14" s="13">
        <v>0.28571428571428598</v>
      </c>
      <c r="AX14" s="13" t="s">
        <v>529</v>
      </c>
      <c r="AY14" s="13">
        <v>0</v>
      </c>
      <c r="AZ14" s="13">
        <v>0.2</v>
      </c>
      <c r="BA14" s="13">
        <v>0</v>
      </c>
      <c r="BB14" s="13">
        <v>0</v>
      </c>
      <c r="BC14" s="13">
        <v>0</v>
      </c>
      <c r="BD14" s="13"/>
      <c r="BE14" s="13">
        <v>0</v>
      </c>
    </row>
    <row r="15" spans="2:57" ht="30" x14ac:dyDescent="0.25">
      <c r="B15" s="14" t="s">
        <v>563</v>
      </c>
      <c r="C15" s="13">
        <v>7.3529411764705899E-2</v>
      </c>
      <c r="D15" s="13">
        <v>0</v>
      </c>
      <c r="E15" s="13">
        <v>6.25E-2</v>
      </c>
      <c r="F15" s="13">
        <v>7.69230769230769E-2</v>
      </c>
      <c r="G15" s="13">
        <v>0.16666666666666699</v>
      </c>
      <c r="H15" s="13"/>
      <c r="I15" s="13">
        <v>0.04</v>
      </c>
      <c r="J15" s="13">
        <v>0.16666666666666699</v>
      </c>
      <c r="K15" s="13"/>
      <c r="L15" s="13">
        <v>0</v>
      </c>
      <c r="M15" s="13">
        <v>9.0909090909090898E-2</v>
      </c>
      <c r="N15" s="13">
        <v>0</v>
      </c>
      <c r="O15" s="13">
        <v>0.125</v>
      </c>
      <c r="P15" s="13"/>
      <c r="Q15" s="13">
        <v>0</v>
      </c>
      <c r="R15" s="13">
        <v>0.18181818181818199</v>
      </c>
      <c r="S15" s="13">
        <v>0</v>
      </c>
      <c r="T15" s="13">
        <v>0</v>
      </c>
      <c r="U15" s="13">
        <v>0</v>
      </c>
      <c r="V15" s="13">
        <v>0.33333333333333298</v>
      </c>
      <c r="W15" s="13">
        <v>0</v>
      </c>
      <c r="X15" s="13">
        <v>0.25</v>
      </c>
      <c r="Y15" s="13"/>
      <c r="Z15" s="13">
        <v>0</v>
      </c>
      <c r="AA15" s="13">
        <v>0.14285714285714299</v>
      </c>
      <c r="AB15" s="13">
        <v>0</v>
      </c>
      <c r="AC15" s="13">
        <v>0.25</v>
      </c>
      <c r="AD15" s="13">
        <v>0</v>
      </c>
      <c r="AE15" s="13">
        <v>0.18181818181818199</v>
      </c>
      <c r="AF15" s="13">
        <v>0.33333333333333298</v>
      </c>
      <c r="AG15" s="13">
        <v>0</v>
      </c>
      <c r="AH15" s="13"/>
      <c r="AI15" s="13">
        <v>0</v>
      </c>
      <c r="AJ15" s="13">
        <v>0.16666666666666699</v>
      </c>
      <c r="AK15" s="13">
        <v>0.18181818181818199</v>
      </c>
      <c r="AL15" s="13">
        <v>0</v>
      </c>
      <c r="AM15" s="13">
        <v>0.125</v>
      </c>
      <c r="AN15" s="13"/>
      <c r="AO15" s="13">
        <v>5.4545454545454501E-2</v>
      </c>
      <c r="AP15" s="13">
        <v>0.15384615384615399</v>
      </c>
      <c r="AQ15" s="13"/>
      <c r="AR15" s="13">
        <v>0</v>
      </c>
      <c r="AS15" s="13">
        <v>0.11111111111111099</v>
      </c>
      <c r="AT15" s="13">
        <v>0</v>
      </c>
      <c r="AU15" s="13">
        <v>0</v>
      </c>
      <c r="AV15" s="13">
        <v>0</v>
      </c>
      <c r="AW15" s="13">
        <v>0</v>
      </c>
      <c r="AX15" s="13" t="s">
        <v>529</v>
      </c>
      <c r="AY15" s="13">
        <v>0</v>
      </c>
      <c r="AZ15" s="13">
        <v>0.2</v>
      </c>
      <c r="BA15" s="13">
        <v>0</v>
      </c>
      <c r="BB15" s="13">
        <v>0.11111111111111099</v>
      </c>
      <c r="BC15" s="13">
        <v>0</v>
      </c>
      <c r="BD15" s="13"/>
      <c r="BE15" s="13">
        <v>0</v>
      </c>
    </row>
    <row r="16" spans="2:57" x14ac:dyDescent="0.25">
      <c r="B16" s="14" t="s">
        <v>573</v>
      </c>
      <c r="C16" s="13">
        <v>4.4117647058823498E-2</v>
      </c>
      <c r="D16" s="13">
        <v>0</v>
      </c>
      <c r="E16" s="13">
        <v>0</v>
      </c>
      <c r="F16" s="13">
        <v>0.15384615384615399</v>
      </c>
      <c r="G16" s="13">
        <v>5.5555555555555601E-2</v>
      </c>
      <c r="H16" s="13"/>
      <c r="I16" s="13">
        <v>0.04</v>
      </c>
      <c r="J16" s="13">
        <v>5.5555555555555601E-2</v>
      </c>
      <c r="K16" s="13"/>
      <c r="L16" s="13">
        <v>0</v>
      </c>
      <c r="M16" s="13">
        <v>9.0909090909090898E-2</v>
      </c>
      <c r="N16" s="13">
        <v>0.125</v>
      </c>
      <c r="O16" s="13">
        <v>0</v>
      </c>
      <c r="P16" s="13"/>
      <c r="Q16" s="13">
        <v>0</v>
      </c>
      <c r="R16" s="13">
        <v>0</v>
      </c>
      <c r="S16" s="13">
        <v>0</v>
      </c>
      <c r="T16" s="13">
        <v>0</v>
      </c>
      <c r="U16" s="13">
        <v>0.16666666666666699</v>
      </c>
      <c r="V16" s="13">
        <v>0</v>
      </c>
      <c r="W16" s="13">
        <v>0</v>
      </c>
      <c r="X16" s="13">
        <v>0</v>
      </c>
      <c r="Y16" s="13"/>
      <c r="Z16" s="13">
        <v>0</v>
      </c>
      <c r="AA16" s="13">
        <v>0</v>
      </c>
      <c r="AB16" s="13">
        <v>0</v>
      </c>
      <c r="AC16" s="13">
        <v>0</v>
      </c>
      <c r="AD16" s="13">
        <v>0.125</v>
      </c>
      <c r="AE16" s="13">
        <v>9.0909090909090898E-2</v>
      </c>
      <c r="AF16" s="13">
        <v>0.33333333333333298</v>
      </c>
      <c r="AG16" s="13">
        <v>0</v>
      </c>
      <c r="AH16" s="13"/>
      <c r="AI16" s="13">
        <v>0</v>
      </c>
      <c r="AJ16" s="13">
        <v>0</v>
      </c>
      <c r="AK16" s="13">
        <v>9.0909090909090898E-2</v>
      </c>
      <c r="AL16" s="13">
        <v>6.8965517241379296E-2</v>
      </c>
      <c r="AM16" s="13">
        <v>0</v>
      </c>
      <c r="AN16" s="13"/>
      <c r="AO16" s="13">
        <v>3.6363636363636397E-2</v>
      </c>
      <c r="AP16" s="13">
        <v>7.69230769230769E-2</v>
      </c>
      <c r="AQ16" s="13"/>
      <c r="AR16" s="13">
        <v>0</v>
      </c>
      <c r="AS16" s="13">
        <v>0</v>
      </c>
      <c r="AT16" s="13">
        <v>0</v>
      </c>
      <c r="AU16" s="13">
        <v>0</v>
      </c>
      <c r="AV16" s="13">
        <v>0.16666666666666699</v>
      </c>
      <c r="AW16" s="13">
        <v>0.14285714285714299</v>
      </c>
      <c r="AX16" s="13" t="s">
        <v>529</v>
      </c>
      <c r="AY16" s="13">
        <v>0</v>
      </c>
      <c r="AZ16" s="13">
        <v>0</v>
      </c>
      <c r="BA16" s="13">
        <v>0</v>
      </c>
      <c r="BB16" s="13">
        <v>0.11111111111111099</v>
      </c>
      <c r="BC16" s="13">
        <v>0</v>
      </c>
      <c r="BD16" s="13"/>
      <c r="BE16" s="13">
        <v>0.33333333333333298</v>
      </c>
    </row>
    <row r="17" spans="2:57" x14ac:dyDescent="0.25">
      <c r="B17" s="14" t="s">
        <v>571</v>
      </c>
      <c r="C17" s="19">
        <v>0.27941176470588203</v>
      </c>
      <c r="D17" s="19">
        <v>0.28571428571428598</v>
      </c>
      <c r="E17" s="19">
        <v>0.3125</v>
      </c>
      <c r="F17" s="19">
        <v>0.230769230769231</v>
      </c>
      <c r="G17" s="19">
        <v>0.27777777777777801</v>
      </c>
      <c r="H17" s="19"/>
      <c r="I17" s="19">
        <v>0.28000000000000003</v>
      </c>
      <c r="J17" s="19">
        <v>0.27777777777777801</v>
      </c>
      <c r="K17" s="19"/>
      <c r="L17" s="19">
        <v>0.22222222222222199</v>
      </c>
      <c r="M17" s="19">
        <v>0.27272727272727298</v>
      </c>
      <c r="N17" s="19">
        <v>0.3125</v>
      </c>
      <c r="O17" s="19">
        <v>0.28125</v>
      </c>
      <c r="P17" s="19"/>
      <c r="Q17" s="19">
        <v>0.22727272727272699</v>
      </c>
      <c r="R17" s="19">
        <v>0.27272727272727298</v>
      </c>
      <c r="S17" s="19">
        <v>0.6</v>
      </c>
      <c r="T17" s="19">
        <v>0</v>
      </c>
      <c r="U17" s="19">
        <v>0.33333333333333298</v>
      </c>
      <c r="V17" s="19">
        <v>0.33333333333333298</v>
      </c>
      <c r="W17" s="19">
        <v>0.4</v>
      </c>
      <c r="X17" s="19">
        <v>0.25</v>
      </c>
      <c r="Y17" s="19"/>
      <c r="Z17" s="19">
        <v>0.5</v>
      </c>
      <c r="AA17" s="19">
        <v>0.42857142857142899</v>
      </c>
      <c r="AB17" s="19">
        <v>0.33333333333333298</v>
      </c>
      <c r="AC17" s="19">
        <v>0</v>
      </c>
      <c r="AD17" s="19">
        <v>0.25</v>
      </c>
      <c r="AE17" s="19">
        <v>0.18181818181818199</v>
      </c>
      <c r="AF17" s="19">
        <v>0</v>
      </c>
      <c r="AG17" s="19">
        <v>0.11111111111111099</v>
      </c>
      <c r="AH17" s="19"/>
      <c r="AI17" s="19">
        <v>0.33333333333333298</v>
      </c>
      <c r="AJ17" s="19">
        <v>0.16666666666666699</v>
      </c>
      <c r="AK17" s="19">
        <v>0.27272727272727298</v>
      </c>
      <c r="AL17" s="19">
        <v>0.34482758620689702</v>
      </c>
      <c r="AM17" s="19">
        <v>0.125</v>
      </c>
      <c r="AN17" s="19"/>
      <c r="AO17" s="19">
        <v>0.29090909090909101</v>
      </c>
      <c r="AP17" s="19">
        <v>0.230769230769231</v>
      </c>
      <c r="AQ17" s="19"/>
      <c r="AR17" s="19">
        <v>0</v>
      </c>
      <c r="AS17" s="19">
        <v>0.16666666666666699</v>
      </c>
      <c r="AT17" s="19">
        <v>0</v>
      </c>
      <c r="AU17" s="19">
        <v>0.5</v>
      </c>
      <c r="AV17" s="19">
        <v>0.5</v>
      </c>
      <c r="AW17" s="19">
        <v>0.28571428571428598</v>
      </c>
      <c r="AX17" s="19" t="s">
        <v>529</v>
      </c>
      <c r="AY17" s="19">
        <v>1</v>
      </c>
      <c r="AZ17" s="19">
        <v>0.3</v>
      </c>
      <c r="BA17" s="19">
        <v>0.4</v>
      </c>
      <c r="BB17" s="19">
        <v>0.11111111111111099</v>
      </c>
      <c r="BC17" s="19">
        <v>0.66666666666666696</v>
      </c>
      <c r="BD17" s="19"/>
      <c r="BE17" s="19">
        <v>0.33333333333333298</v>
      </c>
    </row>
    <row r="18" spans="2:57" x14ac:dyDescent="0.25">
      <c r="B18" s="15" t="s">
        <v>575</v>
      </c>
    </row>
    <row r="19" spans="2:57" x14ac:dyDescent="0.25">
      <c r="B19" t="s">
        <v>84</v>
      </c>
    </row>
    <row r="20" spans="2:57" x14ac:dyDescent="0.25">
      <c r="B20" t="s">
        <v>85</v>
      </c>
    </row>
    <row r="22" spans="2:57" x14ac:dyDescent="0.25">
      <c r="B22"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578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60" x14ac:dyDescent="0.25">
      <c r="B8" s="14" t="s">
        <v>576</v>
      </c>
      <c r="C8" s="13">
        <v>0.76476578411405305</v>
      </c>
      <c r="D8" s="13">
        <v>0.59740259740259705</v>
      </c>
      <c r="E8" s="13">
        <v>0.65185185185185202</v>
      </c>
      <c r="F8" s="13">
        <v>0.77165354330708702</v>
      </c>
      <c r="G8" s="13">
        <v>0.81589147286821695</v>
      </c>
      <c r="H8" s="13"/>
      <c r="I8" s="13">
        <v>0.70815450643776801</v>
      </c>
      <c r="J8" s="13">
        <v>0.81589147286821695</v>
      </c>
      <c r="K8" s="13"/>
      <c r="L8" s="13">
        <v>0.703125</v>
      </c>
      <c r="M8" s="13">
        <v>0.79653679653679699</v>
      </c>
      <c r="N8" s="13">
        <v>0.77591973244147205</v>
      </c>
      <c r="O8" s="13">
        <v>0.75851393188854499</v>
      </c>
      <c r="P8" s="13"/>
      <c r="Q8" s="13">
        <v>0.63963963963963999</v>
      </c>
      <c r="R8" s="13">
        <v>0.74324324324324298</v>
      </c>
      <c r="S8" s="13">
        <v>0.72826086956521696</v>
      </c>
      <c r="T8" s="13">
        <v>0.71962616822429903</v>
      </c>
      <c r="U8" s="13">
        <v>0.79838709677419395</v>
      </c>
      <c r="V8" s="13">
        <v>0.81679389312977102</v>
      </c>
      <c r="W8" s="13">
        <v>0.77551020408163296</v>
      </c>
      <c r="X8" s="13">
        <v>0.82894736842105299</v>
      </c>
      <c r="Y8" s="13"/>
      <c r="Z8" s="13">
        <v>0.70503597122302197</v>
      </c>
      <c r="AA8" s="13">
        <v>0.73006134969325198</v>
      </c>
      <c r="AB8" s="13">
        <v>0.81168831168831201</v>
      </c>
      <c r="AC8" s="13">
        <v>0.79888268156424602</v>
      </c>
      <c r="AD8" s="13">
        <v>0.85714285714285698</v>
      </c>
      <c r="AE8" s="13">
        <v>0.70642201834862395</v>
      </c>
      <c r="AF8" s="13">
        <v>0.73809523809523803</v>
      </c>
      <c r="AG8" s="13">
        <v>0.74725274725274704</v>
      </c>
      <c r="AH8" s="13"/>
      <c r="AI8" s="13">
        <v>0.57777777777777795</v>
      </c>
      <c r="AJ8" s="13">
        <v>0.71134020618556704</v>
      </c>
      <c r="AK8" s="13">
        <v>0.67973856209150296</v>
      </c>
      <c r="AL8" s="13">
        <v>0.80677290836653404</v>
      </c>
      <c r="AM8" s="13">
        <v>0.80459770114942497</v>
      </c>
      <c r="AN8" s="13"/>
      <c r="AO8" s="13">
        <v>0.78929765886287595</v>
      </c>
      <c r="AP8" s="13">
        <v>0.7265625</v>
      </c>
      <c r="AQ8" s="13"/>
      <c r="AR8" s="13">
        <v>0.828125</v>
      </c>
      <c r="AS8" s="13">
        <v>0.76223776223776196</v>
      </c>
      <c r="AT8" s="13">
        <v>0.82352941176470595</v>
      </c>
      <c r="AU8" s="13">
        <v>0.80645161290322598</v>
      </c>
      <c r="AV8" s="13">
        <v>0.78151260504201703</v>
      </c>
      <c r="AW8" s="13">
        <v>0.79220779220779203</v>
      </c>
      <c r="AX8" s="13">
        <v>0.67857142857142905</v>
      </c>
      <c r="AY8" s="13">
        <v>0.67647058823529405</v>
      </c>
      <c r="AZ8" s="13">
        <v>0.82352941176470595</v>
      </c>
      <c r="BA8" s="13">
        <v>0.74137931034482796</v>
      </c>
      <c r="BB8" s="13">
        <v>0.66666666666666696</v>
      </c>
      <c r="BC8" s="13">
        <v>0.79245283018867896</v>
      </c>
      <c r="BD8" s="13"/>
      <c r="BE8" s="13">
        <v>0.76203966005665702</v>
      </c>
    </row>
    <row r="9" spans="2:57" ht="45" x14ac:dyDescent="0.25">
      <c r="B9" s="14" t="s">
        <v>577</v>
      </c>
      <c r="C9" s="13">
        <v>0.212830957230143</v>
      </c>
      <c r="D9" s="13">
        <v>0.31168831168831201</v>
      </c>
      <c r="E9" s="13">
        <v>0.31851851851851898</v>
      </c>
      <c r="F9" s="13">
        <v>0.21653543307086601</v>
      </c>
      <c r="G9" s="13">
        <v>0.168604651162791</v>
      </c>
      <c r="H9" s="13"/>
      <c r="I9" s="13">
        <v>0.26180257510729599</v>
      </c>
      <c r="J9" s="13">
        <v>0.168604651162791</v>
      </c>
      <c r="K9" s="13"/>
      <c r="L9" s="13">
        <v>0.265625</v>
      </c>
      <c r="M9" s="13">
        <v>0.19047619047618999</v>
      </c>
      <c r="N9" s="13">
        <v>0.20066889632106999</v>
      </c>
      <c r="O9" s="13">
        <v>0.21671826625387</v>
      </c>
      <c r="P9" s="13"/>
      <c r="Q9" s="13">
        <v>0.27027027027027001</v>
      </c>
      <c r="R9" s="13">
        <v>0.25675675675675702</v>
      </c>
      <c r="S9" s="13">
        <v>0.25</v>
      </c>
      <c r="T9" s="13">
        <v>0.27102803738317799</v>
      </c>
      <c r="U9" s="13">
        <v>0.19354838709677399</v>
      </c>
      <c r="V9" s="13">
        <v>0.17557251908396901</v>
      </c>
      <c r="W9" s="13">
        <v>0.22448979591836701</v>
      </c>
      <c r="X9" s="13">
        <v>0.15350877192982501</v>
      </c>
      <c r="Y9" s="13"/>
      <c r="Z9" s="13">
        <v>0.25899280575539602</v>
      </c>
      <c r="AA9" s="13">
        <v>0.251533742331288</v>
      </c>
      <c r="AB9" s="13">
        <v>0.162337662337662</v>
      </c>
      <c r="AC9" s="13">
        <v>0.18435754189944101</v>
      </c>
      <c r="AD9" s="13">
        <v>0.133333333333333</v>
      </c>
      <c r="AE9" s="13">
        <v>0.26605504587155998</v>
      </c>
      <c r="AF9" s="13">
        <v>0.238095238095238</v>
      </c>
      <c r="AG9" s="13">
        <v>0.230769230769231</v>
      </c>
      <c r="AH9" s="13"/>
      <c r="AI9" s="13">
        <v>0.35555555555555601</v>
      </c>
      <c r="AJ9" s="13">
        <v>0.28865979381443302</v>
      </c>
      <c r="AK9" s="13">
        <v>0.25490196078431399</v>
      </c>
      <c r="AL9" s="13">
        <v>0.18525896414342599</v>
      </c>
      <c r="AM9" s="13">
        <v>0.18390804597701099</v>
      </c>
      <c r="AN9" s="13"/>
      <c r="AO9" s="13">
        <v>0.19397993311036801</v>
      </c>
      <c r="AP9" s="13">
        <v>0.2421875</v>
      </c>
      <c r="AQ9" s="13"/>
      <c r="AR9" s="13">
        <v>0.171875</v>
      </c>
      <c r="AS9" s="13">
        <v>0.213286713286713</v>
      </c>
      <c r="AT9" s="13">
        <v>0.17647058823529399</v>
      </c>
      <c r="AU9" s="13">
        <v>0.19354838709677399</v>
      </c>
      <c r="AV9" s="13">
        <v>0.21008403361344499</v>
      </c>
      <c r="AW9" s="13">
        <v>0.18181818181818199</v>
      </c>
      <c r="AX9" s="13">
        <v>0.30952380952380998</v>
      </c>
      <c r="AY9" s="13">
        <v>0.26470588235294101</v>
      </c>
      <c r="AZ9" s="13">
        <v>0.14705882352941199</v>
      </c>
      <c r="BA9" s="13">
        <v>0.24137931034482801</v>
      </c>
      <c r="BB9" s="13">
        <v>0.31578947368421101</v>
      </c>
      <c r="BC9" s="13">
        <v>0.13207547169811301</v>
      </c>
      <c r="BD9" s="13"/>
      <c r="BE9" s="13">
        <v>0.23229461756373901</v>
      </c>
    </row>
    <row r="10" spans="2:57" x14ac:dyDescent="0.25">
      <c r="B10" s="14" t="s">
        <v>134</v>
      </c>
      <c r="C10" s="19">
        <v>2.24032586558045E-2</v>
      </c>
      <c r="D10" s="19">
        <v>9.0909090909090898E-2</v>
      </c>
      <c r="E10" s="19">
        <v>2.96296296296296E-2</v>
      </c>
      <c r="F10" s="19">
        <v>1.1811023622047201E-2</v>
      </c>
      <c r="G10" s="19">
        <v>1.5503875968992199E-2</v>
      </c>
      <c r="H10" s="19"/>
      <c r="I10" s="19">
        <v>3.0042918454935601E-2</v>
      </c>
      <c r="J10" s="19">
        <v>1.5503875968992199E-2</v>
      </c>
      <c r="K10" s="19"/>
      <c r="L10" s="19">
        <v>3.125E-2</v>
      </c>
      <c r="M10" s="19">
        <v>1.2987012987013E-2</v>
      </c>
      <c r="N10" s="19">
        <v>2.3411371237458199E-2</v>
      </c>
      <c r="O10" s="19">
        <v>2.4767801857585099E-2</v>
      </c>
      <c r="P10" s="19"/>
      <c r="Q10" s="19">
        <v>9.00900900900901E-2</v>
      </c>
      <c r="R10" s="19">
        <v>0</v>
      </c>
      <c r="S10" s="19">
        <v>2.1739130434782601E-2</v>
      </c>
      <c r="T10" s="19">
        <v>9.3457943925233603E-3</v>
      </c>
      <c r="U10" s="19">
        <v>8.0645161290322596E-3</v>
      </c>
      <c r="V10" s="19">
        <v>7.63358778625954E-3</v>
      </c>
      <c r="W10" s="19">
        <v>0</v>
      </c>
      <c r="X10" s="19">
        <v>1.7543859649122799E-2</v>
      </c>
      <c r="Y10" s="19"/>
      <c r="Z10" s="19">
        <v>3.5971223021582698E-2</v>
      </c>
      <c r="AA10" s="19">
        <v>1.84049079754601E-2</v>
      </c>
      <c r="AB10" s="19">
        <v>2.5974025974026E-2</v>
      </c>
      <c r="AC10" s="19">
        <v>1.67597765363128E-2</v>
      </c>
      <c r="AD10" s="19">
        <v>9.5238095238095195E-3</v>
      </c>
      <c r="AE10" s="19">
        <v>2.7522935779816501E-2</v>
      </c>
      <c r="AF10" s="19">
        <v>2.3809523809523801E-2</v>
      </c>
      <c r="AG10" s="19">
        <v>2.1978021978022001E-2</v>
      </c>
      <c r="AH10" s="19"/>
      <c r="AI10" s="19">
        <v>6.6666666666666693E-2</v>
      </c>
      <c r="AJ10" s="19">
        <v>0</v>
      </c>
      <c r="AK10" s="19">
        <v>6.5359477124182996E-2</v>
      </c>
      <c r="AL10" s="19">
        <v>7.9681274900398405E-3</v>
      </c>
      <c r="AM10" s="19">
        <v>1.1494252873563199E-2</v>
      </c>
      <c r="AN10" s="19"/>
      <c r="AO10" s="19">
        <v>1.6722408026755901E-2</v>
      </c>
      <c r="AP10" s="19">
        <v>3.125E-2</v>
      </c>
      <c r="AQ10" s="19"/>
      <c r="AR10" s="19">
        <v>0</v>
      </c>
      <c r="AS10" s="19">
        <v>2.44755244755245E-2</v>
      </c>
      <c r="AT10" s="19">
        <v>0</v>
      </c>
      <c r="AU10" s="19">
        <v>0</v>
      </c>
      <c r="AV10" s="19">
        <v>8.4033613445378096E-3</v>
      </c>
      <c r="AW10" s="19">
        <v>2.5974025974026E-2</v>
      </c>
      <c r="AX10" s="19">
        <v>1.1904761904761901E-2</v>
      </c>
      <c r="AY10" s="19">
        <v>5.8823529411764698E-2</v>
      </c>
      <c r="AZ10" s="19">
        <v>2.9411764705882401E-2</v>
      </c>
      <c r="BA10" s="19">
        <v>1.72413793103448E-2</v>
      </c>
      <c r="BB10" s="19">
        <v>1.7543859649122799E-2</v>
      </c>
      <c r="BC10" s="19">
        <v>7.5471698113207503E-2</v>
      </c>
      <c r="BD10" s="19"/>
      <c r="BE10" s="19">
        <v>5.6657223796033997E-3</v>
      </c>
    </row>
    <row r="11" spans="2:57" x14ac:dyDescent="0.25">
      <c r="B11" s="15" t="s">
        <v>242</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585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751</v>
      </c>
      <c r="D7" s="10">
        <v>46</v>
      </c>
      <c r="E7" s="10">
        <v>88</v>
      </c>
      <c r="F7" s="10">
        <v>196</v>
      </c>
      <c r="G7" s="10">
        <v>421</v>
      </c>
      <c r="H7" s="10"/>
      <c r="I7" s="10">
        <v>330</v>
      </c>
      <c r="J7" s="10">
        <v>421</v>
      </c>
      <c r="K7" s="10"/>
      <c r="L7" s="10">
        <v>90</v>
      </c>
      <c r="M7" s="10">
        <v>184</v>
      </c>
      <c r="N7" s="10">
        <v>232</v>
      </c>
      <c r="O7" s="10">
        <v>245</v>
      </c>
      <c r="P7" s="10"/>
      <c r="Q7" s="10">
        <v>71</v>
      </c>
      <c r="R7" s="10">
        <v>55</v>
      </c>
      <c r="S7" s="10">
        <v>67</v>
      </c>
      <c r="T7" s="10">
        <v>77</v>
      </c>
      <c r="U7" s="10">
        <v>99</v>
      </c>
      <c r="V7" s="10">
        <v>107</v>
      </c>
      <c r="W7" s="10">
        <v>76</v>
      </c>
      <c r="X7" s="10">
        <v>189</v>
      </c>
      <c r="Y7" s="10"/>
      <c r="Z7" s="10">
        <v>98</v>
      </c>
      <c r="AA7" s="10">
        <v>119</v>
      </c>
      <c r="AB7" s="10">
        <v>125</v>
      </c>
      <c r="AC7" s="10">
        <v>143</v>
      </c>
      <c r="AD7" s="10">
        <v>90</v>
      </c>
      <c r="AE7" s="10">
        <v>77</v>
      </c>
      <c r="AF7" s="10">
        <v>31</v>
      </c>
      <c r="AG7" s="10">
        <v>68</v>
      </c>
      <c r="AH7" s="10"/>
      <c r="AI7" s="10">
        <v>26</v>
      </c>
      <c r="AJ7" s="10">
        <v>69</v>
      </c>
      <c r="AK7" s="10">
        <v>104</v>
      </c>
      <c r="AL7" s="10">
        <v>405</v>
      </c>
      <c r="AM7" s="10">
        <v>140</v>
      </c>
      <c r="AN7" s="10"/>
      <c r="AO7" s="10">
        <v>472</v>
      </c>
      <c r="AP7" s="10">
        <v>279</v>
      </c>
      <c r="AQ7" s="10"/>
      <c r="AR7" s="10">
        <v>53</v>
      </c>
      <c r="AS7" s="10">
        <v>218</v>
      </c>
      <c r="AT7" s="10">
        <v>14</v>
      </c>
      <c r="AU7" s="10">
        <v>25</v>
      </c>
      <c r="AV7" s="10">
        <v>93</v>
      </c>
      <c r="AW7" s="10">
        <v>61</v>
      </c>
      <c r="AX7" s="10">
        <v>57</v>
      </c>
      <c r="AY7" s="10">
        <v>23</v>
      </c>
      <c r="AZ7" s="10">
        <v>84</v>
      </c>
      <c r="BA7" s="10">
        <v>43</v>
      </c>
      <c r="BB7" s="10">
        <v>38</v>
      </c>
      <c r="BC7" s="10">
        <v>42</v>
      </c>
      <c r="BD7" s="10"/>
      <c r="BE7" s="10">
        <v>269</v>
      </c>
    </row>
    <row r="8" spans="2:57" ht="60" x14ac:dyDescent="0.25">
      <c r="B8" s="14" t="s">
        <v>579</v>
      </c>
      <c r="C8" s="13">
        <v>0.50066577896138498</v>
      </c>
      <c r="D8" s="13">
        <v>0.52173913043478304</v>
      </c>
      <c r="E8" s="13">
        <v>0.46590909090909099</v>
      </c>
      <c r="F8" s="13">
        <v>0.48979591836734698</v>
      </c>
      <c r="G8" s="13">
        <v>0.51068883610451299</v>
      </c>
      <c r="H8" s="13"/>
      <c r="I8" s="13">
        <v>0.48787878787878802</v>
      </c>
      <c r="J8" s="13">
        <v>0.51068883610451299</v>
      </c>
      <c r="K8" s="13"/>
      <c r="L8" s="13">
        <v>0.48888888888888898</v>
      </c>
      <c r="M8" s="13">
        <v>0.53804347826086996</v>
      </c>
      <c r="N8" s="13">
        <v>0.50431034482758597</v>
      </c>
      <c r="O8" s="13">
        <v>0.473469387755102</v>
      </c>
      <c r="P8" s="13"/>
      <c r="Q8" s="13">
        <v>0.52112676056338003</v>
      </c>
      <c r="R8" s="13">
        <v>0.49090909090909102</v>
      </c>
      <c r="S8" s="13">
        <v>0.50746268656716398</v>
      </c>
      <c r="T8" s="13">
        <v>0.45454545454545497</v>
      </c>
      <c r="U8" s="13">
        <v>0.54545454545454497</v>
      </c>
      <c r="V8" s="13">
        <v>0.50467289719626196</v>
      </c>
      <c r="W8" s="13">
        <v>0.46052631578947401</v>
      </c>
      <c r="X8" s="13">
        <v>0.49206349206349198</v>
      </c>
      <c r="Y8" s="13"/>
      <c r="Z8" s="13">
        <v>0.41836734693877597</v>
      </c>
      <c r="AA8" s="13">
        <v>0.52941176470588203</v>
      </c>
      <c r="AB8" s="13">
        <v>0.52</v>
      </c>
      <c r="AC8" s="13">
        <v>0.54545454545454497</v>
      </c>
      <c r="AD8" s="13">
        <v>0.43333333333333302</v>
      </c>
      <c r="AE8" s="13">
        <v>0.51948051948051899</v>
      </c>
      <c r="AF8" s="13">
        <v>0.54838709677419395</v>
      </c>
      <c r="AG8" s="13">
        <v>0.48529411764705899</v>
      </c>
      <c r="AH8" s="13"/>
      <c r="AI8" s="13">
        <v>0.57692307692307698</v>
      </c>
      <c r="AJ8" s="13">
        <v>0.42028985507246402</v>
      </c>
      <c r="AK8" s="13">
        <v>0.43269230769230799</v>
      </c>
      <c r="AL8" s="13">
        <v>0.498765432098765</v>
      </c>
      <c r="AM8" s="13">
        <v>0.59285714285714297</v>
      </c>
      <c r="AN8" s="13"/>
      <c r="AO8" s="13">
        <v>0.483050847457627</v>
      </c>
      <c r="AP8" s="13">
        <v>0.53046594982078898</v>
      </c>
      <c r="AQ8" s="13"/>
      <c r="AR8" s="13">
        <v>0.490566037735849</v>
      </c>
      <c r="AS8" s="13">
        <v>0.53669724770642202</v>
      </c>
      <c r="AT8" s="13">
        <v>0.5</v>
      </c>
      <c r="AU8" s="13">
        <v>0.36</v>
      </c>
      <c r="AV8" s="13">
        <v>0.483870967741935</v>
      </c>
      <c r="AW8" s="13">
        <v>0.47540983606557402</v>
      </c>
      <c r="AX8" s="13">
        <v>0.47368421052631599</v>
      </c>
      <c r="AY8" s="13">
        <v>0.65217391304347805</v>
      </c>
      <c r="AZ8" s="13">
        <v>0.5</v>
      </c>
      <c r="BA8" s="13">
        <v>0.418604651162791</v>
      </c>
      <c r="BB8" s="13">
        <v>0.5</v>
      </c>
      <c r="BC8" s="13">
        <v>0.52380952380952395</v>
      </c>
      <c r="BD8" s="13"/>
      <c r="BE8" s="13">
        <v>0.52788104089219301</v>
      </c>
    </row>
    <row r="9" spans="2:57" ht="45" x14ac:dyDescent="0.25">
      <c r="B9" s="14" t="s">
        <v>580</v>
      </c>
      <c r="C9" s="13">
        <v>0.43808255659121198</v>
      </c>
      <c r="D9" s="13">
        <v>0.36956521739130399</v>
      </c>
      <c r="E9" s="13">
        <v>0.31818181818181801</v>
      </c>
      <c r="F9" s="13">
        <v>0.40306122448979598</v>
      </c>
      <c r="G9" s="13">
        <v>0.48693586698337299</v>
      </c>
      <c r="H9" s="13"/>
      <c r="I9" s="13">
        <v>0.37575757575757601</v>
      </c>
      <c r="J9" s="13">
        <v>0.48693586698337299</v>
      </c>
      <c r="K9" s="13"/>
      <c r="L9" s="13">
        <v>0.48888888888888898</v>
      </c>
      <c r="M9" s="13">
        <v>0.38043478260869601</v>
      </c>
      <c r="N9" s="13">
        <v>0.40086206896551702</v>
      </c>
      <c r="O9" s="13">
        <v>0.49795918367346897</v>
      </c>
      <c r="P9" s="13"/>
      <c r="Q9" s="13">
        <v>0.46478873239436602</v>
      </c>
      <c r="R9" s="13">
        <v>0.30909090909090903</v>
      </c>
      <c r="S9" s="13">
        <v>0.41791044776119401</v>
      </c>
      <c r="T9" s="13">
        <v>0.337662337662338</v>
      </c>
      <c r="U9" s="13">
        <v>0.38383838383838398</v>
      </c>
      <c r="V9" s="13">
        <v>0.47663551401869197</v>
      </c>
      <c r="W9" s="13">
        <v>0.47368421052631599</v>
      </c>
      <c r="X9" s="13">
        <v>0.51322751322751303</v>
      </c>
      <c r="Y9" s="13"/>
      <c r="Z9" s="13">
        <v>0.43877551020408201</v>
      </c>
      <c r="AA9" s="13">
        <v>0.32773109243697501</v>
      </c>
      <c r="AB9" s="13">
        <v>0.48799999999999999</v>
      </c>
      <c r="AC9" s="13">
        <v>0.44055944055944102</v>
      </c>
      <c r="AD9" s="13">
        <v>0.47777777777777802</v>
      </c>
      <c r="AE9" s="13">
        <v>0.493506493506494</v>
      </c>
      <c r="AF9" s="13">
        <v>0.41935483870967699</v>
      </c>
      <c r="AG9" s="13">
        <v>0.42647058823529399</v>
      </c>
      <c r="AH9" s="13"/>
      <c r="AI9" s="13">
        <v>0.53846153846153799</v>
      </c>
      <c r="AJ9" s="13">
        <v>0.39130434782608697</v>
      </c>
      <c r="AK9" s="13">
        <v>0.36538461538461497</v>
      </c>
      <c r="AL9" s="13">
        <v>0.46172839506172803</v>
      </c>
      <c r="AM9" s="13">
        <v>0.435714285714286</v>
      </c>
      <c r="AN9" s="13"/>
      <c r="AO9" s="13">
        <v>0.444915254237288</v>
      </c>
      <c r="AP9" s="13">
        <v>0.42652329749103901</v>
      </c>
      <c r="AQ9" s="13"/>
      <c r="AR9" s="13">
        <v>0.41509433962264197</v>
      </c>
      <c r="AS9" s="13">
        <v>0.47706422018348599</v>
      </c>
      <c r="AT9" s="13">
        <v>0.57142857142857095</v>
      </c>
      <c r="AU9" s="13">
        <v>0.32</v>
      </c>
      <c r="AV9" s="13">
        <v>0.45161290322580599</v>
      </c>
      <c r="AW9" s="13">
        <v>0.409836065573771</v>
      </c>
      <c r="AX9" s="13">
        <v>0.42105263157894701</v>
      </c>
      <c r="AY9" s="13">
        <v>0.434782608695652</v>
      </c>
      <c r="AZ9" s="13">
        <v>0.33333333333333298</v>
      </c>
      <c r="BA9" s="13">
        <v>0.39534883720930197</v>
      </c>
      <c r="BB9" s="13">
        <v>0.42105263157894701</v>
      </c>
      <c r="BC9" s="13">
        <v>0.59523809523809501</v>
      </c>
      <c r="BD9" s="13"/>
      <c r="BE9" s="13">
        <v>0.46096654275092902</v>
      </c>
    </row>
    <row r="10" spans="2:57" ht="30" x14ac:dyDescent="0.25">
      <c r="B10" s="14" t="s">
        <v>581</v>
      </c>
      <c r="C10" s="13">
        <v>0.434087882822903</v>
      </c>
      <c r="D10" s="13">
        <v>0.41304347826087001</v>
      </c>
      <c r="E10" s="13">
        <v>0.42045454545454503</v>
      </c>
      <c r="F10" s="13">
        <v>0.40816326530612201</v>
      </c>
      <c r="G10" s="13">
        <v>0.45130641330166299</v>
      </c>
      <c r="H10" s="13"/>
      <c r="I10" s="13">
        <v>0.412121212121212</v>
      </c>
      <c r="J10" s="13">
        <v>0.45130641330166299</v>
      </c>
      <c r="K10" s="13"/>
      <c r="L10" s="13">
        <v>0.43333333333333302</v>
      </c>
      <c r="M10" s="13">
        <v>0.42391304347826098</v>
      </c>
      <c r="N10" s="13">
        <v>0.443965517241379</v>
      </c>
      <c r="O10" s="13">
        <v>0.43265306122448999</v>
      </c>
      <c r="P10" s="13"/>
      <c r="Q10" s="13">
        <v>0.42253521126760601</v>
      </c>
      <c r="R10" s="13">
        <v>0.43636363636363601</v>
      </c>
      <c r="S10" s="13">
        <v>0.462686567164179</v>
      </c>
      <c r="T10" s="13">
        <v>0.40259740259740301</v>
      </c>
      <c r="U10" s="13">
        <v>0.41414141414141398</v>
      </c>
      <c r="V10" s="13">
        <v>0.42990654205607498</v>
      </c>
      <c r="W10" s="13">
        <v>0.36842105263157898</v>
      </c>
      <c r="X10" s="13">
        <v>0.47089947089947098</v>
      </c>
      <c r="Y10" s="13"/>
      <c r="Z10" s="13">
        <v>0.43877551020408201</v>
      </c>
      <c r="AA10" s="13">
        <v>0.44537815126050401</v>
      </c>
      <c r="AB10" s="13">
        <v>0.38400000000000001</v>
      </c>
      <c r="AC10" s="13">
        <v>0.42657342657342701</v>
      </c>
      <c r="AD10" s="13">
        <v>0.44444444444444398</v>
      </c>
      <c r="AE10" s="13">
        <v>0.493506493506494</v>
      </c>
      <c r="AF10" s="13">
        <v>0.38709677419354799</v>
      </c>
      <c r="AG10" s="13">
        <v>0.45588235294117602</v>
      </c>
      <c r="AH10" s="13"/>
      <c r="AI10" s="13">
        <v>0.5</v>
      </c>
      <c r="AJ10" s="13">
        <v>0.376811594202899</v>
      </c>
      <c r="AK10" s="13">
        <v>0.38461538461538503</v>
      </c>
      <c r="AL10" s="13">
        <v>0.45925925925925898</v>
      </c>
      <c r="AM10" s="13">
        <v>0.41428571428571398</v>
      </c>
      <c r="AN10" s="13"/>
      <c r="AO10" s="13">
        <v>0.463983050847458</v>
      </c>
      <c r="AP10" s="13">
        <v>0.38351254480286701</v>
      </c>
      <c r="AQ10" s="13"/>
      <c r="AR10" s="13">
        <v>0.47169811320754701</v>
      </c>
      <c r="AS10" s="13">
        <v>0.44495412844036702</v>
      </c>
      <c r="AT10" s="13">
        <v>0.42857142857142899</v>
      </c>
      <c r="AU10" s="13">
        <v>0.48</v>
      </c>
      <c r="AV10" s="13">
        <v>0.473118279569892</v>
      </c>
      <c r="AW10" s="13">
        <v>0.52459016393442603</v>
      </c>
      <c r="AX10" s="13">
        <v>0.43859649122806998</v>
      </c>
      <c r="AY10" s="13">
        <v>0.34782608695652201</v>
      </c>
      <c r="AZ10" s="13">
        <v>0.32142857142857101</v>
      </c>
      <c r="BA10" s="13">
        <v>0.418604651162791</v>
      </c>
      <c r="BB10" s="13">
        <v>0.394736842105263</v>
      </c>
      <c r="BC10" s="13">
        <v>0.40476190476190499</v>
      </c>
      <c r="BD10" s="13"/>
      <c r="BE10" s="13">
        <v>0.453531598513011</v>
      </c>
    </row>
    <row r="11" spans="2:57" ht="30" x14ac:dyDescent="0.25">
      <c r="B11" s="14" t="s">
        <v>582</v>
      </c>
      <c r="C11" s="13">
        <v>0.41810918774966699</v>
      </c>
      <c r="D11" s="13">
        <v>0.41304347826087001</v>
      </c>
      <c r="E11" s="13">
        <v>0.39772727272727298</v>
      </c>
      <c r="F11" s="13">
        <v>0.41836734693877597</v>
      </c>
      <c r="G11" s="13">
        <v>0.422802850356295</v>
      </c>
      <c r="H11" s="13"/>
      <c r="I11" s="13">
        <v>0.412121212121212</v>
      </c>
      <c r="J11" s="13">
        <v>0.422802850356295</v>
      </c>
      <c r="K11" s="13"/>
      <c r="L11" s="13">
        <v>0.47777777777777802</v>
      </c>
      <c r="M11" s="13">
        <v>0.42391304347826098</v>
      </c>
      <c r="N11" s="13">
        <v>0.42241379310344801</v>
      </c>
      <c r="O11" s="13">
        <v>0.38775510204081598</v>
      </c>
      <c r="P11" s="13"/>
      <c r="Q11" s="13">
        <v>0.43661971830985902</v>
      </c>
      <c r="R11" s="13">
        <v>0.381818181818182</v>
      </c>
      <c r="S11" s="13">
        <v>0.49253731343283602</v>
      </c>
      <c r="T11" s="13">
        <v>0.46753246753246802</v>
      </c>
      <c r="U11" s="13">
        <v>0.38383838383838398</v>
      </c>
      <c r="V11" s="13">
        <v>0.39252336448598102</v>
      </c>
      <c r="W11" s="13">
        <v>0.32894736842105299</v>
      </c>
      <c r="X11" s="13">
        <v>0.43915343915343902</v>
      </c>
      <c r="Y11" s="13"/>
      <c r="Z11" s="13">
        <v>0.38775510204081598</v>
      </c>
      <c r="AA11" s="13">
        <v>0.44537815126050401</v>
      </c>
      <c r="AB11" s="13">
        <v>0.40799999999999997</v>
      </c>
      <c r="AC11" s="13">
        <v>0.41258741258741299</v>
      </c>
      <c r="AD11" s="13">
        <v>0.43333333333333302</v>
      </c>
      <c r="AE11" s="13">
        <v>0.45454545454545497</v>
      </c>
      <c r="AF11" s="13">
        <v>0.41935483870967699</v>
      </c>
      <c r="AG11" s="13">
        <v>0.38235294117647101</v>
      </c>
      <c r="AH11" s="13"/>
      <c r="AI11" s="13">
        <v>0.42307692307692302</v>
      </c>
      <c r="AJ11" s="13">
        <v>0.376811594202899</v>
      </c>
      <c r="AK11" s="13">
        <v>0.45192307692307698</v>
      </c>
      <c r="AL11" s="13">
        <v>0.41975308641975301</v>
      </c>
      <c r="AM11" s="13">
        <v>0.39285714285714302</v>
      </c>
      <c r="AN11" s="13"/>
      <c r="AO11" s="13">
        <v>0.40677966101694901</v>
      </c>
      <c r="AP11" s="13">
        <v>0.43727598566308201</v>
      </c>
      <c r="AQ11" s="13"/>
      <c r="AR11" s="13">
        <v>0.37735849056603799</v>
      </c>
      <c r="AS11" s="13">
        <v>0.44954128440367003</v>
      </c>
      <c r="AT11" s="13">
        <v>0.5</v>
      </c>
      <c r="AU11" s="13">
        <v>0.44</v>
      </c>
      <c r="AV11" s="13">
        <v>0.39784946236559099</v>
      </c>
      <c r="AW11" s="13">
        <v>0.409836065573771</v>
      </c>
      <c r="AX11" s="13">
        <v>0.42105263157894701</v>
      </c>
      <c r="AY11" s="13">
        <v>0.34782608695652201</v>
      </c>
      <c r="AZ11" s="13">
        <v>0.39285714285714302</v>
      </c>
      <c r="BA11" s="13">
        <v>0.372093023255814</v>
      </c>
      <c r="BB11" s="13">
        <v>0.44736842105263203</v>
      </c>
      <c r="BC11" s="13">
        <v>0.42857142857142899</v>
      </c>
      <c r="BD11" s="13"/>
      <c r="BE11" s="13">
        <v>0.45724907063197001</v>
      </c>
    </row>
    <row r="12" spans="2:57" ht="30" x14ac:dyDescent="0.25">
      <c r="B12" s="14" t="s">
        <v>583</v>
      </c>
      <c r="C12" s="13">
        <v>0.378162450066578</v>
      </c>
      <c r="D12" s="13">
        <v>0.282608695652174</v>
      </c>
      <c r="E12" s="13">
        <v>0.32954545454545497</v>
      </c>
      <c r="F12" s="13">
        <v>0.40306122448979598</v>
      </c>
      <c r="G12" s="13">
        <v>0.387173396674584</v>
      </c>
      <c r="H12" s="13"/>
      <c r="I12" s="13">
        <v>0.36666666666666697</v>
      </c>
      <c r="J12" s="13">
        <v>0.387173396674584</v>
      </c>
      <c r="K12" s="13"/>
      <c r="L12" s="13">
        <v>0.422222222222222</v>
      </c>
      <c r="M12" s="13">
        <v>0.42391304347826098</v>
      </c>
      <c r="N12" s="13">
        <v>0.37931034482758602</v>
      </c>
      <c r="O12" s="13">
        <v>0.32653061224489799</v>
      </c>
      <c r="P12" s="13"/>
      <c r="Q12" s="13">
        <v>0.40845070422535201</v>
      </c>
      <c r="R12" s="13">
        <v>0.32727272727272699</v>
      </c>
      <c r="S12" s="13">
        <v>0.44776119402985098</v>
      </c>
      <c r="T12" s="13">
        <v>0.35064935064935099</v>
      </c>
      <c r="U12" s="13">
        <v>0.39393939393939398</v>
      </c>
      <c r="V12" s="13">
        <v>0.38317757009345799</v>
      </c>
      <c r="W12" s="13">
        <v>0.34210526315789502</v>
      </c>
      <c r="X12" s="13">
        <v>0.37566137566137597</v>
      </c>
      <c r="Y12" s="13"/>
      <c r="Z12" s="13">
        <v>0.30612244897959201</v>
      </c>
      <c r="AA12" s="13">
        <v>0.40336134453781503</v>
      </c>
      <c r="AB12" s="13">
        <v>0.36</v>
      </c>
      <c r="AC12" s="13">
        <v>0.44055944055944102</v>
      </c>
      <c r="AD12" s="13">
        <v>0.31111111111111101</v>
      </c>
      <c r="AE12" s="13">
        <v>0.37662337662337703</v>
      </c>
      <c r="AF12" s="13">
        <v>0.61290322580645196</v>
      </c>
      <c r="AG12" s="13">
        <v>0.32352941176470601</v>
      </c>
      <c r="AH12" s="13"/>
      <c r="AI12" s="13">
        <v>0.269230769230769</v>
      </c>
      <c r="AJ12" s="13">
        <v>0.44927536231884102</v>
      </c>
      <c r="AK12" s="13">
        <v>0.375</v>
      </c>
      <c r="AL12" s="13">
        <v>0.36296296296296299</v>
      </c>
      <c r="AM12" s="13">
        <v>0.42142857142857099</v>
      </c>
      <c r="AN12" s="13"/>
      <c r="AO12" s="13">
        <v>0.355932203389831</v>
      </c>
      <c r="AP12" s="13">
        <v>0.41577060931899601</v>
      </c>
      <c r="AQ12" s="13"/>
      <c r="AR12" s="13">
        <v>0.169811320754717</v>
      </c>
      <c r="AS12" s="13">
        <v>0.408256880733945</v>
      </c>
      <c r="AT12" s="13">
        <v>0.42857142857142899</v>
      </c>
      <c r="AU12" s="13">
        <v>0.28000000000000003</v>
      </c>
      <c r="AV12" s="13">
        <v>0.43010752688171999</v>
      </c>
      <c r="AW12" s="13">
        <v>0.50819672131147497</v>
      </c>
      <c r="AX12" s="13">
        <v>0.43859649122806998</v>
      </c>
      <c r="AY12" s="13">
        <v>0.52173913043478304</v>
      </c>
      <c r="AZ12" s="13">
        <v>0.28571428571428598</v>
      </c>
      <c r="BA12" s="13">
        <v>0.25581395348837199</v>
      </c>
      <c r="BB12" s="13">
        <v>0.44736842105263203</v>
      </c>
      <c r="BC12" s="13">
        <v>0.30952380952380998</v>
      </c>
      <c r="BD12" s="13"/>
      <c r="BE12" s="13">
        <v>0.45724907063197001</v>
      </c>
    </row>
    <row r="13" spans="2:57" x14ac:dyDescent="0.25">
      <c r="B13" s="14" t="s">
        <v>584</v>
      </c>
      <c r="C13" s="13">
        <v>0.18641810918775001</v>
      </c>
      <c r="D13" s="13">
        <v>0.13043478260869601</v>
      </c>
      <c r="E13" s="13">
        <v>0.14772727272727301</v>
      </c>
      <c r="F13" s="13">
        <v>0.168367346938776</v>
      </c>
      <c r="G13" s="13">
        <v>0.20902612826603301</v>
      </c>
      <c r="H13" s="13"/>
      <c r="I13" s="13">
        <v>0.15757575757575801</v>
      </c>
      <c r="J13" s="13">
        <v>0.20902612826603301</v>
      </c>
      <c r="K13" s="13"/>
      <c r="L13" s="13">
        <v>0.18888888888888899</v>
      </c>
      <c r="M13" s="13">
        <v>0.190217391304348</v>
      </c>
      <c r="N13" s="13">
        <v>0.13793103448275901</v>
      </c>
      <c r="O13" s="13">
        <v>0.22857142857142901</v>
      </c>
      <c r="P13" s="13"/>
      <c r="Q13" s="13">
        <v>0.154929577464789</v>
      </c>
      <c r="R13" s="13">
        <v>0.2</v>
      </c>
      <c r="S13" s="13">
        <v>0.19402985074626899</v>
      </c>
      <c r="T13" s="13">
        <v>0.168831168831169</v>
      </c>
      <c r="U13" s="13">
        <v>0.23232323232323199</v>
      </c>
      <c r="V13" s="13">
        <v>0.11214953271028</v>
      </c>
      <c r="W13" s="13">
        <v>0.18421052631578899</v>
      </c>
      <c r="X13" s="13">
        <v>0.22222222222222199</v>
      </c>
      <c r="Y13" s="13"/>
      <c r="Z13" s="13">
        <v>0.14285714285714299</v>
      </c>
      <c r="AA13" s="13">
        <v>0.16806722689075601</v>
      </c>
      <c r="AB13" s="13">
        <v>0.184</v>
      </c>
      <c r="AC13" s="13">
        <v>0.20979020979021001</v>
      </c>
      <c r="AD13" s="13">
        <v>0.155555555555556</v>
      </c>
      <c r="AE13" s="13">
        <v>0.168831168831169</v>
      </c>
      <c r="AF13" s="13">
        <v>0.25806451612903197</v>
      </c>
      <c r="AG13" s="13">
        <v>0.26470588235294101</v>
      </c>
      <c r="AH13" s="13"/>
      <c r="AI13" s="13">
        <v>0.115384615384615</v>
      </c>
      <c r="AJ13" s="13">
        <v>0.188405797101449</v>
      </c>
      <c r="AK13" s="13">
        <v>0.18269230769230799</v>
      </c>
      <c r="AL13" s="13">
        <v>0.187654320987654</v>
      </c>
      <c r="AM13" s="13">
        <v>0.192857142857143</v>
      </c>
      <c r="AN13" s="13"/>
      <c r="AO13" s="13">
        <v>0.180084745762712</v>
      </c>
      <c r="AP13" s="13">
        <v>0.197132616487455</v>
      </c>
      <c r="AQ13" s="13"/>
      <c r="AR13" s="13">
        <v>0.20754716981132099</v>
      </c>
      <c r="AS13" s="13">
        <v>0.155963302752294</v>
      </c>
      <c r="AT13" s="13">
        <v>0.14285714285714299</v>
      </c>
      <c r="AU13" s="13">
        <v>0.12</v>
      </c>
      <c r="AV13" s="13">
        <v>0.204301075268817</v>
      </c>
      <c r="AW13" s="13">
        <v>0.22950819672131101</v>
      </c>
      <c r="AX13" s="13">
        <v>0.175438596491228</v>
      </c>
      <c r="AY13" s="13">
        <v>0.13043478260869601</v>
      </c>
      <c r="AZ13" s="13">
        <v>0.202380952380952</v>
      </c>
      <c r="BA13" s="13">
        <v>0.27906976744186002</v>
      </c>
      <c r="BB13" s="13">
        <v>0.21052631578947401</v>
      </c>
      <c r="BC13" s="13">
        <v>0.16666666666666699</v>
      </c>
      <c r="BD13" s="13"/>
      <c r="BE13" s="13">
        <v>0.204460966542751</v>
      </c>
    </row>
    <row r="14" spans="2:57" x14ac:dyDescent="0.25">
      <c r="B14" s="14" t="s">
        <v>571</v>
      </c>
      <c r="C14" s="13">
        <v>3.8615179760319598E-2</v>
      </c>
      <c r="D14" s="13">
        <v>2.1739130434782601E-2</v>
      </c>
      <c r="E14" s="13">
        <v>0.11363636363636399</v>
      </c>
      <c r="F14" s="13">
        <v>2.5510204081632699E-2</v>
      </c>
      <c r="G14" s="13">
        <v>3.0878859857482201E-2</v>
      </c>
      <c r="H14" s="13"/>
      <c r="I14" s="13">
        <v>4.8484848484848499E-2</v>
      </c>
      <c r="J14" s="13">
        <v>3.0878859857482201E-2</v>
      </c>
      <c r="K14" s="13"/>
      <c r="L14" s="13">
        <v>3.3333333333333298E-2</v>
      </c>
      <c r="M14" s="13">
        <v>2.1739130434782601E-2</v>
      </c>
      <c r="N14" s="13">
        <v>5.1724137931034503E-2</v>
      </c>
      <c r="O14" s="13">
        <v>4.08163265306122E-2</v>
      </c>
      <c r="P14" s="13"/>
      <c r="Q14" s="13">
        <v>2.8169014084507001E-2</v>
      </c>
      <c r="R14" s="13">
        <v>5.4545454545454501E-2</v>
      </c>
      <c r="S14" s="13">
        <v>2.9850746268656699E-2</v>
      </c>
      <c r="T14" s="13">
        <v>6.4935064935064901E-2</v>
      </c>
      <c r="U14" s="13">
        <v>6.0606060606060601E-2</v>
      </c>
      <c r="V14" s="13">
        <v>2.80373831775701E-2</v>
      </c>
      <c r="W14" s="13">
        <v>2.6315789473684199E-2</v>
      </c>
      <c r="X14" s="13">
        <v>3.1746031746031703E-2</v>
      </c>
      <c r="Y14" s="13"/>
      <c r="Z14" s="13">
        <v>4.08163265306122E-2</v>
      </c>
      <c r="AA14" s="13">
        <v>4.20168067226891E-2</v>
      </c>
      <c r="AB14" s="13">
        <v>1.6E-2</v>
      </c>
      <c r="AC14" s="13">
        <v>1.3986013986014E-2</v>
      </c>
      <c r="AD14" s="13">
        <v>8.8888888888888906E-2</v>
      </c>
      <c r="AE14" s="13">
        <v>3.8961038961039002E-2</v>
      </c>
      <c r="AF14" s="13">
        <v>0</v>
      </c>
      <c r="AG14" s="13">
        <v>7.3529411764705899E-2</v>
      </c>
      <c r="AH14" s="13"/>
      <c r="AI14" s="13">
        <v>0</v>
      </c>
      <c r="AJ14" s="13">
        <v>5.7971014492753603E-2</v>
      </c>
      <c r="AK14" s="13">
        <v>5.7692307692307702E-2</v>
      </c>
      <c r="AL14" s="13">
        <v>2.96296296296296E-2</v>
      </c>
      <c r="AM14" s="13">
        <v>0.05</v>
      </c>
      <c r="AN14" s="13"/>
      <c r="AO14" s="13">
        <v>3.8135593220338999E-2</v>
      </c>
      <c r="AP14" s="13">
        <v>3.9426523297491002E-2</v>
      </c>
      <c r="AQ14" s="13"/>
      <c r="AR14" s="13">
        <v>7.5471698113207503E-2</v>
      </c>
      <c r="AS14" s="13">
        <v>4.1284403669724801E-2</v>
      </c>
      <c r="AT14" s="13">
        <v>0</v>
      </c>
      <c r="AU14" s="13">
        <v>0.04</v>
      </c>
      <c r="AV14" s="13">
        <v>3.2258064516128997E-2</v>
      </c>
      <c r="AW14" s="13">
        <v>4.91803278688525E-2</v>
      </c>
      <c r="AX14" s="13">
        <v>3.5087719298245598E-2</v>
      </c>
      <c r="AY14" s="13">
        <v>4.3478260869565202E-2</v>
      </c>
      <c r="AZ14" s="13">
        <v>2.3809523809523801E-2</v>
      </c>
      <c r="BA14" s="13">
        <v>6.9767441860465101E-2</v>
      </c>
      <c r="BB14" s="13">
        <v>2.6315789473684199E-2</v>
      </c>
      <c r="BC14" s="13">
        <v>0</v>
      </c>
      <c r="BD14" s="13"/>
      <c r="BE14" s="13">
        <v>1.4869888475836399E-2</v>
      </c>
    </row>
    <row r="15" spans="2:57" x14ac:dyDescent="0.25">
      <c r="B15" s="14" t="s">
        <v>134</v>
      </c>
      <c r="C15" s="19">
        <v>9.3209054593874803E-3</v>
      </c>
      <c r="D15" s="19">
        <v>2.1739130434782601E-2</v>
      </c>
      <c r="E15" s="19">
        <v>0</v>
      </c>
      <c r="F15" s="19">
        <v>2.04081632653061E-2</v>
      </c>
      <c r="G15" s="19">
        <v>4.7505938242280296E-3</v>
      </c>
      <c r="H15" s="19"/>
      <c r="I15" s="19">
        <v>1.5151515151515201E-2</v>
      </c>
      <c r="J15" s="19">
        <v>4.7505938242280296E-3</v>
      </c>
      <c r="K15" s="19"/>
      <c r="L15" s="19">
        <v>0</v>
      </c>
      <c r="M15" s="19">
        <v>1.0869565217391301E-2</v>
      </c>
      <c r="N15" s="19">
        <v>4.3103448275862103E-3</v>
      </c>
      <c r="O15" s="19">
        <v>1.6326530612244899E-2</v>
      </c>
      <c r="P15" s="19"/>
      <c r="Q15" s="19">
        <v>0</v>
      </c>
      <c r="R15" s="19">
        <v>0</v>
      </c>
      <c r="S15" s="19">
        <v>2.9850746268656699E-2</v>
      </c>
      <c r="T15" s="19">
        <v>0</v>
      </c>
      <c r="U15" s="19">
        <v>0</v>
      </c>
      <c r="V15" s="19">
        <v>0</v>
      </c>
      <c r="W15" s="19">
        <v>3.94736842105263E-2</v>
      </c>
      <c r="X15" s="19">
        <v>1.0582010582010601E-2</v>
      </c>
      <c r="Y15" s="19"/>
      <c r="Z15" s="19">
        <v>0</v>
      </c>
      <c r="AA15" s="19">
        <v>8.4033613445378096E-3</v>
      </c>
      <c r="AB15" s="19">
        <v>2.4E-2</v>
      </c>
      <c r="AC15" s="19">
        <v>0</v>
      </c>
      <c r="AD15" s="19">
        <v>1.1111111111111099E-2</v>
      </c>
      <c r="AE15" s="19">
        <v>1.2987012987013E-2</v>
      </c>
      <c r="AF15" s="19">
        <v>0</v>
      </c>
      <c r="AG15" s="19">
        <v>1.4705882352941201E-2</v>
      </c>
      <c r="AH15" s="19"/>
      <c r="AI15" s="19">
        <v>0</v>
      </c>
      <c r="AJ15" s="19">
        <v>1.4492753623188401E-2</v>
      </c>
      <c r="AK15" s="19">
        <v>0</v>
      </c>
      <c r="AL15" s="19">
        <v>1.2345679012345699E-2</v>
      </c>
      <c r="AM15" s="19">
        <v>0</v>
      </c>
      <c r="AN15" s="19"/>
      <c r="AO15" s="19">
        <v>1.0593220338983101E-2</v>
      </c>
      <c r="AP15" s="19">
        <v>7.1684587813620098E-3</v>
      </c>
      <c r="AQ15" s="19"/>
      <c r="AR15" s="19">
        <v>0</v>
      </c>
      <c r="AS15" s="19">
        <v>1.3761467889908299E-2</v>
      </c>
      <c r="AT15" s="19">
        <v>0</v>
      </c>
      <c r="AU15" s="19">
        <v>0</v>
      </c>
      <c r="AV15" s="19">
        <v>1.0752688172042999E-2</v>
      </c>
      <c r="AW15" s="19">
        <v>0</v>
      </c>
      <c r="AX15" s="19">
        <v>0</v>
      </c>
      <c r="AY15" s="19">
        <v>0</v>
      </c>
      <c r="AZ15" s="19">
        <v>1.1904761904761901E-2</v>
      </c>
      <c r="BA15" s="19">
        <v>2.32558139534884E-2</v>
      </c>
      <c r="BB15" s="19">
        <v>0</v>
      </c>
      <c r="BC15" s="19">
        <v>2.3809523809523801E-2</v>
      </c>
      <c r="BD15" s="19"/>
      <c r="BE15" s="19">
        <v>0</v>
      </c>
    </row>
    <row r="16" spans="2:57" x14ac:dyDescent="0.25">
      <c r="B16" s="15" t="s">
        <v>586</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BE17"/>
  <sheetViews>
    <sheetView showGridLines="0" topLeftCell="A6" workbookViewId="0">
      <pane xSplit="2" topLeftCell="C1" activePane="topRight" state="frozen"/>
      <selection pane="topRight" activeCell="C8" sqref="C8:C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591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587</v>
      </c>
      <c r="C8" s="13">
        <v>0.42260692464358501</v>
      </c>
      <c r="D8" s="13">
        <v>0.25974025974025999</v>
      </c>
      <c r="E8" s="13">
        <v>0.34814814814814798</v>
      </c>
      <c r="F8" s="13">
        <v>0.42519685039370098</v>
      </c>
      <c r="G8" s="13">
        <v>0.46511627906976699</v>
      </c>
      <c r="H8" s="13"/>
      <c r="I8" s="13">
        <v>0.37553648068669498</v>
      </c>
      <c r="J8" s="13">
        <v>0.46511627906976699</v>
      </c>
      <c r="K8" s="13"/>
      <c r="L8" s="13">
        <v>0.390625</v>
      </c>
      <c r="M8" s="13">
        <v>0.43290043290043301</v>
      </c>
      <c r="N8" s="13">
        <v>0.46488294314381301</v>
      </c>
      <c r="O8" s="13">
        <v>0.39009287925696601</v>
      </c>
      <c r="P8" s="13"/>
      <c r="Q8" s="13">
        <v>0.29729729729729698</v>
      </c>
      <c r="R8" s="13">
        <v>0.43243243243243201</v>
      </c>
      <c r="S8" s="13">
        <v>0.45652173913043498</v>
      </c>
      <c r="T8" s="13">
        <v>0.355140186915888</v>
      </c>
      <c r="U8" s="13">
        <v>0.41935483870967699</v>
      </c>
      <c r="V8" s="13">
        <v>0.473282442748092</v>
      </c>
      <c r="W8" s="13">
        <v>0.45918367346938799</v>
      </c>
      <c r="X8" s="13">
        <v>0.47807017543859598</v>
      </c>
      <c r="Y8" s="13"/>
      <c r="Z8" s="13">
        <v>0.36690647482014399</v>
      </c>
      <c r="AA8" s="13">
        <v>0.380368098159509</v>
      </c>
      <c r="AB8" s="13">
        <v>0.38311688311688302</v>
      </c>
      <c r="AC8" s="13">
        <v>0.52513966480446905</v>
      </c>
      <c r="AD8" s="13">
        <v>0.476190476190476</v>
      </c>
      <c r="AE8" s="13">
        <v>0.32110091743119301</v>
      </c>
      <c r="AF8" s="13">
        <v>0.547619047619048</v>
      </c>
      <c r="AG8" s="13">
        <v>0.450549450549451</v>
      </c>
      <c r="AH8" s="13"/>
      <c r="AI8" s="13">
        <v>0.35555555555555601</v>
      </c>
      <c r="AJ8" s="13">
        <v>0.268041237113402</v>
      </c>
      <c r="AK8" s="13">
        <v>0.32026143790849698</v>
      </c>
      <c r="AL8" s="13">
        <v>0.42231075697211201</v>
      </c>
      <c r="AM8" s="13">
        <v>0.63793103448275901</v>
      </c>
      <c r="AN8" s="13"/>
      <c r="AO8" s="13">
        <v>0.44983277591973198</v>
      </c>
      <c r="AP8" s="13">
        <v>0.38020833333333298</v>
      </c>
      <c r="AQ8" s="13"/>
      <c r="AR8" s="13">
        <v>0.40625</v>
      </c>
      <c r="AS8" s="13">
        <v>0.43706293706293697</v>
      </c>
      <c r="AT8" s="13">
        <v>0.29411764705882398</v>
      </c>
      <c r="AU8" s="13">
        <v>0.35483870967741898</v>
      </c>
      <c r="AV8" s="13">
        <v>0.436974789915966</v>
      </c>
      <c r="AW8" s="13">
        <v>0.40259740259740301</v>
      </c>
      <c r="AX8" s="13">
        <v>0.44047619047619002</v>
      </c>
      <c r="AY8" s="13">
        <v>0.55882352941176505</v>
      </c>
      <c r="AZ8" s="13">
        <v>0.46078431372549</v>
      </c>
      <c r="BA8" s="13">
        <v>0.41379310344827602</v>
      </c>
      <c r="BB8" s="13">
        <v>0.36842105263157898</v>
      </c>
      <c r="BC8" s="13">
        <v>0.320754716981132</v>
      </c>
      <c r="BD8" s="13"/>
      <c r="BE8" s="13">
        <v>0.49291784702549601</v>
      </c>
    </row>
    <row r="9" spans="2:57" ht="30" x14ac:dyDescent="0.25">
      <c r="B9" s="14" t="s">
        <v>588</v>
      </c>
      <c r="C9" s="13">
        <v>0.37372708757637502</v>
      </c>
      <c r="D9" s="13">
        <v>0.44155844155844198</v>
      </c>
      <c r="E9" s="13">
        <v>0.35555555555555601</v>
      </c>
      <c r="F9" s="13">
        <v>0.35433070866141703</v>
      </c>
      <c r="G9" s="13">
        <v>0.377906976744186</v>
      </c>
      <c r="H9" s="13"/>
      <c r="I9" s="13">
        <v>0.36909871244635201</v>
      </c>
      <c r="J9" s="13">
        <v>0.377906976744186</v>
      </c>
      <c r="K9" s="13"/>
      <c r="L9" s="13">
        <v>0.4296875</v>
      </c>
      <c r="M9" s="13">
        <v>0.445887445887446</v>
      </c>
      <c r="N9" s="13">
        <v>0.341137123745819</v>
      </c>
      <c r="O9" s="13">
        <v>0.328173374613003</v>
      </c>
      <c r="P9" s="13"/>
      <c r="Q9" s="13">
        <v>0.41441441441441401</v>
      </c>
      <c r="R9" s="13">
        <v>0.391891891891892</v>
      </c>
      <c r="S9" s="13">
        <v>0.35869565217391303</v>
      </c>
      <c r="T9" s="13">
        <v>0.44859813084112099</v>
      </c>
      <c r="U9" s="13">
        <v>0.33870967741935498</v>
      </c>
      <c r="V9" s="13">
        <v>0.38931297709923701</v>
      </c>
      <c r="W9" s="13">
        <v>0.32653061224489799</v>
      </c>
      <c r="X9" s="13">
        <v>0.34649122807017502</v>
      </c>
      <c r="Y9" s="13"/>
      <c r="Z9" s="13">
        <v>0.42446043165467601</v>
      </c>
      <c r="AA9" s="13">
        <v>0.41104294478527598</v>
      </c>
      <c r="AB9" s="13">
        <v>0.40909090909090901</v>
      </c>
      <c r="AC9" s="13">
        <v>0.34078212290502802</v>
      </c>
      <c r="AD9" s="13">
        <v>0.314285714285714</v>
      </c>
      <c r="AE9" s="13">
        <v>0.403669724770642</v>
      </c>
      <c r="AF9" s="13">
        <v>0.28571428571428598</v>
      </c>
      <c r="AG9" s="13">
        <v>0.30769230769230799</v>
      </c>
      <c r="AH9" s="13"/>
      <c r="AI9" s="13">
        <v>0.37777777777777799</v>
      </c>
      <c r="AJ9" s="13">
        <v>0.402061855670103</v>
      </c>
      <c r="AK9" s="13">
        <v>0.41830065359477098</v>
      </c>
      <c r="AL9" s="13">
        <v>0.40039840637450202</v>
      </c>
      <c r="AM9" s="13">
        <v>0.252873563218391</v>
      </c>
      <c r="AN9" s="13"/>
      <c r="AO9" s="13">
        <v>0.36120401337792601</v>
      </c>
      <c r="AP9" s="13">
        <v>0.39322916666666702</v>
      </c>
      <c r="AQ9" s="13"/>
      <c r="AR9" s="13">
        <v>0.328125</v>
      </c>
      <c r="AS9" s="13">
        <v>0.35314685314685301</v>
      </c>
      <c r="AT9" s="13">
        <v>0.47058823529411797</v>
      </c>
      <c r="AU9" s="13">
        <v>0.45161290322580599</v>
      </c>
      <c r="AV9" s="13">
        <v>0.38655462184874001</v>
      </c>
      <c r="AW9" s="13">
        <v>0.40259740259740301</v>
      </c>
      <c r="AX9" s="13">
        <v>0.38095238095238099</v>
      </c>
      <c r="AY9" s="13">
        <v>0.29411764705882398</v>
      </c>
      <c r="AZ9" s="13">
        <v>0.39215686274509798</v>
      </c>
      <c r="BA9" s="13">
        <v>0.32758620689655199</v>
      </c>
      <c r="BB9" s="13">
        <v>0.40350877192982498</v>
      </c>
      <c r="BC9" s="13">
        <v>0.41509433962264197</v>
      </c>
      <c r="BD9" s="13"/>
      <c r="BE9" s="13">
        <v>0.37960339943342802</v>
      </c>
    </row>
    <row r="10" spans="2:57" ht="30" x14ac:dyDescent="0.25">
      <c r="B10" s="14" t="s">
        <v>589</v>
      </c>
      <c r="C10" s="13">
        <v>0.13543788187372699</v>
      </c>
      <c r="D10" s="13">
        <v>0.18181818181818199</v>
      </c>
      <c r="E10" s="13">
        <v>0.2</v>
      </c>
      <c r="F10" s="13">
        <v>0.12992125984252001</v>
      </c>
      <c r="G10" s="13">
        <v>0.114341085271318</v>
      </c>
      <c r="H10" s="13"/>
      <c r="I10" s="13">
        <v>0.15879828326180301</v>
      </c>
      <c r="J10" s="13">
        <v>0.114341085271318</v>
      </c>
      <c r="K10" s="13"/>
      <c r="L10" s="13">
        <v>0.140625</v>
      </c>
      <c r="M10" s="13">
        <v>7.3593073593073599E-2</v>
      </c>
      <c r="N10" s="13">
        <v>0.14715719063545199</v>
      </c>
      <c r="O10" s="13">
        <v>0.16718266253870001</v>
      </c>
      <c r="P10" s="13"/>
      <c r="Q10" s="13">
        <v>0.20720720720720701</v>
      </c>
      <c r="R10" s="13">
        <v>0.121621621621622</v>
      </c>
      <c r="S10" s="13">
        <v>7.6086956521739094E-2</v>
      </c>
      <c r="T10" s="13">
        <v>0.15887850467289699</v>
      </c>
      <c r="U10" s="13">
        <v>0.13709677419354799</v>
      </c>
      <c r="V10" s="13">
        <v>0.114503816793893</v>
      </c>
      <c r="W10" s="13">
        <v>0.13265306122449</v>
      </c>
      <c r="X10" s="13">
        <v>0.12280701754386</v>
      </c>
      <c r="Y10" s="13"/>
      <c r="Z10" s="13">
        <v>0.12230215827338101</v>
      </c>
      <c r="AA10" s="13">
        <v>0.14110429447852799</v>
      </c>
      <c r="AB10" s="13">
        <v>0.14285714285714299</v>
      </c>
      <c r="AC10" s="13">
        <v>0.100558659217877</v>
      </c>
      <c r="AD10" s="13">
        <v>0.15238095238095201</v>
      </c>
      <c r="AE10" s="13">
        <v>0.155963302752294</v>
      </c>
      <c r="AF10" s="13">
        <v>0.16666666666666699</v>
      </c>
      <c r="AG10" s="13">
        <v>0.14285714285714299</v>
      </c>
      <c r="AH10" s="13"/>
      <c r="AI10" s="13">
        <v>0.17777777777777801</v>
      </c>
      <c r="AJ10" s="13">
        <v>0.22680412371134001</v>
      </c>
      <c r="AK10" s="13">
        <v>0.18300653594771199</v>
      </c>
      <c r="AL10" s="13">
        <v>0.115537848605578</v>
      </c>
      <c r="AM10" s="13">
        <v>7.4712643678160898E-2</v>
      </c>
      <c r="AN10" s="13"/>
      <c r="AO10" s="13">
        <v>0.12876254180602001</v>
      </c>
      <c r="AP10" s="13">
        <v>0.14583333333333301</v>
      </c>
      <c r="AQ10" s="13"/>
      <c r="AR10" s="13">
        <v>0.1875</v>
      </c>
      <c r="AS10" s="13">
        <v>0.13636363636363599</v>
      </c>
      <c r="AT10" s="13">
        <v>0.17647058823529399</v>
      </c>
      <c r="AU10" s="13">
        <v>0.16129032258064499</v>
      </c>
      <c r="AV10" s="13">
        <v>0.13445378151260501</v>
      </c>
      <c r="AW10" s="13">
        <v>0.103896103896104</v>
      </c>
      <c r="AX10" s="13">
        <v>0.13095238095238099</v>
      </c>
      <c r="AY10" s="13">
        <v>0.11764705882352899</v>
      </c>
      <c r="AZ10" s="13">
        <v>7.8431372549019607E-2</v>
      </c>
      <c r="BA10" s="13">
        <v>0.22413793103448301</v>
      </c>
      <c r="BB10" s="13">
        <v>0.12280701754386</v>
      </c>
      <c r="BC10" s="13">
        <v>0.13207547169811301</v>
      </c>
      <c r="BD10" s="13"/>
      <c r="BE10" s="13">
        <v>8.7818696883852701E-2</v>
      </c>
    </row>
    <row r="11" spans="2:57" ht="30" x14ac:dyDescent="0.25">
      <c r="B11" s="14" t="s">
        <v>590</v>
      </c>
      <c r="C11" s="13">
        <v>4.5824847250509199E-2</v>
      </c>
      <c r="D11" s="13">
        <v>9.0909090909090898E-2</v>
      </c>
      <c r="E11" s="13">
        <v>5.9259259259259303E-2</v>
      </c>
      <c r="F11" s="13">
        <v>6.2992125984251995E-2</v>
      </c>
      <c r="G11" s="13">
        <v>2.7131782945736399E-2</v>
      </c>
      <c r="H11" s="13"/>
      <c r="I11" s="13">
        <v>6.6523605150214604E-2</v>
      </c>
      <c r="J11" s="13">
        <v>2.7131782945736399E-2</v>
      </c>
      <c r="K11" s="13"/>
      <c r="L11" s="13">
        <v>2.34375E-2</v>
      </c>
      <c r="M11" s="13">
        <v>3.03030303030303E-2</v>
      </c>
      <c r="N11" s="13">
        <v>3.0100334448160501E-2</v>
      </c>
      <c r="O11" s="13">
        <v>8.0495356037151702E-2</v>
      </c>
      <c r="P11" s="13"/>
      <c r="Q11" s="13">
        <v>5.4054054054054099E-2</v>
      </c>
      <c r="R11" s="13">
        <v>4.0540540540540501E-2</v>
      </c>
      <c r="S11" s="13">
        <v>8.6956521739130405E-2</v>
      </c>
      <c r="T11" s="13">
        <v>2.80373831775701E-2</v>
      </c>
      <c r="U11" s="13">
        <v>7.25806451612903E-2</v>
      </c>
      <c r="V11" s="13">
        <v>2.2900763358778602E-2</v>
      </c>
      <c r="W11" s="13">
        <v>4.08163265306122E-2</v>
      </c>
      <c r="X11" s="13">
        <v>3.07017543859649E-2</v>
      </c>
      <c r="Y11" s="13"/>
      <c r="Z11" s="13">
        <v>6.4748201438848907E-2</v>
      </c>
      <c r="AA11" s="13">
        <v>4.2944785276073601E-2</v>
      </c>
      <c r="AB11" s="13">
        <v>2.5974025974026E-2</v>
      </c>
      <c r="AC11" s="13">
        <v>2.23463687150838E-2</v>
      </c>
      <c r="AD11" s="13">
        <v>4.7619047619047603E-2</v>
      </c>
      <c r="AE11" s="13">
        <v>8.2568807339449504E-2</v>
      </c>
      <c r="AF11" s="13">
        <v>0</v>
      </c>
      <c r="AG11" s="13">
        <v>7.69230769230769E-2</v>
      </c>
      <c r="AH11" s="13"/>
      <c r="AI11" s="13">
        <v>4.4444444444444398E-2</v>
      </c>
      <c r="AJ11" s="13">
        <v>9.2783505154639206E-2</v>
      </c>
      <c r="AK11" s="13">
        <v>4.5751633986928102E-2</v>
      </c>
      <c r="AL11" s="13">
        <v>4.1832669322709203E-2</v>
      </c>
      <c r="AM11" s="13">
        <v>1.72413793103448E-2</v>
      </c>
      <c r="AN11" s="13"/>
      <c r="AO11" s="13">
        <v>3.8461538461538498E-2</v>
      </c>
      <c r="AP11" s="13">
        <v>5.7291666666666699E-2</v>
      </c>
      <c r="AQ11" s="13"/>
      <c r="AR11" s="13">
        <v>3.125E-2</v>
      </c>
      <c r="AS11" s="13">
        <v>6.2937062937062901E-2</v>
      </c>
      <c r="AT11" s="13">
        <v>5.8823529411764698E-2</v>
      </c>
      <c r="AU11" s="13">
        <v>0</v>
      </c>
      <c r="AV11" s="13">
        <v>2.5210084033613401E-2</v>
      </c>
      <c r="AW11" s="13">
        <v>5.1948051948052E-2</v>
      </c>
      <c r="AX11" s="13">
        <v>2.3809523809523801E-2</v>
      </c>
      <c r="AY11" s="13">
        <v>0</v>
      </c>
      <c r="AZ11" s="13">
        <v>3.9215686274509803E-2</v>
      </c>
      <c r="BA11" s="13">
        <v>3.4482758620689703E-2</v>
      </c>
      <c r="BB11" s="13">
        <v>5.2631578947368397E-2</v>
      </c>
      <c r="BC11" s="13">
        <v>0.113207547169811</v>
      </c>
      <c r="BD11" s="13"/>
      <c r="BE11" s="13">
        <v>2.2662889518413599E-2</v>
      </c>
    </row>
    <row r="12" spans="2:57" x14ac:dyDescent="0.25">
      <c r="B12" s="14" t="s">
        <v>134</v>
      </c>
      <c r="C12" s="19">
        <v>2.24032586558045E-2</v>
      </c>
      <c r="D12" s="19">
        <v>2.5974025974026E-2</v>
      </c>
      <c r="E12" s="19">
        <v>3.7037037037037E-2</v>
      </c>
      <c r="F12" s="19">
        <v>2.7559055118110201E-2</v>
      </c>
      <c r="G12" s="19">
        <v>1.5503875968992199E-2</v>
      </c>
      <c r="H12" s="19"/>
      <c r="I12" s="19">
        <v>3.0042918454935601E-2</v>
      </c>
      <c r="J12" s="19">
        <v>1.5503875968992199E-2</v>
      </c>
      <c r="K12" s="19"/>
      <c r="L12" s="19">
        <v>1.5625E-2</v>
      </c>
      <c r="M12" s="19">
        <v>1.7316017316017299E-2</v>
      </c>
      <c r="N12" s="19">
        <v>1.6722408026755901E-2</v>
      </c>
      <c r="O12" s="19">
        <v>3.4055727554179599E-2</v>
      </c>
      <c r="P12" s="19"/>
      <c r="Q12" s="19">
        <v>2.7027027027027001E-2</v>
      </c>
      <c r="R12" s="19">
        <v>1.35135135135135E-2</v>
      </c>
      <c r="S12" s="19">
        <v>2.1739130434782601E-2</v>
      </c>
      <c r="T12" s="19">
        <v>9.3457943925233603E-3</v>
      </c>
      <c r="U12" s="19">
        <v>3.2258064516128997E-2</v>
      </c>
      <c r="V12" s="19">
        <v>0</v>
      </c>
      <c r="W12" s="19">
        <v>4.08163265306122E-2</v>
      </c>
      <c r="X12" s="19">
        <v>2.1929824561403501E-2</v>
      </c>
      <c r="Y12" s="19"/>
      <c r="Z12" s="19">
        <v>2.15827338129496E-2</v>
      </c>
      <c r="AA12" s="19">
        <v>2.4539877300613501E-2</v>
      </c>
      <c r="AB12" s="19">
        <v>3.8961038961039002E-2</v>
      </c>
      <c r="AC12" s="19">
        <v>1.11731843575419E-2</v>
      </c>
      <c r="AD12" s="19">
        <v>9.5238095238095195E-3</v>
      </c>
      <c r="AE12" s="19">
        <v>3.6697247706422E-2</v>
      </c>
      <c r="AF12" s="19">
        <v>0</v>
      </c>
      <c r="AG12" s="19">
        <v>2.1978021978022001E-2</v>
      </c>
      <c r="AH12" s="19"/>
      <c r="AI12" s="19">
        <v>4.4444444444444398E-2</v>
      </c>
      <c r="AJ12" s="19">
        <v>1.03092783505155E-2</v>
      </c>
      <c r="AK12" s="19">
        <v>3.2679738562091498E-2</v>
      </c>
      <c r="AL12" s="19">
        <v>1.9920318725099601E-2</v>
      </c>
      <c r="AM12" s="19">
        <v>1.72413793103448E-2</v>
      </c>
      <c r="AN12" s="19"/>
      <c r="AO12" s="19">
        <v>2.1739130434782601E-2</v>
      </c>
      <c r="AP12" s="19">
        <v>2.34375E-2</v>
      </c>
      <c r="AQ12" s="19"/>
      <c r="AR12" s="19">
        <v>4.6875E-2</v>
      </c>
      <c r="AS12" s="19">
        <v>1.04895104895105E-2</v>
      </c>
      <c r="AT12" s="19">
        <v>0</v>
      </c>
      <c r="AU12" s="19">
        <v>3.2258064516128997E-2</v>
      </c>
      <c r="AV12" s="19">
        <v>1.6806722689075598E-2</v>
      </c>
      <c r="AW12" s="19">
        <v>3.8961038961039002E-2</v>
      </c>
      <c r="AX12" s="19">
        <v>2.3809523809523801E-2</v>
      </c>
      <c r="AY12" s="19">
        <v>2.9411764705882401E-2</v>
      </c>
      <c r="AZ12" s="19">
        <v>2.9411764705882401E-2</v>
      </c>
      <c r="BA12" s="19">
        <v>0</v>
      </c>
      <c r="BB12" s="19">
        <v>5.2631578947368397E-2</v>
      </c>
      <c r="BC12" s="19">
        <v>1.88679245283019E-2</v>
      </c>
      <c r="BD12" s="19"/>
      <c r="BE12" s="19">
        <v>1.69971671388102E-2</v>
      </c>
    </row>
    <row r="13" spans="2:57" x14ac:dyDescent="0.25">
      <c r="B13" s="15"/>
    </row>
    <row r="14" spans="2:57" x14ac:dyDescent="0.25">
      <c r="B14" t="s">
        <v>84</v>
      </c>
    </row>
    <row r="15" spans="2:57" x14ac:dyDescent="0.25">
      <c r="B15" t="s">
        <v>85</v>
      </c>
    </row>
    <row r="17" spans="2:2" x14ac:dyDescent="0.25">
      <c r="B17"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22"/>
  <sheetViews>
    <sheetView showGridLines="0" workbookViewId="0">
      <selection activeCell="D1" sqref="D1:D1048576"/>
    </sheetView>
  </sheetViews>
  <sheetFormatPr defaultColWidth="11.42578125" defaultRowHeight="15" x14ac:dyDescent="0.25"/>
  <cols>
    <col min="4" max="4" width="100.7109375" customWidth="1"/>
    <col min="5" max="5" width="20.7109375" customWidth="1"/>
  </cols>
  <sheetData>
    <row r="2" spans="3:6" ht="39.950000000000003" customHeight="1" x14ac:dyDescent="0.25">
      <c r="D2" s="1" t="s">
        <v>11</v>
      </c>
    </row>
    <row r="6" spans="3:6" x14ac:dyDescent="0.25">
      <c r="D6" s="8" t="str">
        <f>HYPERLINK("#'Full Results'!A1", "Full Results")</f>
        <v>Full Results</v>
      </c>
    </row>
    <row r="8" spans="3:6" x14ac:dyDescent="0.25">
      <c r="D8" s="6" t="s">
        <v>12</v>
      </c>
      <c r="E8" s="6" t="s">
        <v>13</v>
      </c>
      <c r="F8" s="6" t="s">
        <v>14</v>
      </c>
    </row>
    <row r="9" spans="3:6" x14ac:dyDescent="0.25">
      <c r="C9">
        <v>1</v>
      </c>
      <c r="D9" s="8" t="str">
        <f>HYPERLINK("#'Table 1'!A1", "Grid Summary: Which, if any, of the following management practices does your business use?")</f>
        <v>Grid Summary: Which, if any, of the following management practices does your business use?</v>
      </c>
      <c r="E9" s="7"/>
      <c r="F9" t="s">
        <v>86</v>
      </c>
    </row>
    <row r="10" spans="3:6" x14ac:dyDescent="0.25">
      <c r="C10">
        <v>2</v>
      </c>
      <c r="D10" s="8" t="str">
        <f>HYPERLINK("#'Table 2'!A1", "Which, if any, of the following management practices does your business use?: Setting long-term goals")</f>
        <v>Which, if any, of the following management practices does your business use?: Setting long-term goals</v>
      </c>
      <c r="E10" s="17" t="str">
        <f>HYPERLINK("#'Full Results'!A10", "10")</f>
        <v>10</v>
      </c>
      <c r="F10" t="s">
        <v>86</v>
      </c>
    </row>
    <row r="11" spans="3:6" x14ac:dyDescent="0.25">
      <c r="C11">
        <v>3</v>
      </c>
      <c r="D11" s="8" t="str">
        <f>HYPERLINK("#'Table 3'!A1", "Which, if any, of the following management practices does your business use?: Setting short-term performance benchmarks")</f>
        <v>Which, if any, of the following management practices does your business use?: Setting short-term performance benchmarks</v>
      </c>
      <c r="E11" s="17" t="str">
        <f>HYPERLINK("#'Full Results'!A17", "17")</f>
        <v>17</v>
      </c>
      <c r="F11" t="s">
        <v>86</v>
      </c>
    </row>
    <row r="12" spans="3:6" x14ac:dyDescent="0.25">
      <c r="C12">
        <v>4</v>
      </c>
      <c r="D12" s="8" t="str">
        <f>HYPERLINK("#'Table 4'!A1", "Which, if any, of the following management practices does your business use?: Rewarding high performers with bonuses or higher salary")</f>
        <v>Which, if any, of the following management practices does your business use?: Rewarding high performers with bonuses or higher salary</v>
      </c>
      <c r="E12" s="17" t="str">
        <f>HYPERLINK("#'Full Results'!A24", "24")</f>
        <v>24</v>
      </c>
      <c r="F12" t="s">
        <v>86</v>
      </c>
    </row>
    <row r="13" spans="3:6" x14ac:dyDescent="0.25">
      <c r="C13">
        <v>5</v>
      </c>
      <c r="D13" s="8" t="str">
        <f>HYPERLINK("#'Table 5'!A1", "Which, if any, of the following management practices does your business use?: Offering training for underperformers")</f>
        <v>Which, if any, of the following management practices does your business use?: Offering training for underperformers</v>
      </c>
      <c r="E13" s="17" t="str">
        <f>HYPERLINK("#'Full Results'!A31", "31")</f>
        <v>31</v>
      </c>
      <c r="F13" t="s">
        <v>86</v>
      </c>
    </row>
    <row r="14" spans="3:6" x14ac:dyDescent="0.25">
      <c r="C14">
        <v>6</v>
      </c>
      <c r="D14" s="8" t="str">
        <f>HYPERLINK("#'Table 6'!A1", "Which, if any, of the following management practices does your business use?: Have a structured process for collecting performance data")</f>
        <v>Which, if any, of the following management practices does your business use?: Have a structured process for collecting performance data</v>
      </c>
      <c r="E14" s="17" t="str">
        <f>HYPERLINK("#'Full Results'!A38", "38")</f>
        <v>38</v>
      </c>
      <c r="F14" t="s">
        <v>86</v>
      </c>
    </row>
    <row r="15" spans="3:6" x14ac:dyDescent="0.25">
      <c r="C15">
        <v>7</v>
      </c>
      <c r="D15" s="8" t="str">
        <f>HYPERLINK("#'Table 7'!A1", "Which, if any, of the following management practices does your business use?: Have a structured process for analysing performance data")</f>
        <v>Which, if any, of the following management practices does your business use?: Have a structured process for analysing performance data</v>
      </c>
      <c r="E15" s="17" t="str">
        <f>HYPERLINK("#'Full Results'!A45", "45")</f>
        <v>45</v>
      </c>
      <c r="F15" t="s">
        <v>86</v>
      </c>
    </row>
    <row r="16" spans="3:6" x14ac:dyDescent="0.25">
      <c r="C16">
        <v>8</v>
      </c>
      <c r="D16" s="8" t="str">
        <f>HYPERLINK("#'Table 8'!A1", "Grid Summary: When thinking about your experience as a business senior decision maker, which of the following phrases are a good description for how you feel?")</f>
        <v>Grid Summary: When thinking about your experience as a business senior decision maker, which of the following phrases are a good description for how you feel?</v>
      </c>
      <c r="E16" s="7"/>
      <c r="F16" t="s">
        <v>86</v>
      </c>
    </row>
    <row r="17" spans="3:6" x14ac:dyDescent="0.25">
      <c r="C17">
        <v>9</v>
      </c>
      <c r="D17" s="8" t="str">
        <f>HYPERLINK("#'Table 9'!A1", "When thinking about your experience as a business senior decision maker, which of the following phrases are a good description for how you feel?: Confident")</f>
        <v>When thinking about your experience as a business senior decision maker, which of the following phrases are a good description for how you feel?: Confident</v>
      </c>
      <c r="E17" s="17" t="str">
        <f>HYPERLINK("#'Full Results'!A52", "52")</f>
        <v>52</v>
      </c>
      <c r="F17" t="s">
        <v>86</v>
      </c>
    </row>
    <row r="18" spans="3:6" x14ac:dyDescent="0.25">
      <c r="C18">
        <v>10</v>
      </c>
      <c r="D18" s="8" t="str">
        <f>HYPERLINK("#'Table 10'!A1", "When thinking about your experience as a business senior decision maker, which of the following phrases are a good description for how you feel?: Stretched")</f>
        <v>When thinking about your experience as a business senior decision maker, which of the following phrases are a good description for how you feel?: Stretched</v>
      </c>
      <c r="E18" s="17" t="str">
        <f>HYPERLINK("#'Full Results'!A60", "60")</f>
        <v>60</v>
      </c>
      <c r="F18" t="s">
        <v>86</v>
      </c>
    </row>
    <row r="19" spans="3:6" x14ac:dyDescent="0.25">
      <c r="C19">
        <v>11</v>
      </c>
      <c r="D19" s="8" t="str">
        <f>HYPERLINK("#'Table 11'!A1", "When thinking about your experience as a business senior decision maker, which of the following phrases are a good description for how you feel?: Time-poor")</f>
        <v>When thinking about your experience as a business senior decision maker, which of the following phrases are a good description for how you feel?: Time-poor</v>
      </c>
      <c r="E19" s="17" t="str">
        <f>HYPERLINK("#'Full Results'!A68", "68")</f>
        <v>68</v>
      </c>
      <c r="F19" t="s">
        <v>86</v>
      </c>
    </row>
    <row r="20" spans="3:6" x14ac:dyDescent="0.25">
      <c r="C20">
        <v>12</v>
      </c>
      <c r="D20" s="8" t="str">
        <f>HYPERLINK("#'Table 12'!A1", "When thinking about your experience as a business senior decision maker, which of the following phrases are a good description for how you feel?: Optimistic")</f>
        <v>When thinking about your experience as a business senior decision maker, which of the following phrases are a good description for how you feel?: Optimistic</v>
      </c>
      <c r="E20" s="17" t="str">
        <f>HYPERLINK("#'Full Results'!A76", "76")</f>
        <v>76</v>
      </c>
      <c r="F20" t="s">
        <v>86</v>
      </c>
    </row>
    <row r="21" spans="3:6" x14ac:dyDescent="0.25">
      <c r="C21">
        <v>13</v>
      </c>
      <c r="D21" s="8" t="str">
        <f>HYPERLINK("#'Table 13'!A1", "When thinking about your experience as a business senior decision maker, which of the following phrases are a good description for how you feel?: Stressed")</f>
        <v>When thinking about your experience as a business senior decision maker, which of the following phrases are a good description for how you feel?: Stressed</v>
      </c>
      <c r="E21" s="17" t="str">
        <f>HYPERLINK("#'Full Results'!A84", "84")</f>
        <v>84</v>
      </c>
      <c r="F21" t="s">
        <v>86</v>
      </c>
    </row>
    <row r="22" spans="3:6" x14ac:dyDescent="0.25">
      <c r="C22">
        <v>14</v>
      </c>
      <c r="D22" s="8" t="str">
        <f>HYPERLINK("#'Table 14'!A1", "When thinking about your experience as a business senior decision maker, which of the following phrases are a good description for how you feel?: Ambitious")</f>
        <v>When thinking about your experience as a business senior decision maker, which of the following phrases are a good description for how you feel?: Ambitious</v>
      </c>
      <c r="E22" s="17" t="str">
        <f>HYPERLINK("#'Full Results'!A92", "92")</f>
        <v>92</v>
      </c>
      <c r="F22" t="s">
        <v>86</v>
      </c>
    </row>
    <row r="23" spans="3:6" x14ac:dyDescent="0.25">
      <c r="C23">
        <v>15</v>
      </c>
      <c r="D23" s="8" t="str">
        <f>HYPERLINK("#'Table 15'!A1", "When thinking about your experience as a business senior decision maker, which of the following phrases are a good description for how you feel?: Worried")</f>
        <v>When thinking about your experience as a business senior decision maker, which of the following phrases are a good description for how you feel?: Worried</v>
      </c>
      <c r="E23" s="17" t="str">
        <f>HYPERLINK("#'Full Results'!A100", "100")</f>
        <v>100</v>
      </c>
      <c r="F23" t="s">
        <v>86</v>
      </c>
    </row>
    <row r="24" spans="3:6" x14ac:dyDescent="0.25">
      <c r="C24">
        <v>16</v>
      </c>
      <c r="D24" s="8" t="str">
        <f>HYPERLINK("#'Table 16'!A1", "When thinking about your experience as a business senior decision maker, which of the following phrases are a good description for how you feel?: Motivated")</f>
        <v>When thinking about your experience as a business senior decision maker, which of the following phrases are a good description for how you feel?: Motivated</v>
      </c>
      <c r="E24" s="17" t="str">
        <f>HYPERLINK("#'Full Results'!A108", "108")</f>
        <v>108</v>
      </c>
      <c r="F24" t="s">
        <v>86</v>
      </c>
    </row>
    <row r="25" spans="3:6" x14ac:dyDescent="0.25">
      <c r="C25">
        <v>17</v>
      </c>
      <c r="D25" s="8" t="str">
        <f>HYPERLINK("#'Table 17'!A1", " When was the last time your company launched a significant new product or service?")</f>
        <v xml:space="preserve"> When was the last time your company launched a significant new product or service?</v>
      </c>
      <c r="E25" s="17" t="str">
        <f>HYPERLINK("#'Full Results'!A116", "116")</f>
        <v>116</v>
      </c>
      <c r="F25" t="s">
        <v>86</v>
      </c>
    </row>
    <row r="26" spans="3:6" x14ac:dyDescent="0.25">
      <c r="C26">
        <v>18</v>
      </c>
      <c r="D26" s="8" t="str">
        <f>HYPERLINK("#'Table 18'!A1", "Grid Summary: Compared to other businesses in your sector, in the following areas how well would you say your business performs?")</f>
        <v>Grid Summary: Compared to other businesses in your sector, in the following areas how well would you say your business performs?</v>
      </c>
      <c r="E26" s="7"/>
      <c r="F26" t="s">
        <v>86</v>
      </c>
    </row>
    <row r="27" spans="3:6" x14ac:dyDescent="0.25">
      <c r="C27">
        <v>19</v>
      </c>
      <c r="D27" s="8" t="str">
        <f>HYPERLINK("#'Table 19'!A1", "Compared to other businesses in your sector, in the following areas how well would you say your business performs?: Following best practice in management")</f>
        <v>Compared to other businesses in your sector, in the following areas how well would you say your business performs?: Following best practice in management</v>
      </c>
      <c r="E27" s="17" t="str">
        <f>HYPERLINK("#'Full Results'!A127", "127")</f>
        <v>127</v>
      </c>
      <c r="F27" t="s">
        <v>86</v>
      </c>
    </row>
    <row r="28" spans="3:6" x14ac:dyDescent="0.25">
      <c r="C28">
        <v>20</v>
      </c>
      <c r="D28" s="8" t="str">
        <f>HYPERLINK("#'Table 20'!A1", "Compared to other businesses in your sector, in the following areas how well would you say your business performs?: Adopting new technology")</f>
        <v>Compared to other businesses in your sector, in the following areas how well would you say your business performs?: Adopting new technology</v>
      </c>
      <c r="E28" s="17" t="str">
        <f>HYPERLINK("#'Full Results'!A138", "138")</f>
        <v>138</v>
      </c>
      <c r="F28" t="s">
        <v>86</v>
      </c>
    </row>
    <row r="29" spans="3:6" x14ac:dyDescent="0.25">
      <c r="C29">
        <v>21</v>
      </c>
      <c r="D29" s="8" t="str">
        <f>HYPERLINK("#'Table 21'!A1", "Compared to other businesses in your sector, in the following areas how well would you say your business performs?: Planning for the future")</f>
        <v>Compared to other businesses in your sector, in the following areas how well would you say your business performs?: Planning for the future</v>
      </c>
      <c r="E29" s="17" t="str">
        <f>HYPERLINK("#'Full Results'!A149", "149")</f>
        <v>149</v>
      </c>
      <c r="F29" t="s">
        <v>86</v>
      </c>
    </row>
    <row r="30" spans="3:6" x14ac:dyDescent="0.25">
      <c r="C30">
        <v>22</v>
      </c>
      <c r="D30" s="8" t="str">
        <f>HYPERLINK("#'Table 22'!A1", "Compared to other businesses in your sector, in the following areas how well would you say your business performs?: Innovating")</f>
        <v>Compared to other businesses in your sector, in the following areas how well would you say your business performs?: Innovating</v>
      </c>
      <c r="E30" s="17" t="str">
        <f>HYPERLINK("#'Full Results'!A160", "160")</f>
        <v>160</v>
      </c>
      <c r="F30" t="s">
        <v>86</v>
      </c>
    </row>
    <row r="31" spans="3:6" x14ac:dyDescent="0.25">
      <c r="C31">
        <v>23</v>
      </c>
      <c r="D31" s="8" t="str">
        <f>HYPERLINK("#'Table 23'!A1", "Compared to other businesses in your sector, in the following areas how well would you say your business performs?: Offering flexible working")</f>
        <v>Compared to other businesses in your sector, in the following areas how well would you say your business performs?: Offering flexible working</v>
      </c>
      <c r="E31" s="17" t="str">
        <f>HYPERLINK("#'Full Results'!A171", "171")</f>
        <v>171</v>
      </c>
      <c r="F31" t="s">
        <v>86</v>
      </c>
    </row>
    <row r="32" spans="3:6" x14ac:dyDescent="0.25">
      <c r="C32">
        <v>24</v>
      </c>
      <c r="D32" s="8" t="str">
        <f>HYPERLINK("#'Table 24'!A1", "Compared to other businesses in your sector, in the following areas how well would you say your business performs?: Maintaining digital security")</f>
        <v>Compared to other businesses in your sector, in the following areas how well would you say your business performs?: Maintaining digital security</v>
      </c>
      <c r="E32" s="17" t="str">
        <f>HYPERLINK("#'Full Results'!A182", "182")</f>
        <v>182</v>
      </c>
      <c r="F32" t="s">
        <v>86</v>
      </c>
    </row>
    <row r="33" spans="3:6" x14ac:dyDescent="0.25">
      <c r="C33">
        <v>25</v>
      </c>
      <c r="D33" s="8" t="str">
        <f>HYPERLINK("#'Table 25'!A1", "Grid Summary: Which, if any, of the following are true for your business?")</f>
        <v>Grid Summary: Which, if any, of the following are true for your business?</v>
      </c>
      <c r="E33" s="7"/>
      <c r="F33" t="s">
        <v>151</v>
      </c>
    </row>
    <row r="34" spans="3:6" x14ac:dyDescent="0.25">
      <c r="C34">
        <v>26</v>
      </c>
      <c r="D34" s="8" t="str">
        <f>HYPERLINK("#'Table 26'!A1", "Which, if any, of the following are true for your business?: More than 50% of your employees use computers with access to the internet for business purposes")</f>
        <v>Which, if any, of the following are true for your business?: More than 50% of your employees use computers with access to the internet for business purposes</v>
      </c>
      <c r="E34" s="17" t="str">
        <f>HYPERLINK("#'Full Results'!A193", "193")</f>
        <v>193</v>
      </c>
      <c r="F34" t="s">
        <v>151</v>
      </c>
    </row>
    <row r="35" spans="3:6" x14ac:dyDescent="0.25">
      <c r="C35">
        <v>27</v>
      </c>
      <c r="D35" s="8" t="str">
        <f>HYPERLINK("#'Table 27'!A1", "Which, if any, of the following are true for your business?: Your business employs ICT specialists (someone who specializes in the planning, implementation, management, and maintenance of information technology systems)")</f>
        <v>Which, if any, of the following are true for your business?: Your business employs ICT specialists (someone who specializes in the planning, implementation, management, and maintenance of information technology systems)</v>
      </c>
      <c r="E35" s="17" t="str">
        <f>HYPERLINK("#'Full Results'!A199", "199")</f>
        <v>199</v>
      </c>
      <c r="F35" t="s">
        <v>151</v>
      </c>
    </row>
    <row r="36" spans="3:6" x14ac:dyDescent="0.25">
      <c r="C36">
        <v>28</v>
      </c>
      <c r="D36" s="8" t="str">
        <f>HYPERLINK("#'Table 28'!A1", "Which, if any, of the following are true for your business?: Your business employs programmers or data scientists")</f>
        <v>Which, if any, of the following are true for your business?: Your business employs programmers or data scientists</v>
      </c>
      <c r="E36" s="17" t="str">
        <f>HYPERLINK("#'Full Results'!A205", "205")</f>
        <v>205</v>
      </c>
      <c r="F36" t="s">
        <v>151</v>
      </c>
    </row>
    <row r="37" spans="3:6" x14ac:dyDescent="0.25">
      <c r="C37">
        <v>29</v>
      </c>
      <c r="D37" s="8" t="str">
        <f>HYPERLINK("#'Table 29'!A1", "Which, if any, of the following are true for your business?: Your business has a website")</f>
        <v>Which, if any, of the following are true for your business?: Your business has a website</v>
      </c>
      <c r="E37" s="17" t="str">
        <f>HYPERLINK("#'Full Results'!A211", "211")</f>
        <v>211</v>
      </c>
      <c r="F37" t="s">
        <v>151</v>
      </c>
    </row>
    <row r="38" spans="3:6" x14ac:dyDescent="0.25">
      <c r="C38">
        <v>30</v>
      </c>
      <c r="D38" s="8" t="str">
        <f>HYPERLINK("#'Table 30'!A1", "Which, if any, of the following are true for your business?: Your business communicates with customers through social media")</f>
        <v>Which, if any, of the following are true for your business?: Your business communicates with customers through social media</v>
      </c>
      <c r="E38" s="17" t="str">
        <f>HYPERLINK("#'Full Results'!A217", "217")</f>
        <v>217</v>
      </c>
      <c r="F38" t="s">
        <v>151</v>
      </c>
    </row>
    <row r="39" spans="3:6" x14ac:dyDescent="0.25">
      <c r="C39">
        <v>31</v>
      </c>
      <c r="D39" s="8" t="str">
        <f>HYPERLINK("#'Table 31'!A1", "Grid Summary: Which, if any, of the following are true for your business?")</f>
        <v>Grid Summary: Which, if any, of the following are true for your business?</v>
      </c>
      <c r="E39" s="7"/>
      <c r="F39" t="s">
        <v>151</v>
      </c>
    </row>
    <row r="40" spans="3:6" x14ac:dyDescent="0.25">
      <c r="C40">
        <v>32</v>
      </c>
      <c r="D40" s="8" t="str">
        <f>HYPERLINK("#'Table 32'!A1", "Which, if any, of the following are true for your business?: Your business accepts digital payments")</f>
        <v>Which, if any, of the following are true for your business?: Your business accepts digital payments</v>
      </c>
      <c r="E40" s="17" t="str">
        <f>HYPERLINK("#'Full Results'!A223", "223")</f>
        <v>223</v>
      </c>
      <c r="F40" t="s">
        <v>151</v>
      </c>
    </row>
    <row r="41" spans="3:6" x14ac:dyDescent="0.25">
      <c r="C41">
        <v>33</v>
      </c>
      <c r="D41" s="8" t="str">
        <f>HYPERLINK("#'Table 33'!A1", "Which, if any, of the following are true for your business?: Your business uses Internet of Things devices, smart sensors, or wearable devices")</f>
        <v>Which, if any, of the following are true for your business?: Your business uses Internet of Things devices, smart sensors, or wearable devices</v>
      </c>
      <c r="E41" s="17" t="str">
        <f>HYPERLINK("#'Full Results'!A229", "229")</f>
        <v>229</v>
      </c>
      <c r="F41" t="s">
        <v>151</v>
      </c>
    </row>
    <row r="42" spans="3:6" x14ac:dyDescent="0.25">
      <c r="C42">
        <v>34</v>
      </c>
      <c r="D42" s="8" t="str">
        <f>HYPERLINK("#'Table 34'!A1", "Which, if any, of the following are true for your business?: Your business uses industrial or service robots")</f>
        <v>Which, if any, of the following are true for your business?: Your business uses industrial or service robots</v>
      </c>
      <c r="E42" s="17" t="str">
        <f>HYPERLINK("#'Full Results'!A235", "235")</f>
        <v>235</v>
      </c>
      <c r="F42" t="s">
        <v>151</v>
      </c>
    </row>
    <row r="43" spans="3:6" x14ac:dyDescent="0.25">
      <c r="C43">
        <v>35</v>
      </c>
      <c r="D43" s="8" t="str">
        <f>HYPERLINK("#'Table 35'!A1", "Which, if any, of the following are true for your business?: Sales from e-commerce make up at least 10% of your total turnover")</f>
        <v>Which, if any, of the following are true for your business?: Sales from e-commerce make up at least 10% of your total turnover</v>
      </c>
      <c r="E43" s="17" t="str">
        <f>HYPERLINK("#'Full Results'!A241", "241")</f>
        <v>241</v>
      </c>
      <c r="F43" t="s">
        <v>151</v>
      </c>
    </row>
    <row r="44" spans="3:6" x14ac:dyDescent="0.25">
      <c r="C44">
        <v>36</v>
      </c>
      <c r="D44" s="8" t="str">
        <f>HYPERLINK("#'Table 36'!A1", "Which, if any, of the following are true for your business?: Your business makes use of big data analysis")</f>
        <v>Which, if any, of the following are true for your business?: Your business makes use of big data analysis</v>
      </c>
      <c r="E44" s="17" t="str">
        <f>HYPERLINK("#'Full Results'!A247", "247")</f>
        <v>247</v>
      </c>
      <c r="F44" t="s">
        <v>151</v>
      </c>
    </row>
    <row r="45" spans="3:6" x14ac:dyDescent="0.25">
      <c r="C45">
        <v>37</v>
      </c>
      <c r="D45" s="8" t="str">
        <f>HYPERLINK("#'Table 37'!A1", "Which, if any, of the following are true for your business?: Your business’s digital services and tools enable your workers to work remotely")</f>
        <v>Which, if any, of the following are true for your business?: Your business’s digital services and tools enable your workers to work remotely</v>
      </c>
      <c r="E45" s="17" t="str">
        <f>HYPERLINK("#'Full Results'!A253", "253")</f>
        <v>253</v>
      </c>
      <c r="F45" t="s">
        <v>151</v>
      </c>
    </row>
    <row r="46" spans="3:6" x14ac:dyDescent="0.25">
      <c r="C46">
        <v>38</v>
      </c>
      <c r="D46" s="8" t="str">
        <f>HYPERLINK("#'Table 38'!A1", "Grid Summary: Does your company use online apps or cloud services for any of the following functions?")</f>
        <v>Grid Summary: Does your company use online apps or cloud services for any of the following functions?</v>
      </c>
      <c r="E46" s="7"/>
      <c r="F46" t="s">
        <v>86</v>
      </c>
    </row>
    <row r="47" spans="3:6" x14ac:dyDescent="0.25">
      <c r="C47">
        <v>39</v>
      </c>
      <c r="D47" s="8" t="str">
        <f>HYPERLINK("#'Table 39'!A1", "Does your company use online apps or cloud services for any of the following functions?: Email")</f>
        <v>Does your company use online apps or cloud services for any of the following functions?: Email</v>
      </c>
      <c r="E47" s="17" t="str">
        <f>HYPERLINK("#'Full Results'!A259", "259")</f>
        <v>259</v>
      </c>
      <c r="F47" t="s">
        <v>86</v>
      </c>
    </row>
    <row r="48" spans="3:6" x14ac:dyDescent="0.25">
      <c r="C48">
        <v>40</v>
      </c>
      <c r="D48" s="8" t="str">
        <f>HYPERLINK("#'Table 40'!A1", "Does your company use online apps or cloud services for any of the following functions?: Sales")</f>
        <v>Does your company use online apps or cloud services for any of the following functions?: Sales</v>
      </c>
      <c r="E48" s="17" t="str">
        <f>HYPERLINK("#'Full Results'!A266", "266")</f>
        <v>266</v>
      </c>
      <c r="F48" t="s">
        <v>86</v>
      </c>
    </row>
    <row r="49" spans="3:6" x14ac:dyDescent="0.25">
      <c r="C49">
        <v>41</v>
      </c>
      <c r="D49" s="8" t="str">
        <f>HYPERLINK("#'Table 41'!A1", "Does your company use online apps or cloud services for any of the following functions?: Office suite (Word processing, spreadsheets etc)")</f>
        <v>Does your company use online apps or cloud services for any of the following functions?: Office suite (Word processing, spreadsheets etc)</v>
      </c>
      <c r="E49" s="17" t="str">
        <f>HYPERLINK("#'Full Results'!A273", "273")</f>
        <v>273</v>
      </c>
      <c r="F49" t="s">
        <v>86</v>
      </c>
    </row>
    <row r="50" spans="3:6" x14ac:dyDescent="0.25">
      <c r="C50">
        <v>42</v>
      </c>
      <c r="D50" s="8" t="str">
        <f>HYPERLINK("#'Table 42'!A1", "Does your company use online apps or cloud services for any of the following functions?: Web hosting")</f>
        <v>Does your company use online apps or cloud services for any of the following functions?: Web hosting</v>
      </c>
      <c r="E50" s="17" t="str">
        <f>HYPERLINK("#'Full Results'!A280", "280")</f>
        <v>280</v>
      </c>
      <c r="F50" t="s">
        <v>86</v>
      </c>
    </row>
    <row r="51" spans="3:6" x14ac:dyDescent="0.25">
      <c r="C51">
        <v>43</v>
      </c>
      <c r="D51" s="8" t="str">
        <f>HYPERLINK("#'Table 43'!A1", "Does your company use online apps or cloud services for any of the following functions?: Instant messaging or employee collaboration")</f>
        <v>Does your company use online apps or cloud services for any of the following functions?: Instant messaging or employee collaboration</v>
      </c>
      <c r="E51" s="17" t="str">
        <f>HYPERLINK("#'Full Results'!A287", "287")</f>
        <v>287</v>
      </c>
      <c r="F51" t="s">
        <v>86</v>
      </c>
    </row>
    <row r="52" spans="3:6" x14ac:dyDescent="0.25">
      <c r="C52">
        <v>44</v>
      </c>
      <c r="D52" s="8" t="str">
        <f>HYPERLINK("#'Table 44'!A1", "Does your company use online apps or cloud services for any of the following functions?: Tracking inventory")</f>
        <v>Does your company use online apps or cloud services for any of the following functions?: Tracking inventory</v>
      </c>
      <c r="E52" s="17" t="str">
        <f>HYPERLINK("#'Full Results'!A294", "294")</f>
        <v>294</v>
      </c>
      <c r="F52" t="s">
        <v>86</v>
      </c>
    </row>
    <row r="53" spans="3:6" x14ac:dyDescent="0.25">
      <c r="C53">
        <v>45</v>
      </c>
      <c r="D53" s="8" t="str">
        <f>HYPERLINK("#'Table 45'!A1", "Does your company use online apps or cloud services for any of the following functions?: Customer support / CRM")</f>
        <v>Does your company use online apps or cloud services for any of the following functions?: Customer support / CRM</v>
      </c>
      <c r="E53" s="17" t="str">
        <f>HYPERLINK("#'Full Results'!A301", "301")</f>
        <v>301</v>
      </c>
      <c r="F53" t="s">
        <v>86</v>
      </c>
    </row>
    <row r="54" spans="3:6" x14ac:dyDescent="0.25">
      <c r="C54">
        <v>46</v>
      </c>
      <c r="D54" s="8" t="str">
        <f>HYPERLINK("#'Table 46'!A1", "Grid Summary: Does your company use online apps or cloud services for any of the following functions?")</f>
        <v>Grid Summary: Does your company use online apps or cloud services for any of the following functions?</v>
      </c>
      <c r="E54" s="7"/>
      <c r="F54" t="s">
        <v>86</v>
      </c>
    </row>
    <row r="55" spans="3:6" x14ac:dyDescent="0.25">
      <c r="C55">
        <v>47</v>
      </c>
      <c r="D55" s="8" t="str">
        <f>HYPERLINK("#'Table 47'!A1", "Does your company use online apps or cloud services for any of the following functions?: Time tracking")</f>
        <v>Does your company use online apps or cloud services for any of the following functions?: Time tracking</v>
      </c>
      <c r="E55" s="17" t="str">
        <f>HYPERLINK("#'Full Results'!A308", "308")</f>
        <v>308</v>
      </c>
      <c r="F55" t="s">
        <v>86</v>
      </c>
    </row>
    <row r="56" spans="3:6" x14ac:dyDescent="0.25">
      <c r="C56">
        <v>48</v>
      </c>
      <c r="D56" s="8" t="str">
        <f>HYPERLINK("#'Table 48'!A1", "Does your company use online apps or cloud services for any of the following functions?: Managing expenses")</f>
        <v>Does your company use online apps or cloud services for any of the following functions?: Managing expenses</v>
      </c>
      <c r="E56" s="17" t="str">
        <f>HYPERLINK("#'Full Results'!A315", "315")</f>
        <v>315</v>
      </c>
      <c r="F56" t="s">
        <v>86</v>
      </c>
    </row>
    <row r="57" spans="3:6" x14ac:dyDescent="0.25">
      <c r="C57">
        <v>49</v>
      </c>
      <c r="D57" s="8" t="str">
        <f>HYPERLINK("#'Table 49'!A1", "Does your company use online apps or cloud services for any of the following functions?: Invoicing")</f>
        <v>Does your company use online apps or cloud services for any of the following functions?: Invoicing</v>
      </c>
      <c r="E57" s="17" t="str">
        <f>HYPERLINK("#'Full Results'!A322", "322")</f>
        <v>322</v>
      </c>
      <c r="F57" t="s">
        <v>86</v>
      </c>
    </row>
    <row r="58" spans="3:6" x14ac:dyDescent="0.25">
      <c r="C58">
        <v>50</v>
      </c>
      <c r="D58" s="8" t="str">
        <f>HYPERLINK("#'Table 50'!A1", "Does your company use online apps or cloud services for any of the following functions?: Data dashboards or analytics")</f>
        <v>Does your company use online apps or cloud services for any of the following functions?: Data dashboards or analytics</v>
      </c>
      <c r="E58" s="17" t="str">
        <f>HYPERLINK("#'Full Results'!A329", "329")</f>
        <v>329</v>
      </c>
      <c r="F58" t="s">
        <v>86</v>
      </c>
    </row>
    <row r="59" spans="3:6" x14ac:dyDescent="0.25">
      <c r="C59">
        <v>51</v>
      </c>
      <c r="D59" s="8" t="str">
        <f>HYPERLINK("#'Table 51'!A1", "Does your company use online apps or cloud services for any of the following functions?: Accounting")</f>
        <v>Does your company use online apps or cloud services for any of the following functions?: Accounting</v>
      </c>
      <c r="E59" s="17" t="str">
        <f>HYPERLINK("#'Full Results'!A336", "336")</f>
        <v>336</v>
      </c>
      <c r="F59" t="s">
        <v>86</v>
      </c>
    </row>
    <row r="60" spans="3:6" x14ac:dyDescent="0.25">
      <c r="C60">
        <v>52</v>
      </c>
      <c r="D60" s="8" t="str">
        <f>HYPERLINK("#'Table 52'!A1", "Does your company use online apps or cloud services for any of the following functions?: Project management")</f>
        <v>Does your company use online apps or cloud services for any of the following functions?: Project management</v>
      </c>
      <c r="E60" s="17" t="str">
        <f>HYPERLINK("#'Full Results'!A343", "343")</f>
        <v>343</v>
      </c>
      <c r="F60" t="s">
        <v>86</v>
      </c>
    </row>
    <row r="61" spans="3:6" x14ac:dyDescent="0.25">
      <c r="C61">
        <v>53</v>
      </c>
      <c r="D61" s="8" t="str">
        <f>HYPERLINK("#'Table 53'!A1", "Does your company use online apps or cloud services for any of the following functions?: Enterprise Resource Planning (ERP)")</f>
        <v>Does your company use online apps or cloud services for any of the following functions?: Enterprise Resource Planning (ERP)</v>
      </c>
      <c r="E61" s="17" t="str">
        <f>HYPERLINK("#'Full Results'!A350", "350")</f>
        <v>350</v>
      </c>
      <c r="F61" t="s">
        <v>86</v>
      </c>
    </row>
    <row r="62" spans="3:6" x14ac:dyDescent="0.25">
      <c r="C62">
        <v>54</v>
      </c>
      <c r="D62" s="8" t="str">
        <f>HYPERLINK("#'Table 54'!A1", " Does your company own its own servers or other IT infrastructure?")</f>
        <v xml:space="preserve"> Does your company own its own servers or other IT infrastructure?</v>
      </c>
      <c r="E62" s="17" t="str">
        <f>HYPERLINK("#'Full Results'!A357", "357")</f>
        <v>357</v>
      </c>
      <c r="F62" t="s">
        <v>86</v>
      </c>
    </row>
    <row r="63" spans="3:6" x14ac:dyDescent="0.25">
      <c r="C63">
        <v>55</v>
      </c>
      <c r="D63" s="8" t="str">
        <f>HYPERLINK("#'Table 55'!A1", " How many dedicated IT staff does your company employ?")</f>
        <v xml:space="preserve"> How many dedicated IT staff does your company employ?</v>
      </c>
      <c r="E63" s="17" t="str">
        <f>HYPERLINK("#'Full Results'!A363", "363")</f>
        <v>363</v>
      </c>
      <c r="F63" t="s">
        <v>86</v>
      </c>
    </row>
    <row r="64" spans="3:6" x14ac:dyDescent="0.25">
      <c r="C64">
        <v>56</v>
      </c>
      <c r="D64" s="8" t="str">
        <f>HYPERLINK("#'Table 56'!A1", " How much does your company spend on traditional IT infrastructure (on-premises hardware and software managed internally by an IT department, including physical servers, storage devices, networking equipment, and other hardware) in the average year?")</f>
        <v xml:space="preserve"> How much does your company spend on traditional IT infrastructure (on-premises hardware and software managed internally by an IT department, including physical servers, storage devices, networking equipment, and other hardware) in the average year?</v>
      </c>
      <c r="E64" s="17" t="str">
        <f>HYPERLINK("#'Full Results'!A374", "374")</f>
        <v>374</v>
      </c>
      <c r="F64" t="s">
        <v>86</v>
      </c>
    </row>
    <row r="65" spans="3:6" x14ac:dyDescent="0.25">
      <c r="C65">
        <v>57</v>
      </c>
      <c r="D65" s="8" t="str">
        <f>HYPERLINK("#'Table 57'!A1", " What percentage of your business's annual revenue is currently spent on research and development?")</f>
        <v xml:space="preserve"> What percentage of your business's annual revenue is currently spent on research and development?</v>
      </c>
      <c r="E65" s="17" t="str">
        <f>HYPERLINK("#'Full Results'!A389", "389")</f>
        <v>389</v>
      </c>
      <c r="F65" t="s">
        <v>86</v>
      </c>
    </row>
    <row r="66" spans="3:6" x14ac:dyDescent="0.25">
      <c r="C66">
        <v>58</v>
      </c>
      <c r="D66" s="8" t="str">
        <f>HYPERLINK("#'Table 58'!A1", " What percentage of your business's annual revenue is currently spent on IT infrastructure?")</f>
        <v xml:space="preserve"> What percentage of your business's annual revenue is currently spent on IT infrastructure?</v>
      </c>
      <c r="E66" s="17" t="str">
        <f>HYPERLINK("#'Full Results'!A402", "402")</f>
        <v>402</v>
      </c>
      <c r="F66" t="s">
        <v>86</v>
      </c>
    </row>
    <row r="67" spans="3:6" x14ac:dyDescent="0.25">
      <c r="C67">
        <v>59</v>
      </c>
      <c r="D67" s="8" t="str">
        <f>HYPERLINK("#'Table 59'!A1", "Does your company use any of the following cloud providers?Please select all that apply.")</f>
        <v>Does your company use any of the following cloud providers?Please select all that apply.</v>
      </c>
      <c r="E67" s="17" t="str">
        <f>HYPERLINK("#'Full Results'!A415", "415")</f>
        <v>415</v>
      </c>
      <c r="F67" t="s">
        <v>242</v>
      </c>
    </row>
    <row r="68" spans="3:6" x14ac:dyDescent="0.25">
      <c r="C68">
        <v>60</v>
      </c>
      <c r="D68" s="8" t="str">
        <f>HYPERLINK("#'Table 60'!A1", " What proportion of your cloud spend goes on Amazon Web Services?")</f>
        <v xml:space="preserve"> What proportion of your cloud spend goes on Amazon Web Services?</v>
      </c>
      <c r="E68" s="17" t="str">
        <f>HYPERLINK("#'Full Results'!A426", "426")</f>
        <v>426</v>
      </c>
      <c r="F68" t="s">
        <v>251</v>
      </c>
    </row>
    <row r="69" spans="3:6" x14ac:dyDescent="0.25">
      <c r="C69">
        <v>61</v>
      </c>
      <c r="D69" s="8" t="str">
        <f>HYPERLINK("#'Table 61'!A1", " How much does your company spend on cloud providers in the average year?")</f>
        <v xml:space="preserve"> How much does your company spend on cloud providers in the average year?</v>
      </c>
      <c r="E69" s="17" t="str">
        <f>HYPERLINK("#'Full Results'!A437", "437")</f>
        <v>437</v>
      </c>
      <c r="F69" t="s">
        <v>253</v>
      </c>
    </row>
    <row r="70" spans="3:6" x14ac:dyDescent="0.25">
      <c r="C70">
        <v>62</v>
      </c>
      <c r="D70" s="8" t="str">
        <f>HYPERLINK("#'Table 62'!A1", " And how has this spend changed compared to five years ago?")</f>
        <v xml:space="preserve"> And how has this spend changed compared to five years ago?</v>
      </c>
      <c r="E70" s="17" t="str">
        <f>HYPERLINK("#'Full Results'!A452", "452")</f>
        <v>452</v>
      </c>
      <c r="F70" t="s">
        <v>253</v>
      </c>
    </row>
    <row r="71" spans="3:6" x14ac:dyDescent="0.25">
      <c r="C71">
        <v>63</v>
      </c>
      <c r="D71" s="8" t="str">
        <f>HYPERLINK("#'Table 63'!A1", " In an average year, roughly speaking, how much do you estimate your business saves by using a cloud service for your IT infrastructure, as compared to more traditional on-site servers?")</f>
        <v xml:space="preserve"> In an average year, roughly speaking, how much do you estimate your business saves by using a cloud service for your IT infrastructure, as compared to more traditional on-site servers?</v>
      </c>
      <c r="E71" s="17" t="str">
        <f>HYPERLINK("#'Full Results'!A464", "464")</f>
        <v>464</v>
      </c>
      <c r="F71" t="s">
        <v>253</v>
      </c>
    </row>
    <row r="72" spans="3:6" x14ac:dyDescent="0.25">
      <c r="C72">
        <v>64</v>
      </c>
      <c r="D72" s="8" t="str">
        <f>HYPERLINK("#'Table 64'!A1", " How confident are you in your estimate of the cost savings from cloud infrastructure services for your business?")</f>
        <v xml:space="preserve"> How confident are you in your estimate of the cost savings from cloud infrastructure services for your business?</v>
      </c>
      <c r="E72" s="17" t="str">
        <f>HYPERLINK("#'Full Results'!A481", "481")</f>
        <v>481</v>
      </c>
      <c r="F72" t="s">
        <v>253</v>
      </c>
    </row>
    <row r="73" spans="3:6" x14ac:dyDescent="0.25">
      <c r="C73">
        <v>65</v>
      </c>
      <c r="D73" s="8" t="str">
        <f>HYPERLINK("#'Table 65'!A1", "Grid Summary: As far as you are aware, has your business reinvested any of the cost savings from cloud infrastructure services in any of the following ways?")</f>
        <v>Grid Summary: As far as you are aware, has your business reinvested any of the cost savings from cloud infrastructure services in any of the following ways?</v>
      </c>
      <c r="E73" s="7"/>
      <c r="F73" t="s">
        <v>287</v>
      </c>
    </row>
    <row r="74" spans="3:6" x14ac:dyDescent="0.25">
      <c r="C74">
        <v>66</v>
      </c>
      <c r="D74" s="8" t="str">
        <f>HYPERLINK("#'Table 66'!A1", "As far as you are aware, has your business reinvested any of the cost savings from cloud infrastructure services in any of the following ways?: Research and Development")</f>
        <v>As far as you are aware, has your business reinvested any of the cost savings from cloud infrastructure services in any of the following ways?: Research and Development</v>
      </c>
      <c r="E74" s="17" t="str">
        <f>HYPERLINK("#'Full Results'!A491", "491")</f>
        <v>491</v>
      </c>
      <c r="F74" t="s">
        <v>287</v>
      </c>
    </row>
    <row r="75" spans="3:6" x14ac:dyDescent="0.25">
      <c r="C75">
        <v>67</v>
      </c>
      <c r="D75" s="8" t="str">
        <f>HYPERLINK("#'Table 67'!A1", "As far as you are aware, has your business reinvested any of the cost savings from cloud infrastructure services in any of the following ways?: Other IT systems")</f>
        <v>As far as you are aware, has your business reinvested any of the cost savings from cloud infrastructure services in any of the following ways?: Other IT systems</v>
      </c>
      <c r="E75" s="17" t="str">
        <f>HYPERLINK("#'Full Results'!A497", "497")</f>
        <v>497</v>
      </c>
      <c r="F75" t="s">
        <v>287</v>
      </c>
    </row>
    <row r="76" spans="3:6" x14ac:dyDescent="0.25">
      <c r="C76">
        <v>68</v>
      </c>
      <c r="D76" s="8" t="str">
        <f>HYPERLINK("#'Table 68'!A1", "As far as you are aware, has your business reinvested any of the cost savings from cloud infrastructure services in any of the following ways?: Automation")</f>
        <v>As far as you are aware, has your business reinvested any of the cost savings from cloud infrastructure services in any of the following ways?: Automation</v>
      </c>
      <c r="E76" s="17" t="str">
        <f>HYPERLINK("#'Full Results'!A503", "503")</f>
        <v>503</v>
      </c>
      <c r="F76" t="s">
        <v>287</v>
      </c>
    </row>
    <row r="77" spans="3:6" x14ac:dyDescent="0.25">
      <c r="C77">
        <v>69</v>
      </c>
      <c r="D77" s="8" t="str">
        <f>HYPERLINK("#'Table 69'!A1", "As far as you are aware, has your business reinvested any of the cost savings from cloud infrastructure services in any of the following ways?: Employee training and development")</f>
        <v>As far as you are aware, has your business reinvested any of the cost savings from cloud infrastructure services in any of the following ways?: Employee training and development</v>
      </c>
      <c r="E77" s="17" t="str">
        <f>HYPERLINK("#'Full Results'!A509", "509")</f>
        <v>509</v>
      </c>
      <c r="F77" t="s">
        <v>287</v>
      </c>
    </row>
    <row r="78" spans="3:6" x14ac:dyDescent="0.25">
      <c r="C78">
        <v>70</v>
      </c>
      <c r="D78" s="8" t="str">
        <f>HYPERLINK("#'Table 70'!A1", "As far as you are aware, has your business reinvested any of the cost savings from cloud infrastructure services in any of the following ways?: Marketing and sales")</f>
        <v>As far as you are aware, has your business reinvested any of the cost savings from cloud infrastructure services in any of the following ways?: Marketing and sales</v>
      </c>
      <c r="E78" s="17" t="str">
        <f>HYPERLINK("#'Full Results'!A515", "515")</f>
        <v>515</v>
      </c>
      <c r="F78" t="s">
        <v>287</v>
      </c>
    </row>
    <row r="79" spans="3:6" x14ac:dyDescent="0.25">
      <c r="C79">
        <v>71</v>
      </c>
      <c r="D79" s="8" t="str">
        <f>HYPERLINK("#'Table 71'!A1", "As far as you are aware, has your business reinvested any of the cost savings from cloud infrastructure services in any of the following ways?: Business expansion")</f>
        <v>As far as you are aware, has your business reinvested any of the cost savings from cloud infrastructure services in any of the following ways?: Business expansion</v>
      </c>
      <c r="E79" s="17" t="str">
        <f>HYPERLINK("#'Full Results'!A521", "521")</f>
        <v>521</v>
      </c>
      <c r="F79" t="s">
        <v>287</v>
      </c>
    </row>
    <row r="80" spans="3:6" x14ac:dyDescent="0.25">
      <c r="C80">
        <v>72</v>
      </c>
      <c r="D80" s="8" t="str">
        <f>HYPERLINK("#'Table 72'!A1", "As far as you are aware, has your business reinvested any of the cost savings from cloud infrastructure services in any of the following ways?: Infrastructure and facilities")</f>
        <v>As far as you are aware, has your business reinvested any of the cost savings from cloud infrastructure services in any of the following ways?: Infrastructure and facilities</v>
      </c>
      <c r="E80" s="17" t="str">
        <f>HYPERLINK("#'Full Results'!A527", "527")</f>
        <v>527</v>
      </c>
      <c r="F80" t="s">
        <v>287</v>
      </c>
    </row>
    <row r="81" spans="3:6" x14ac:dyDescent="0.25">
      <c r="C81">
        <v>73</v>
      </c>
      <c r="D81" s="8" t="str">
        <f>HYPERLINK("#'Table 73'!A1", "As far as you are aware, has your business reinvested any of the cost savings from cloud infrastructure services in any of the following ways?: Sustainability projects")</f>
        <v>As far as you are aware, has your business reinvested any of the cost savings from cloud infrastructure services in any of the following ways?: Sustainability projects</v>
      </c>
      <c r="E81" s="17" t="str">
        <f>HYPERLINK("#'Full Results'!A533", "533")</f>
        <v>533</v>
      </c>
      <c r="F81" t="s">
        <v>287</v>
      </c>
    </row>
    <row r="82" spans="3:6" x14ac:dyDescent="0.25">
      <c r="C82">
        <v>74</v>
      </c>
      <c r="D82" s="8" t="str">
        <f>HYPERLINK("#'Table 74'!A1", " Excluding the cost savings, how much extra revenue a year do you estimate your business is able to generate from using cloud infrastructure services?")</f>
        <v xml:space="preserve"> Excluding the cost savings, how much extra revenue a year do you estimate your business is able to generate from using cloud infrastructure services?</v>
      </c>
      <c r="E82" s="17" t="str">
        <f>HYPERLINK("#'Full Results'!A539", "539")</f>
        <v>539</v>
      </c>
      <c r="F82" t="s">
        <v>253</v>
      </c>
    </row>
    <row r="83" spans="3:6" x14ac:dyDescent="0.25">
      <c r="C83">
        <v>75</v>
      </c>
      <c r="D83" s="8" t="str">
        <f>HYPERLINK("#'Table 75'!A1", " How confident are you in your estimate of the revenue increases from cloud infrastructure for your business?")</f>
        <v xml:space="preserve"> How confident are you in your estimate of the revenue increases from cloud infrastructure for your business?</v>
      </c>
      <c r="E83" s="17" t="str">
        <f>HYPERLINK("#'Full Results'!A556", "556")</f>
        <v>556</v>
      </c>
      <c r="F83" t="s">
        <v>253</v>
      </c>
    </row>
    <row r="84" spans="3:6" x14ac:dyDescent="0.25">
      <c r="C84">
        <v>76</v>
      </c>
      <c r="D84" s="8" t="str">
        <f>HYPERLINK("#'Table 76'!A1", " When did your company first start using cloud infrastructure services? ")</f>
        <v xml:space="preserve"> When did your company first start using cloud infrastructure services? </v>
      </c>
      <c r="E84" s="17" t="str">
        <f>HYPERLINK("#'Full Results'!A566", "566")</f>
        <v>566</v>
      </c>
      <c r="F84" t="s">
        <v>253</v>
      </c>
    </row>
    <row r="85" spans="3:6" x14ac:dyDescent="0.25">
      <c r="C85">
        <v>77</v>
      </c>
      <c r="D85" s="8" t="str">
        <f>HYPERLINK("#'Table 77'!A1", " If you could not use cloud computing infrastructure services at all, what impact do you think this would have on the total time it takes you to develop and deploy new software projects?If this is not something your business does, please select t...")</f>
        <v xml:space="preserve"> If you could not use cloud computing infrastructure services at all, what impact do you think this would have on the total time it takes you to develop and deploy new software projects?If this is not something your business does, please select t...</v>
      </c>
      <c r="E85" s="17" t="str">
        <f>HYPERLINK("#'Full Results'!A575", "575")</f>
        <v>575</v>
      </c>
      <c r="F85" t="s">
        <v>253</v>
      </c>
    </row>
    <row r="86" spans="3:6" x14ac:dyDescent="0.25">
      <c r="C86">
        <v>78</v>
      </c>
      <c r="D86" s="8" t="str">
        <f>HYPERLINK("#'Table 78'!A1", " How important or unimportant is energy efficiency to your company when deciding what IT to invest in?")</f>
        <v xml:space="preserve"> How important or unimportant is energy efficiency to your company when deciding what IT to invest in?</v>
      </c>
      <c r="E86" s="17" t="str">
        <f>HYPERLINK("#'Full Results'!A588", "588")</f>
        <v>588</v>
      </c>
      <c r="F86" t="s">
        <v>86</v>
      </c>
    </row>
    <row r="87" spans="3:6" x14ac:dyDescent="0.25">
      <c r="C87">
        <v>79</v>
      </c>
      <c r="D87" s="8" t="str">
        <f>HYPERLINK("#'Table 79'!A1", " As far as you are aware, which of the following on average tends to be more energy efficient as a way for a company to do its centralised computing tasks?")</f>
        <v xml:space="preserve"> As far as you are aware, which of the following on average tends to be more energy efficient as a way for a company to do its centralised computing tasks?</v>
      </c>
      <c r="E87" s="17" t="str">
        <f>HYPERLINK("#'Full Results'!A598", "598")</f>
        <v>598</v>
      </c>
      <c r="F87" t="s">
        <v>151</v>
      </c>
    </row>
    <row r="88" spans="3:6" x14ac:dyDescent="0.25">
      <c r="C88">
        <v>80</v>
      </c>
      <c r="D88" s="8" t="str">
        <f>HYPERLINK("#'Table 80'!A1", " As far as you are aware, which of the following on average tends to lead to lower carbon emissions as a way for a company to do its centralised computing tasks?")</f>
        <v xml:space="preserve"> As far as you are aware, which of the following on average tends to lead to lower carbon emissions as a way for a company to do its centralised computing tasks?</v>
      </c>
      <c r="E88" s="17" t="str">
        <f>HYPERLINK("#'Full Results'!A604", "604")</f>
        <v>604</v>
      </c>
      <c r="F88" t="s">
        <v>151</v>
      </c>
    </row>
    <row r="89" spans="3:6" x14ac:dyDescent="0.25">
      <c r="C89">
        <v>81</v>
      </c>
      <c r="D89" s="8" t="str">
        <f>HYPERLINK("#'Table 81'!A1", " As far as you are aware, which of the following is more energy efficient?")</f>
        <v xml:space="preserve"> As far as you are aware, which of the following is more energy efficient?</v>
      </c>
      <c r="E89" s="17" t="str">
        <f>HYPERLINK("#'Full Results'!A610", "610")</f>
        <v>610</v>
      </c>
      <c r="F89" t="s">
        <v>86</v>
      </c>
    </row>
    <row r="90" spans="3:6" x14ac:dyDescent="0.25">
      <c r="C90">
        <v>82</v>
      </c>
      <c r="D90" s="8" t="str">
        <f>HYPERLINK("#'Table 82'!A1", "Grid Summary: How important were the following benefits of cloud computing to your company when you were deciding whether to invest in cloud services?")</f>
        <v>Grid Summary: How important were the following benefits of cloud computing to your company when you were deciding whether to invest in cloud services?</v>
      </c>
      <c r="E90" s="7"/>
      <c r="F90" t="s">
        <v>242</v>
      </c>
    </row>
    <row r="91" spans="3:6" x14ac:dyDescent="0.25">
      <c r="C91">
        <v>83</v>
      </c>
      <c r="D91" s="8" t="str">
        <f>HYPERLINK("#'Table 83'!A1", "How important were the following benefits of cloud computing to your company when you were deciding whether to invest in cloud services?: Automatic software updates")</f>
        <v>How important were the following benefits of cloud computing to your company when you were deciding whether to invest in cloud services?: Automatic software updates</v>
      </c>
      <c r="E91" s="17" t="str">
        <f>HYPERLINK("#'Full Results'!A616", "616")</f>
        <v>616</v>
      </c>
      <c r="F91" t="s">
        <v>242</v>
      </c>
    </row>
    <row r="92" spans="3:6" x14ac:dyDescent="0.25">
      <c r="C92">
        <v>84</v>
      </c>
      <c r="D92" s="8" t="str">
        <f>HYPERLINK("#'Table 84'!A1", "How important were the following benefits of cloud computing to your company when you were deciding whether to invest in cloud services?: Automatic back-ups")</f>
        <v>How important were the following benefits of cloud computing to your company when you were deciding whether to invest in cloud services?: Automatic back-ups</v>
      </c>
      <c r="E92" s="17" t="str">
        <f>HYPERLINK("#'Full Results'!A626", "626")</f>
        <v>626</v>
      </c>
      <c r="F92" t="s">
        <v>242</v>
      </c>
    </row>
    <row r="93" spans="3:6" x14ac:dyDescent="0.25">
      <c r="C93">
        <v>85</v>
      </c>
      <c r="D93" s="8" t="str">
        <f>HYPERLINK("#'Table 85'!A1", "How important were the following benefits of cloud computing to your company when you were deciding whether to invest in cloud services?: Reduced energy consumption and sustainability")</f>
        <v>How important were the following benefits of cloud computing to your company when you were deciding whether to invest in cloud services?: Reduced energy consumption and sustainability</v>
      </c>
      <c r="E93" s="17" t="str">
        <f>HYPERLINK("#'Full Results'!A636", "636")</f>
        <v>636</v>
      </c>
      <c r="F93" t="s">
        <v>242</v>
      </c>
    </row>
    <row r="94" spans="3:6" x14ac:dyDescent="0.25">
      <c r="C94">
        <v>86</v>
      </c>
      <c r="D94" s="8" t="str">
        <f>HYPERLINK("#'Table 86'!A1", "How important were the following benefits of cloud computing to your company when you were deciding whether to invest in cloud services?: Energy efficiency")</f>
        <v>How important were the following benefits of cloud computing to your company when you were deciding whether to invest in cloud services?: Energy efficiency</v>
      </c>
      <c r="E94" s="17" t="str">
        <f>HYPERLINK("#'Full Results'!A646", "646")</f>
        <v>646</v>
      </c>
      <c r="F94" t="s">
        <v>242</v>
      </c>
    </row>
    <row r="95" spans="3:6" x14ac:dyDescent="0.25">
      <c r="C95">
        <v>87</v>
      </c>
      <c r="D95" s="8" t="str">
        <f>HYPERLINK("#'Table 87'!A1", "How important were the following benefits of cloud computing to your company when you were deciding whether to invest in cloud services?: Enabling improved employee collaboration")</f>
        <v>How important were the following benefits of cloud computing to your company when you were deciding whether to invest in cloud services?: Enabling improved employee collaboration</v>
      </c>
      <c r="E95" s="17" t="str">
        <f>HYPERLINK("#'Full Results'!A656", "656")</f>
        <v>656</v>
      </c>
      <c r="F95" t="s">
        <v>242</v>
      </c>
    </row>
    <row r="96" spans="3:6" x14ac:dyDescent="0.25">
      <c r="C96">
        <v>88</v>
      </c>
      <c r="D96" s="8" t="str">
        <f>HYPERLINK("#'Table 88'!A1", "How important were the following benefits of cloud computing to your company when you were deciding whether to invest in cloud services?: Attracting new talent to the company")</f>
        <v>How important were the following benefits of cloud computing to your company when you were deciding whether to invest in cloud services?: Attracting new talent to the company</v>
      </c>
      <c r="E96" s="17" t="str">
        <f>HYPERLINK("#'Full Results'!A666", "666")</f>
        <v>666</v>
      </c>
      <c r="F96" t="s">
        <v>242</v>
      </c>
    </row>
    <row r="97" spans="3:6" x14ac:dyDescent="0.25">
      <c r="C97">
        <v>89</v>
      </c>
      <c r="D97" s="8" t="str">
        <f>HYPERLINK("#'Table 89'!A1", "How important were the following benefits of cloud computing to your company when you were deciding whether to invest in cloud services?: Ability to adopt new technologies")</f>
        <v>How important were the following benefits of cloud computing to your company when you were deciding whether to invest in cloud services?: Ability to adopt new technologies</v>
      </c>
      <c r="E97" s="17" t="str">
        <f>HYPERLINK("#'Full Results'!A676", "676")</f>
        <v>676</v>
      </c>
      <c r="F97" t="s">
        <v>242</v>
      </c>
    </row>
    <row r="98" spans="3:6" x14ac:dyDescent="0.25">
      <c r="C98">
        <v>90</v>
      </c>
      <c r="D98" s="8" t="str">
        <f>HYPERLINK("#'Table 90'!A1", "Grid Summary: How important were the following benefits of cloud computing to your company when you were deciding whether to invest in cloud services?")</f>
        <v>Grid Summary: How important were the following benefits of cloud computing to your company when you were deciding whether to invest in cloud services?</v>
      </c>
      <c r="E98" s="7"/>
      <c r="F98" t="s">
        <v>242</v>
      </c>
    </row>
    <row r="99" spans="3:6" x14ac:dyDescent="0.25">
      <c r="C99">
        <v>91</v>
      </c>
      <c r="D99" s="8" t="str">
        <f>HYPERLINK("#'Table 91'!A1", "How important were the following benefits of cloud computing to your company when you were deciding whether to invest in cloud services?: Increased scalability")</f>
        <v>How important were the following benefits of cloud computing to your company when you were deciding whether to invest in cloud services?: Increased scalability</v>
      </c>
      <c r="E99" s="17" t="str">
        <f>HYPERLINK("#'Full Results'!A686", "686")</f>
        <v>686</v>
      </c>
      <c r="F99" t="s">
        <v>242</v>
      </c>
    </row>
    <row r="100" spans="3:6" x14ac:dyDescent="0.25">
      <c r="C100">
        <v>92</v>
      </c>
      <c r="D100" s="8" t="str">
        <f>HYPERLINK("#'Table 92'!A1", "How important were the following benefits of cloud computing to your company when you were deciding whether to invest in cloud services?: Increased flexible capacity (being able to exit the cloud is no longer the preferred infrastructure)")</f>
        <v>How important were the following benefits of cloud computing to your company when you were deciding whether to invest in cloud services?: Increased flexible capacity (being able to exit the cloud is no longer the preferred infrastructure)</v>
      </c>
      <c r="E100" s="17" t="str">
        <f>HYPERLINK("#'Full Results'!A696", "696")</f>
        <v>696</v>
      </c>
      <c r="F100" t="s">
        <v>242</v>
      </c>
    </row>
    <row r="101" spans="3:6" x14ac:dyDescent="0.25">
      <c r="C101">
        <v>93</v>
      </c>
      <c r="D101" s="8" t="str">
        <f>HYPERLINK("#'Table 93'!A1", "How important were the following benefits of cloud computing to your company when you were deciding whether to invest in cloud services?: Lower costs")</f>
        <v>How important were the following benefits of cloud computing to your company when you were deciding whether to invest in cloud services?: Lower costs</v>
      </c>
      <c r="E101" s="17" t="str">
        <f>HYPERLINK("#'Full Results'!A706", "706")</f>
        <v>706</v>
      </c>
      <c r="F101" t="s">
        <v>242</v>
      </c>
    </row>
    <row r="102" spans="3:6" x14ac:dyDescent="0.25">
      <c r="C102">
        <v>94</v>
      </c>
      <c r="D102" s="8" t="str">
        <f>HYPERLINK("#'Table 94'!A1", "How important were the following benefits of cloud computing to your company when you were deciding whether to invest in cloud services?: Reduced need for dedicated IT staff")</f>
        <v>How important were the following benefits of cloud computing to your company when you were deciding whether to invest in cloud services?: Reduced need for dedicated IT staff</v>
      </c>
      <c r="E102" s="17" t="str">
        <f>HYPERLINK("#'Full Results'!A716", "716")</f>
        <v>716</v>
      </c>
      <c r="F102" t="s">
        <v>242</v>
      </c>
    </row>
    <row r="103" spans="3:6" x14ac:dyDescent="0.25">
      <c r="C103">
        <v>95</v>
      </c>
      <c r="D103" s="8" t="str">
        <f>HYPERLINK("#'Table 95'!A1", "How important were the following benefits of cloud computing to your company when you were deciding whether to invest in cloud services?: Increased reliability")</f>
        <v>How important were the following benefits of cloud computing to your company when you were deciding whether to invest in cloud services?: Increased reliability</v>
      </c>
      <c r="E103" s="17" t="str">
        <f>HYPERLINK("#'Full Results'!A726", "726")</f>
        <v>726</v>
      </c>
      <c r="F103" t="s">
        <v>242</v>
      </c>
    </row>
    <row r="104" spans="3:6" x14ac:dyDescent="0.25">
      <c r="C104">
        <v>96</v>
      </c>
      <c r="D104" s="8" t="str">
        <f>HYPERLINK("#'Table 96'!A1", "How important were the following benefits of cloud computing to your company when you were deciding whether to invest in cloud services?: Higher security")</f>
        <v>How important were the following benefits of cloud computing to your company when you were deciding whether to invest in cloud services?: Higher security</v>
      </c>
      <c r="E104" s="17" t="str">
        <f>HYPERLINK("#'Full Results'!A736", "736")</f>
        <v>736</v>
      </c>
      <c r="F104" t="s">
        <v>242</v>
      </c>
    </row>
    <row r="105" spans="3:6" x14ac:dyDescent="0.25">
      <c r="C105">
        <v>97</v>
      </c>
      <c r="D105" s="8" t="str">
        <f>HYPERLINK("#'Table 97'!A1", "How important were the following benefits of cloud computing to your company when you were deciding whether to invest in cloud services?: Increased productivity")</f>
        <v>How important were the following benefits of cloud computing to your company when you were deciding whether to invest in cloud services?: Increased productivity</v>
      </c>
      <c r="E105" s="17" t="str">
        <f>HYPERLINK("#'Full Results'!A746", "746")</f>
        <v>746</v>
      </c>
      <c r="F105" t="s">
        <v>242</v>
      </c>
    </row>
    <row r="106" spans="3:6" x14ac:dyDescent="0.25">
      <c r="C106">
        <v>98</v>
      </c>
      <c r="D106" s="8" t="str">
        <f>HYPERLINK("#'Table 98'!A1", "Grid Summary: Which of the following benefits, if any, have you seen since your business invested in cloud infrastructure?")</f>
        <v>Grid Summary: Which of the following benefits, if any, have you seen since your business invested in cloud infrastructure?</v>
      </c>
      <c r="E106" s="7"/>
      <c r="F106" t="s">
        <v>242</v>
      </c>
    </row>
    <row r="107" spans="3:6" x14ac:dyDescent="0.25">
      <c r="C107">
        <v>99</v>
      </c>
      <c r="D107" s="8" t="str">
        <f>HYPERLINK("#'Table 99'!A1", "Which of the following benefits, if any, have you seen since your business invested in cloud infrastructure?: Ease of being able to exit the cloud, if is no longer the preferred infrastructure ")</f>
        <v xml:space="preserve">Which of the following benefits, if any, have you seen since your business invested in cloud infrastructure?: Ease of being able to exit the cloud, if is no longer the preferred infrastructure </v>
      </c>
      <c r="E107" s="17" t="str">
        <f>HYPERLINK("#'Full Results'!A756", "756")</f>
        <v>756</v>
      </c>
      <c r="F107" t="s">
        <v>242</v>
      </c>
    </row>
    <row r="108" spans="3:6" x14ac:dyDescent="0.25">
      <c r="C108">
        <v>100</v>
      </c>
      <c r="D108" s="8" t="str">
        <f>HYPERLINK("#'Table 100'!A1", "Which of the following benefits, if any, have you seen since your business invested in cloud infrastructure?: Lower costs")</f>
        <v>Which of the following benefits, if any, have you seen since your business invested in cloud infrastructure?: Lower costs</v>
      </c>
      <c r="E108" s="17" t="str">
        <f>HYPERLINK("#'Full Results'!A762", "762")</f>
        <v>762</v>
      </c>
      <c r="F108" t="s">
        <v>242</v>
      </c>
    </row>
    <row r="109" spans="3:6" x14ac:dyDescent="0.25">
      <c r="C109">
        <v>101</v>
      </c>
      <c r="D109" s="8" t="str">
        <f>HYPERLINK("#'Table 101'!A1", "Which of the following benefits, if any, have you seen since your business invested in cloud infrastructure?: Reduced need for dedicated IT staff")</f>
        <v>Which of the following benefits, if any, have you seen since your business invested in cloud infrastructure?: Reduced need for dedicated IT staff</v>
      </c>
      <c r="E109" s="17" t="str">
        <f>HYPERLINK("#'Full Results'!A768", "768")</f>
        <v>768</v>
      </c>
      <c r="F109" t="s">
        <v>242</v>
      </c>
    </row>
    <row r="110" spans="3:6" x14ac:dyDescent="0.25">
      <c r="C110">
        <v>102</v>
      </c>
      <c r="D110" s="8" t="str">
        <f>HYPERLINK("#'Table 102'!A1", "Which of the following benefits, if any, have you seen since your business invested in cloud infrastructure?: Increased reliability")</f>
        <v>Which of the following benefits, if any, have you seen since your business invested in cloud infrastructure?: Increased reliability</v>
      </c>
      <c r="E110" s="17" t="str">
        <f>HYPERLINK("#'Full Results'!A774", "774")</f>
        <v>774</v>
      </c>
      <c r="F110" t="s">
        <v>242</v>
      </c>
    </row>
    <row r="111" spans="3:6" x14ac:dyDescent="0.25">
      <c r="C111">
        <v>103</v>
      </c>
      <c r="D111" s="8" t="str">
        <f>HYPERLINK("#'Table 103'!A1", "Which of the following benefits, if any, have you seen since your business invested in cloud infrastructure?: Higher security")</f>
        <v>Which of the following benefits, if any, have you seen since your business invested in cloud infrastructure?: Higher security</v>
      </c>
      <c r="E111" s="17" t="str">
        <f>HYPERLINK("#'Full Results'!A780", "780")</f>
        <v>780</v>
      </c>
      <c r="F111" t="s">
        <v>242</v>
      </c>
    </row>
    <row r="112" spans="3:6" x14ac:dyDescent="0.25">
      <c r="C112">
        <v>104</v>
      </c>
      <c r="D112" s="8" t="str">
        <f>HYPERLINK("#'Table 104'!A1", "Which of the following benefits, if any, have you seen since your business invested in cloud infrastructure?: Increased productivity")</f>
        <v>Which of the following benefits, if any, have you seen since your business invested in cloud infrastructure?: Increased productivity</v>
      </c>
      <c r="E112" s="17" t="str">
        <f>HYPERLINK("#'Full Results'!A786", "786")</f>
        <v>786</v>
      </c>
      <c r="F112" t="s">
        <v>242</v>
      </c>
    </row>
    <row r="113" spans="3:6" x14ac:dyDescent="0.25">
      <c r="C113">
        <v>105</v>
      </c>
      <c r="D113" s="8" t="str">
        <f>HYPERLINK("#'Table 105'!A1", "Which of the following benefits, if any, have you seen since your business invested in cloud infrastructure?: Automatic software updates")</f>
        <v>Which of the following benefits, if any, have you seen since your business invested in cloud infrastructure?: Automatic software updates</v>
      </c>
      <c r="E113" s="17" t="str">
        <f>HYPERLINK("#'Full Results'!A792", "792")</f>
        <v>792</v>
      </c>
      <c r="F113" t="s">
        <v>242</v>
      </c>
    </row>
    <row r="114" spans="3:6" x14ac:dyDescent="0.25">
      <c r="C114">
        <v>106</v>
      </c>
      <c r="D114" s="8" t="str">
        <f>HYPERLINK("#'Table 106'!A1", "Which of the following benefits, if any, have you seen since your business invested in cloud infrastructure?: Automatic back-ups")</f>
        <v>Which of the following benefits, if any, have you seen since your business invested in cloud infrastructure?: Automatic back-ups</v>
      </c>
      <c r="E114" s="17" t="str">
        <f>HYPERLINK("#'Full Results'!A798", "798")</f>
        <v>798</v>
      </c>
      <c r="F114" t="s">
        <v>242</v>
      </c>
    </row>
    <row r="115" spans="3:6" x14ac:dyDescent="0.25">
      <c r="C115">
        <v>107</v>
      </c>
      <c r="D115" s="8" t="str">
        <f>HYPERLINK("#'Table 107'!A1", "Which of the following benefits, if any, have you seen since your business invested in cloud infrastructure?: Reduced energy consumption and sustainability")</f>
        <v>Which of the following benefits, if any, have you seen since your business invested in cloud infrastructure?: Reduced energy consumption and sustainability</v>
      </c>
      <c r="E115" s="17" t="str">
        <f>HYPERLINK("#'Full Results'!A804", "804")</f>
        <v>804</v>
      </c>
      <c r="F115" t="s">
        <v>242</v>
      </c>
    </row>
    <row r="116" spans="3:6" x14ac:dyDescent="0.25">
      <c r="C116">
        <v>108</v>
      </c>
      <c r="D116" s="8" t="str">
        <f>HYPERLINK("#'Table 108'!A1", "Which of the following benefits, if any, have you seen since your business invested in cloud infrastructure?: Energy efficiency")</f>
        <v>Which of the following benefits, if any, have you seen since your business invested in cloud infrastructure?: Energy efficiency</v>
      </c>
      <c r="E116" s="17" t="str">
        <f>HYPERLINK("#'Full Results'!A810", "810")</f>
        <v>810</v>
      </c>
      <c r="F116" t="s">
        <v>242</v>
      </c>
    </row>
    <row r="117" spans="3:6" x14ac:dyDescent="0.25">
      <c r="C117">
        <v>109</v>
      </c>
      <c r="D117" s="8" t="str">
        <f>HYPERLINK("#'Table 109'!A1", "Which of the following benefits, if any, have you seen since your business invested in cloud infrastructure?: Enabling improved employee collaboration")</f>
        <v>Which of the following benefits, if any, have you seen since your business invested in cloud infrastructure?: Enabling improved employee collaboration</v>
      </c>
      <c r="E117" s="17" t="str">
        <f>HYPERLINK("#'Full Results'!A816", "816")</f>
        <v>816</v>
      </c>
      <c r="F117" t="s">
        <v>242</v>
      </c>
    </row>
    <row r="118" spans="3:6" x14ac:dyDescent="0.25">
      <c r="C118">
        <v>110</v>
      </c>
      <c r="D118" s="8" t="str">
        <f>HYPERLINK("#'Table 110'!A1", "Which of the following benefits, if any, have you seen since your business invested in cloud infrastructure?: Attracting new talent to the company")</f>
        <v>Which of the following benefits, if any, have you seen since your business invested in cloud infrastructure?: Attracting new talent to the company</v>
      </c>
      <c r="E118" s="17" t="str">
        <f>HYPERLINK("#'Full Results'!A822", "822")</f>
        <v>822</v>
      </c>
      <c r="F118" t="s">
        <v>242</v>
      </c>
    </row>
    <row r="119" spans="3:6" x14ac:dyDescent="0.25">
      <c r="C119">
        <v>111</v>
      </c>
      <c r="D119" s="8" t="str">
        <f>HYPERLINK("#'Table 111'!A1", "Which of the following benefits, if any, have you seen since your business invested in cloud infrastructure?: Ability to adopt new technologies")</f>
        <v>Which of the following benefits, if any, have you seen since your business invested in cloud infrastructure?: Ability to adopt new technologies</v>
      </c>
      <c r="E119" s="17" t="str">
        <f>HYPERLINK("#'Full Results'!A828", "828")</f>
        <v>828</v>
      </c>
      <c r="F119" t="s">
        <v>242</v>
      </c>
    </row>
    <row r="120" spans="3:6" x14ac:dyDescent="0.25">
      <c r="C120">
        <v>112</v>
      </c>
      <c r="D120" s="8" t="str">
        <f>HYPERLINK("#'Table 112'!A1", "Grid Summary: To the best of your knowledge, how easy or difficult would the following be without the existence of cloud services?")</f>
        <v>Grid Summary: To the best of your knowledge, how easy or difficult would the following be without the existence of cloud services?</v>
      </c>
      <c r="E120" s="7"/>
      <c r="F120" t="s">
        <v>242</v>
      </c>
    </row>
    <row r="121" spans="3:6" x14ac:dyDescent="0.25">
      <c r="C121">
        <v>113</v>
      </c>
      <c r="D121" s="8" t="str">
        <f>HYPERLINK("#'Table 113'!A1", "To the best of your knowledge, how easy or difficult would the following be without the existence of cloud services?: Building online application")</f>
        <v>To the best of your knowledge, how easy or difficult would the following be without the existence of cloud services?: Building online application</v>
      </c>
      <c r="E121" s="17" t="str">
        <f>HYPERLINK("#'Full Results'!A834", "834")</f>
        <v>834</v>
      </c>
      <c r="F121" t="s">
        <v>242</v>
      </c>
    </row>
    <row r="122" spans="3:6" x14ac:dyDescent="0.25">
      <c r="C122">
        <v>114</v>
      </c>
      <c r="D122" s="8" t="str">
        <f>HYPERLINK("#'Table 114'!A1", "To the best of your knowledge, how easy or difficult would the following be without the existence of cloud services?: Hosting online applications")</f>
        <v>To the best of your knowledge, how easy or difficult would the following be without the existence of cloud services?: Hosting online applications</v>
      </c>
      <c r="E122" s="17" t="str">
        <f>HYPERLINK("#'Full Results'!A843", "843")</f>
        <v>843</v>
      </c>
      <c r="F122" t="s">
        <v>242</v>
      </c>
    </row>
    <row r="123" spans="3:6" x14ac:dyDescent="0.25">
      <c r="C123">
        <v>115</v>
      </c>
      <c r="D123" s="8" t="str">
        <f>HYPERLINK("#'Table 115'!A1", "To the best of your knowledge, how easy or difficult would the following be without the existence of cloud services?: Data storage")</f>
        <v>To the best of your knowledge, how easy or difficult would the following be without the existence of cloud services?: Data storage</v>
      </c>
      <c r="E123" s="17" t="str">
        <f>HYPERLINK("#'Full Results'!A852", "852")</f>
        <v>852</v>
      </c>
      <c r="F123" t="s">
        <v>242</v>
      </c>
    </row>
    <row r="124" spans="3:6" x14ac:dyDescent="0.25">
      <c r="C124">
        <v>116</v>
      </c>
      <c r="D124" s="8" t="str">
        <f>HYPERLINK("#'Table 116'!A1", "To the best of your knowledge, how easy or difficult would the following be without the existence of cloud services?: Storing data securely")</f>
        <v>To the best of your knowledge, how easy or difficult would the following be without the existence of cloud services?: Storing data securely</v>
      </c>
      <c r="E124" s="17" t="str">
        <f>HYPERLINK("#'Full Results'!A861", "861")</f>
        <v>861</v>
      </c>
      <c r="F124" t="s">
        <v>242</v>
      </c>
    </row>
    <row r="125" spans="3:6" x14ac:dyDescent="0.25">
      <c r="C125">
        <v>117</v>
      </c>
      <c r="D125" s="8" t="str">
        <f>HYPERLINK("#'Table 117'!A1", " In your opinion, how easy or difficult would it have been to keep your business running without the use of online tools during the Covid-19 pandemic?")</f>
        <v xml:space="preserve"> In your opinion, how easy or difficult would it have been to keep your business running without the use of online tools during the Covid-19 pandemic?</v>
      </c>
      <c r="E125" s="17" t="str">
        <f>HYPERLINK("#'Full Results'!A870", "870")</f>
        <v>870</v>
      </c>
      <c r="F125" t="s">
        <v>242</v>
      </c>
    </row>
    <row r="126" spans="3:6" x14ac:dyDescent="0.25">
      <c r="C126">
        <v>118</v>
      </c>
      <c r="D126" s="8" t="str">
        <f>HYPERLINK("#'Table 118'!A1", " In your opinion, how easy or difficult would it have been to keep your business running without the use of cloud computing during the Covid-19 pandemic?")</f>
        <v xml:space="preserve"> In your opinion, how easy or difficult would it have been to keep your business running without the use of cloud computing during the Covid-19 pandemic?</v>
      </c>
      <c r="E126" s="17" t="str">
        <f>HYPERLINK("#'Full Results'!A880", "880")</f>
        <v>880</v>
      </c>
      <c r="F126" t="s">
        <v>242</v>
      </c>
    </row>
    <row r="127" spans="3:6" x14ac:dyDescent="0.25">
      <c r="C127">
        <v>119</v>
      </c>
      <c r="D127" s="8" t="str">
        <f>HYPERLINK("#'Table 119'!A1", "Grid Summary: To what extent do you agree or disagree with the following?")</f>
        <v>Grid Summary: To what extent do you agree or disagree with the following?</v>
      </c>
      <c r="E127" s="7"/>
      <c r="F127" t="s">
        <v>242</v>
      </c>
    </row>
    <row r="128" spans="3:6" x14ac:dyDescent="0.25">
      <c r="C128">
        <v>120</v>
      </c>
      <c r="D128" s="8" t="str">
        <f>HYPERLINK("#'Table 120'!A1", "To what extent do you agree or disagree with the following?: Our business or operating model would not be possible without cloud platforms")</f>
        <v>To what extent do you agree or disagree with the following?: Our business or operating model would not be possible without cloud platforms</v>
      </c>
      <c r="E128" s="17" t="str">
        <f>HYPERLINK("#'Full Results'!A890", "890")</f>
        <v>890</v>
      </c>
      <c r="F128" t="s">
        <v>242</v>
      </c>
    </row>
    <row r="129" spans="3:6" x14ac:dyDescent="0.25">
      <c r="C129">
        <v>121</v>
      </c>
      <c r="D129" s="8" t="str">
        <f>HYPERLINK("#'Table 121'!A1", "To what extent do you agree or disagree with the following?: The use of cloud platforms has made it easier for our business to be flexible and to scale up or down our computing needs")</f>
        <v>To what extent do you agree or disagree with the following?: The use of cloud platforms has made it easier for our business to be flexible and to scale up or down our computing needs</v>
      </c>
      <c r="E129" s="17" t="str">
        <f>HYPERLINK("#'Full Results'!A902", "902")</f>
        <v>902</v>
      </c>
      <c r="F129" t="s">
        <v>242</v>
      </c>
    </row>
    <row r="130" spans="3:6" x14ac:dyDescent="0.25">
      <c r="C130">
        <v>122</v>
      </c>
      <c r="D130" s="8" t="str">
        <f>HYPERLINK("#'Table 122'!A1", "To what extent do you agree or disagree with the following?: The use of cloud platforms makes it easier for our business to bring new products to market")</f>
        <v>To what extent do you agree or disagree with the following?: The use of cloud platforms makes it easier for our business to bring new products to market</v>
      </c>
      <c r="E130" s="17" t="str">
        <f>HYPERLINK("#'Full Results'!A914", "914")</f>
        <v>914</v>
      </c>
      <c r="F130" t="s">
        <v>242</v>
      </c>
    </row>
    <row r="131" spans="3:6" x14ac:dyDescent="0.25">
      <c r="C131">
        <v>123</v>
      </c>
      <c r="D131" s="8" t="str">
        <f>HYPERLINK("#'Table 123'!A1", "To what extent do you agree or disagree with the following?: The use of cloud platforms has made it easier for our business to compete with larger companies")</f>
        <v>To what extent do you agree or disagree with the following?: The use of cloud platforms has made it easier for our business to compete with larger companies</v>
      </c>
      <c r="E131" s="17" t="str">
        <f>HYPERLINK("#'Full Results'!A926", "926")</f>
        <v>926</v>
      </c>
      <c r="F131" t="s">
        <v>242</v>
      </c>
    </row>
    <row r="132" spans="3:6" x14ac:dyDescent="0.25">
      <c r="C132">
        <v>124</v>
      </c>
      <c r="D132" s="8" t="str">
        <f>HYPERLINK("#'Table 124'!A1", "To what extent do you agree or disagree with the following?: I am confident that my company’s data is secure in the cloud")</f>
        <v>To what extent do you agree or disagree with the following?: I am confident that my company’s data is secure in the cloud</v>
      </c>
      <c r="E132" s="17" t="str">
        <f>HYPERLINK("#'Full Results'!A938", "938")</f>
        <v>938</v>
      </c>
      <c r="F132" t="s">
        <v>242</v>
      </c>
    </row>
    <row r="133" spans="3:6" x14ac:dyDescent="0.25">
      <c r="C133">
        <v>125</v>
      </c>
      <c r="D133" s="8" t="str">
        <f>HYPERLINK("#'Table 125'!A1", "To what extent do you agree or disagree with the following?: The use of cloud platforms has made it easier for our business to conduct new research and/or develop new products")</f>
        <v>To what extent do you agree or disagree with the following?: The use of cloud platforms has made it easier for our business to conduct new research and/or develop new products</v>
      </c>
      <c r="E133" s="17" t="str">
        <f>HYPERLINK("#'Full Results'!A950", "950")</f>
        <v>950</v>
      </c>
      <c r="F133" t="s">
        <v>242</v>
      </c>
    </row>
    <row r="134" spans="3:6" x14ac:dyDescent="0.25">
      <c r="C134">
        <v>126</v>
      </c>
      <c r="D134" s="8" t="str">
        <f>HYPERLINK("#'Table 126'!A1", "Grid Summary: To what extent do you agree or disagree with the following?")</f>
        <v>Grid Summary: To what extent do you agree or disagree with the following?</v>
      </c>
      <c r="E134" s="7"/>
      <c r="F134" t="s">
        <v>242</v>
      </c>
    </row>
    <row r="135" spans="3:6" x14ac:dyDescent="0.25">
      <c r="C135">
        <v>127</v>
      </c>
      <c r="D135" s="8" t="str">
        <f>HYPERLINK("#'Table 127'!A1", "To what extent do you agree or disagree with the following?: Cloud tools have enabled my business to grow rapidly.")</f>
        <v>To what extent do you agree or disagree with the following?: Cloud tools have enabled my business to grow rapidly.</v>
      </c>
      <c r="E135" s="17" t="str">
        <f>HYPERLINK("#'Full Results'!A962", "962")</f>
        <v>962</v>
      </c>
      <c r="F135" t="s">
        <v>242</v>
      </c>
    </row>
    <row r="136" spans="3:6" x14ac:dyDescent="0.25">
      <c r="C136">
        <v>128</v>
      </c>
      <c r="D136" s="8" t="str">
        <f>HYPERLINK("#'Table 128'!A1", "To what extent do you agree or disagree with the following?: The use of cloud platforms has made it possible for our us to take our business global")</f>
        <v>To what extent do you agree or disagree with the following?: The use of cloud platforms has made it possible for our us to take our business global</v>
      </c>
      <c r="E136" s="17" t="str">
        <f>HYPERLINK("#'Full Results'!A974", "974")</f>
        <v>974</v>
      </c>
      <c r="F136" t="s">
        <v>242</v>
      </c>
    </row>
    <row r="137" spans="3:6" x14ac:dyDescent="0.25">
      <c r="C137">
        <v>129</v>
      </c>
      <c r="D137" s="8" t="str">
        <f>HYPERLINK("#'Table 129'!A1", "To what extent do you agree or disagree with the following?: The use of cloud platforms is increasingly important to stay competitive in our market ")</f>
        <v xml:space="preserve">To what extent do you agree or disagree with the following?: The use of cloud platforms is increasingly important to stay competitive in our market </v>
      </c>
      <c r="E137" s="17" t="str">
        <f>HYPERLINK("#'Full Results'!A986", "986")</f>
        <v>986</v>
      </c>
      <c r="F137" t="s">
        <v>242</v>
      </c>
    </row>
    <row r="138" spans="3:6" x14ac:dyDescent="0.25">
      <c r="C138">
        <v>130</v>
      </c>
      <c r="D138" s="8" t="str">
        <f>HYPERLINK("#'Table 130'!A1", "To what extent do you agree or disagree with the following?: The use of cloud platforms has made it easier to adjust our IT to meet our processing and storage needs")</f>
        <v>To what extent do you agree or disagree with the following?: The use of cloud platforms has made it easier to adjust our IT to meet our processing and storage needs</v>
      </c>
      <c r="E138" s="17" t="str">
        <f>HYPERLINK("#'Full Results'!A998", "998")</f>
        <v>998</v>
      </c>
      <c r="F138" t="s">
        <v>242</v>
      </c>
    </row>
    <row r="139" spans="3:6" x14ac:dyDescent="0.25">
      <c r="C139">
        <v>131</v>
      </c>
      <c r="D139" s="8" t="str">
        <f>HYPERLINK("#'Table 131'!A1", "To what extent do you agree or disagree with the following?: The use of cloud platforms makes it easier to adopt AI")</f>
        <v>To what extent do you agree or disagree with the following?: The use of cloud platforms makes it easier to adopt AI</v>
      </c>
      <c r="E139" s="17" t="str">
        <f>HYPERLINK("#'Full Results'!A1010", "1010")</f>
        <v>1010</v>
      </c>
      <c r="F139" t="s">
        <v>242</v>
      </c>
    </row>
    <row r="140" spans="3:6" x14ac:dyDescent="0.25">
      <c r="C140">
        <v>132</v>
      </c>
      <c r="D140" s="8" t="str">
        <f>HYPERLINK("#'Table 132'!A1", "To what extent do you agree or disagree with the following?: Cloud tools have made it easier for my business to be energy efficient.")</f>
        <v>To what extent do you agree or disagree with the following?: Cloud tools have made it easier for my business to be energy efficient.</v>
      </c>
      <c r="E140" s="17" t="str">
        <f>HYPERLINK("#'Full Results'!A1022", "1022")</f>
        <v>1022</v>
      </c>
      <c r="F140" t="s">
        <v>242</v>
      </c>
    </row>
    <row r="141" spans="3:6" x14ac:dyDescent="0.25">
      <c r="C141">
        <v>133</v>
      </c>
      <c r="D141" s="8" t="str">
        <f>HYPERLINK("#'Table 133'!A1", " How relevant, if at all, do you think recent and upcoming developments in Artificial Intelligence (AI) are likely to be for your business in the next few years?")</f>
        <v xml:space="preserve"> How relevant, if at all, do you think recent and upcoming developments in Artificial Intelligence (AI) are likely to be for your business in the next few years?</v>
      </c>
      <c r="E141" s="17" t="str">
        <f>HYPERLINK("#'Full Results'!A1034", "1034")</f>
        <v>1034</v>
      </c>
      <c r="F141" t="s">
        <v>86</v>
      </c>
    </row>
    <row r="142" spans="3:6" x14ac:dyDescent="0.25">
      <c r="C142">
        <v>134</v>
      </c>
      <c r="D142" s="8" t="str">
        <f>HYPERLINK("#'Table 134'!A1", " Overall, do you expect AI to have a positive or negative impact on your business?")</f>
        <v xml:space="preserve"> Overall, do you expect AI to have a positive or negative impact on your business?</v>
      </c>
      <c r="E142" s="17" t="str">
        <f>HYPERLINK("#'Full Results'!A1042", "1042")</f>
        <v>1042</v>
      </c>
      <c r="F142" t="s">
        <v>86</v>
      </c>
    </row>
    <row r="143" spans="3:6" x14ac:dyDescent="0.25">
      <c r="C143">
        <v>135</v>
      </c>
      <c r="D143" s="8" t="str">
        <f>HYPERLINK("#'Table 135'!A1", "Grid Summary: Which, if any, of the following types of AI tools are currently used in your business?")</f>
        <v>Grid Summary: Which, if any, of the following types of AI tools are currently used in your business?</v>
      </c>
      <c r="E143" s="7"/>
      <c r="F143" t="s">
        <v>86</v>
      </c>
    </row>
    <row r="144" spans="3:6" x14ac:dyDescent="0.25">
      <c r="C144">
        <v>136</v>
      </c>
      <c r="D144" s="8" t="str">
        <f>HYPERLINK("#'Table 136'!A1", "Which, if any, of the following types of AI tools are currently used in your business?: AI features built into existing applications (eg Microsoft Office, Google Workspace, payroll and sales software)")</f>
        <v>Which, if any, of the following types of AI tools are currently used in your business?: AI features built into existing applications (eg Microsoft Office, Google Workspace, payroll and sales software)</v>
      </c>
      <c r="E144" s="17" t="str">
        <f>HYPERLINK("#'Full Results'!A1051", "1051")</f>
        <v>1051</v>
      </c>
      <c r="F144" t="s">
        <v>86</v>
      </c>
    </row>
    <row r="145" spans="3:6" x14ac:dyDescent="0.25">
      <c r="C145">
        <v>137</v>
      </c>
      <c r="D145" s="8" t="str">
        <f>HYPERLINK("#'Table 137'!A1", "Which, if any, of the following types of AI tools are currently used in your business?: Dedicated AI tools (eg ChatGPT, Midjourney, Google Gemini)")</f>
        <v>Which, if any, of the following types of AI tools are currently used in your business?: Dedicated AI tools (eg ChatGPT, Midjourney, Google Gemini)</v>
      </c>
      <c r="E145" s="17" t="str">
        <f>HYPERLINK("#'Full Results'!A1058", "1058")</f>
        <v>1058</v>
      </c>
      <c r="F145" t="s">
        <v>86</v>
      </c>
    </row>
    <row r="146" spans="3:6" x14ac:dyDescent="0.25">
      <c r="C146">
        <v>138</v>
      </c>
      <c r="D146" s="8" t="str">
        <f>HYPERLINK("#'Table 138'!A1", "Which, if any, of the following types of AI tools are currently used in your business?: AI models from another company accessed through an API (eg OpenAI GPT4, Google Gemini, Anthropic Claude)")</f>
        <v>Which, if any, of the following types of AI tools are currently used in your business?: AI models from another company accessed through an API (eg OpenAI GPT4, Google Gemini, Anthropic Claude)</v>
      </c>
      <c r="E146" s="17" t="str">
        <f>HYPERLINK("#'Full Results'!A1065", "1065")</f>
        <v>1065</v>
      </c>
      <c r="F146" t="s">
        <v>86</v>
      </c>
    </row>
    <row r="147" spans="3:6" x14ac:dyDescent="0.25">
      <c r="C147">
        <v>139</v>
      </c>
      <c r="D147" s="8" t="str">
        <f>HYPERLINK("#'Table 139'!A1", "Which, if any, of the following types of AI tools are currently used in your business?: Your own custom trained model or AI tools")</f>
        <v>Which, if any, of the following types of AI tools are currently used in your business?: Your own custom trained model or AI tools</v>
      </c>
      <c r="E147" s="17" t="str">
        <f>HYPERLINK("#'Full Results'!A1072", "1072")</f>
        <v>1072</v>
      </c>
      <c r="F147" t="s">
        <v>86</v>
      </c>
    </row>
    <row r="148" spans="3:6" x14ac:dyDescent="0.25">
      <c r="C148">
        <v>140</v>
      </c>
      <c r="D148" s="8" t="str">
        <f>HYPERLINK("#'Table 140'!A1", "Which, if any, of the following types of AI tools are currently used in your business?: AI driven robotics or machinery")</f>
        <v>Which, if any, of the following types of AI tools are currently used in your business?: AI driven robotics or machinery</v>
      </c>
      <c r="E148" s="17" t="str">
        <f>HYPERLINK("#'Full Results'!A1079", "1079")</f>
        <v>1079</v>
      </c>
      <c r="F148" t="s">
        <v>86</v>
      </c>
    </row>
    <row r="149" spans="3:6" x14ac:dyDescent="0.25">
      <c r="C149">
        <v>141</v>
      </c>
      <c r="D149" s="8" t="str">
        <f>HYPERLINK("#'Table 141'!A1", "Grid Summary: Has your business used artificial intelligence to do any of the following?")</f>
        <v>Grid Summary: Has your business used artificial intelligence to do any of the following?</v>
      </c>
      <c r="E149" s="7"/>
      <c r="F149" t="s">
        <v>151</v>
      </c>
    </row>
    <row r="150" spans="3:6" x14ac:dyDescent="0.25">
      <c r="C150">
        <v>142</v>
      </c>
      <c r="D150" s="8" t="str">
        <f>HYPERLINK("#'Table 142'!A1", "Has your business used artificial intelligence to do any of the following?: Generate text or written content")</f>
        <v>Has your business used artificial intelligence to do any of the following?: Generate text or written content</v>
      </c>
      <c r="E150" s="17" t="str">
        <f>HYPERLINK("#'Full Results'!A1086", "1086")</f>
        <v>1086</v>
      </c>
      <c r="F150" t="s">
        <v>151</v>
      </c>
    </row>
    <row r="151" spans="3:6" x14ac:dyDescent="0.25">
      <c r="C151">
        <v>143</v>
      </c>
      <c r="D151" s="8" t="str">
        <f>HYPERLINK("#'Table 143'!A1", "Has your business used artificial intelligence to do any of the following?: Generate images, graphics, audio or video")</f>
        <v>Has your business used artificial intelligence to do any of the following?: Generate images, graphics, audio or video</v>
      </c>
      <c r="E151" s="17" t="str">
        <f>HYPERLINK("#'Full Results'!A1093", "1093")</f>
        <v>1093</v>
      </c>
      <c r="F151" t="s">
        <v>151</v>
      </c>
    </row>
    <row r="152" spans="3:6" x14ac:dyDescent="0.25">
      <c r="C152">
        <v>144</v>
      </c>
      <c r="D152" s="8" t="str">
        <f>HYPERLINK("#'Table 144'!A1", "Has your business used artificial intelligence to do any of the following?: Help you build other internal tools for your staff")</f>
        <v>Has your business used artificial intelligence to do any of the following?: Help you build other internal tools for your staff</v>
      </c>
      <c r="E152" s="17" t="str">
        <f>HYPERLINK("#'Full Results'!A1100", "1100")</f>
        <v>1100</v>
      </c>
      <c r="F152" t="s">
        <v>151</v>
      </c>
    </row>
    <row r="153" spans="3:6" x14ac:dyDescent="0.25">
      <c r="C153">
        <v>145</v>
      </c>
      <c r="D153" s="8" t="str">
        <f>HYPERLINK("#'Table 145'!A1", "Has your business used artificial intelligence to do any of the following?: Analyse your existing internal data")</f>
        <v>Has your business used artificial intelligence to do any of the following?: Analyse your existing internal data</v>
      </c>
      <c r="E153" s="17" t="str">
        <f>HYPERLINK("#'Full Results'!A1107", "1107")</f>
        <v>1107</v>
      </c>
      <c r="F153" t="s">
        <v>151</v>
      </c>
    </row>
    <row r="154" spans="3:6" x14ac:dyDescent="0.25">
      <c r="C154">
        <v>146</v>
      </c>
      <c r="D154" s="8" t="str">
        <f>HYPERLINK("#'Table 146'!A1", "Has your business used artificial intelligence to do any of the following?: Better link up your existing internal data")</f>
        <v>Has your business used artificial intelligence to do any of the following?: Better link up your existing internal data</v>
      </c>
      <c r="E154" s="17" t="str">
        <f>HYPERLINK("#'Full Results'!A1114", "1114")</f>
        <v>1114</v>
      </c>
      <c r="F154" t="s">
        <v>151</v>
      </c>
    </row>
    <row r="155" spans="3:6" x14ac:dyDescent="0.25">
      <c r="C155">
        <v>147</v>
      </c>
      <c r="D155" s="8" t="str">
        <f>HYPERLINK("#'Table 147'!A1", "Has your business used artificial intelligence to do any of the following?: Automate or triage customer support (e.g. through chat bots)")</f>
        <v>Has your business used artificial intelligence to do any of the following?: Automate or triage customer support (e.g. through chat bots)</v>
      </c>
      <c r="E155" s="17" t="str">
        <f>HYPERLINK("#'Full Results'!A1121", "1121")</f>
        <v>1121</v>
      </c>
      <c r="F155" t="s">
        <v>151</v>
      </c>
    </row>
    <row r="156" spans="3:6" x14ac:dyDescent="0.25">
      <c r="C156">
        <v>148</v>
      </c>
      <c r="D156" s="8" t="str">
        <f>HYPERLINK("#'Table 148'!A1", "Has your business used artificial intelligence to do any of the following?: Come up with new ideas")</f>
        <v>Has your business used artificial intelligence to do any of the following?: Come up with new ideas</v>
      </c>
      <c r="E156" s="17" t="str">
        <f>HYPERLINK("#'Full Results'!A1128", "1128")</f>
        <v>1128</v>
      </c>
      <c r="F156" t="s">
        <v>151</v>
      </c>
    </row>
    <row r="157" spans="3:6" x14ac:dyDescent="0.25">
      <c r="C157">
        <v>149</v>
      </c>
      <c r="D157" s="8" t="str">
        <f>HYPERLINK("#'Table 149'!A1", "Grid Summary: Has your business used artificial intelligence to do any of the following?")</f>
        <v>Grid Summary: Has your business used artificial intelligence to do any of the following?</v>
      </c>
      <c r="E157" s="7"/>
      <c r="F157" t="s">
        <v>151</v>
      </c>
    </row>
    <row r="158" spans="3:6" x14ac:dyDescent="0.25">
      <c r="C158">
        <v>150</v>
      </c>
      <c r="D158" s="8" t="str">
        <f>HYPERLINK("#'Table 150'!A1", "Has your business used artificial intelligence to do any of the following?: Automate existing processes or systems")</f>
        <v>Has your business used artificial intelligence to do any of the following?: Automate existing processes or systems</v>
      </c>
      <c r="E158" s="17" t="str">
        <f>HYPERLINK("#'Full Results'!A1135", "1135")</f>
        <v>1135</v>
      </c>
      <c r="F158" t="s">
        <v>151</v>
      </c>
    </row>
    <row r="159" spans="3:6" x14ac:dyDescent="0.25">
      <c r="C159">
        <v>151</v>
      </c>
      <c r="D159" s="8" t="str">
        <f>HYPERLINK("#'Table 151'!A1", "Has your business used artificial intelligence to do any of the following?: Develop new products and services")</f>
        <v>Has your business used artificial intelligence to do any of the following?: Develop new products and services</v>
      </c>
      <c r="E159" s="17" t="str">
        <f>HYPERLINK("#'Full Results'!A1142", "1142")</f>
        <v>1142</v>
      </c>
      <c r="F159" t="s">
        <v>151</v>
      </c>
    </row>
    <row r="160" spans="3:6" x14ac:dyDescent="0.25">
      <c r="C160">
        <v>152</v>
      </c>
      <c r="D160" s="8" t="str">
        <f>HYPERLINK("#'Table 152'!A1", "Has your business used artificial intelligence to do any of the following?: Enhance security or fraud detection")</f>
        <v>Has your business used artificial intelligence to do any of the following?: Enhance security or fraud detection</v>
      </c>
      <c r="E160" s="17" t="str">
        <f>HYPERLINK("#'Full Results'!A1149", "1149")</f>
        <v>1149</v>
      </c>
      <c r="F160" t="s">
        <v>151</v>
      </c>
    </row>
    <row r="161" spans="3:6" x14ac:dyDescent="0.25">
      <c r="C161">
        <v>153</v>
      </c>
      <c r="D161" s="8" t="str">
        <f>HYPERLINK("#'Table 153'!A1", "Has your business used artificial intelligence to do any of the following?: Personalise customer experience")</f>
        <v>Has your business used artificial intelligence to do any of the following?: Personalise customer experience</v>
      </c>
      <c r="E161" s="17" t="str">
        <f>HYPERLINK("#'Full Results'!A1156", "1156")</f>
        <v>1156</v>
      </c>
      <c r="F161" t="s">
        <v>151</v>
      </c>
    </row>
    <row r="162" spans="3:6" x14ac:dyDescent="0.25">
      <c r="C162">
        <v>154</v>
      </c>
      <c r="D162" s="8" t="str">
        <f>HYPERLINK("#'Table 154'!A1", "Has your business used artificial intelligence to do any of the following?: Optimise your supply chain or logistics")</f>
        <v>Has your business used artificial intelligence to do any of the following?: Optimise your supply chain or logistics</v>
      </c>
      <c r="E162" s="17" t="str">
        <f>HYPERLINK("#'Full Results'!A1163", "1163")</f>
        <v>1163</v>
      </c>
      <c r="F162" t="s">
        <v>151</v>
      </c>
    </row>
    <row r="163" spans="3:6" x14ac:dyDescent="0.25">
      <c r="C163">
        <v>155</v>
      </c>
      <c r="D163" s="8" t="str">
        <f>HYPERLINK("#'Table 155'!A1", "Has your business used artificial intelligence to do any of the following?: Monitor and manage infrastructure or operations")</f>
        <v>Has your business used artificial intelligence to do any of the following?: Monitor and manage infrastructure or operations</v>
      </c>
      <c r="E163" s="17" t="str">
        <f>HYPERLINK("#'Full Results'!A1170", "1170")</f>
        <v>1170</v>
      </c>
      <c r="F163" t="s">
        <v>151</v>
      </c>
    </row>
    <row r="164" spans="3:6" x14ac:dyDescent="0.25">
      <c r="C164">
        <v>156</v>
      </c>
      <c r="D164" s="8" t="str">
        <f>HYPERLINK("#'Table 156'!A1", "Has your business used artificial intelligence to do any of the following?: Help train your workforce")</f>
        <v>Has your business used artificial intelligence to do any of the following?: Help train your workforce</v>
      </c>
      <c r="E164" s="17" t="str">
        <f>HYPERLINK("#'Full Results'!A1177", "1177")</f>
        <v>1177</v>
      </c>
      <c r="F164" t="s">
        <v>151</v>
      </c>
    </row>
    <row r="165" spans="3:6" x14ac:dyDescent="0.25">
      <c r="C165">
        <v>157</v>
      </c>
      <c r="D165" s="8" t="str">
        <f>HYPERLINK("#'Table 157'!A1", "Grid Summary: As your company explores AI, how important or unimportant do you think the following will be to your company?")</f>
        <v>Grid Summary: As your company explores AI, how important or unimportant do you think the following will be to your company?</v>
      </c>
      <c r="E165" s="7"/>
      <c r="F165" t="s">
        <v>494</v>
      </c>
    </row>
    <row r="166" spans="3:6" x14ac:dyDescent="0.25">
      <c r="C166">
        <v>158</v>
      </c>
      <c r="D166" s="8" t="str">
        <f>HYPERLINK("#'Table 158'!A1", "As your company explores AI, how important or unimportant do you think the following will be to your company?: Keeping control of your company’s proprietary data")</f>
        <v>As your company explores AI, how important or unimportant do you think the following will be to your company?: Keeping control of your company’s proprietary data</v>
      </c>
      <c r="E166" s="17" t="str">
        <f>HYPERLINK("#'Full Results'!A1184", "1184")</f>
        <v>1184</v>
      </c>
      <c r="F166" t="s">
        <v>494</v>
      </c>
    </row>
    <row r="167" spans="3:6" x14ac:dyDescent="0.25">
      <c r="C167">
        <v>159</v>
      </c>
      <c r="D167" s="8" t="str">
        <f>HYPERLINK("#'Table 159'!A1", "As your company explores AI, how important or unimportant do you think the following will be to your company?: Having choice over what AI models you use")</f>
        <v>As your company explores AI, how important or unimportant do you think the following will be to your company?: Having choice over what AI models you use</v>
      </c>
      <c r="E167" s="17" t="str">
        <f>HYPERLINK("#'Full Results'!A1195", "1195")</f>
        <v>1195</v>
      </c>
      <c r="F167" t="s">
        <v>494</v>
      </c>
    </row>
    <row r="168" spans="3:6" x14ac:dyDescent="0.25">
      <c r="C168">
        <v>160</v>
      </c>
      <c r="D168" s="8" t="str">
        <f>HYPERLINK("#'Table 160'!A1", "As your company explores AI, how important or unimportant do you think the following will be to your company?: Having confidence in the reliability of AI models you use")</f>
        <v>As your company explores AI, how important or unimportant do you think the following will be to your company?: Having confidence in the reliability of AI models you use</v>
      </c>
      <c r="E168" s="17" t="str">
        <f>HYPERLINK("#'Full Results'!A1206", "1206")</f>
        <v>1206</v>
      </c>
      <c r="F168" t="s">
        <v>494</v>
      </c>
    </row>
    <row r="169" spans="3:6" x14ac:dyDescent="0.25">
      <c r="C169">
        <v>161</v>
      </c>
      <c r="D169" s="8" t="str">
        <f>HYPERLINK("#'Table 161'!A1", "As your company explores AI, how important or unimportant do you think the following will be to your company?: Having confidence in AI safety and/or the ethics of AI")</f>
        <v>As your company explores AI, how important or unimportant do you think the following will be to your company?: Having confidence in AI safety and/or the ethics of AI</v>
      </c>
      <c r="E169" s="17" t="str">
        <f>HYPERLINK("#'Full Results'!A1217", "1217")</f>
        <v>1217</v>
      </c>
      <c r="F169" t="s">
        <v>494</v>
      </c>
    </row>
    <row r="170" spans="3:6" x14ac:dyDescent="0.25">
      <c r="C170">
        <v>162</v>
      </c>
      <c r="D170" s="8" t="str">
        <f>HYPERLINK("#'Table 162'!A1", "As your company explores AI, how important or unimportant do you think the following will be to your company?: Not getting locked into a specific AI ecosystem")</f>
        <v>As your company explores AI, how important or unimportant do you think the following will be to your company?: Not getting locked into a specific AI ecosystem</v>
      </c>
      <c r="E170" s="17" t="str">
        <f>HYPERLINK("#'Full Results'!A1228", "1228")</f>
        <v>1228</v>
      </c>
      <c r="F170" t="s">
        <v>494</v>
      </c>
    </row>
    <row r="171" spans="3:6" x14ac:dyDescent="0.25">
      <c r="C171">
        <v>163</v>
      </c>
      <c r="D171" s="8" t="str">
        <f>HYPERLINK("#'Table 163'!A1", "Grid Summary: To what extent do you agree or disagree with the following?")</f>
        <v>Grid Summary: To what extent do you agree or disagree with the following?</v>
      </c>
      <c r="E171" s="7"/>
      <c r="F171" t="s">
        <v>86</v>
      </c>
    </row>
    <row r="172" spans="3:6" x14ac:dyDescent="0.25">
      <c r="C172">
        <v>164</v>
      </c>
      <c r="D172" s="8" t="str">
        <f>HYPERLINK("#'Table 164'!A1", "To what extent do you agree or disagree with the following?: AI could significantly transform how my company works")</f>
        <v>To what extent do you agree or disagree with the following?: AI could significantly transform how my company works</v>
      </c>
      <c r="E172" s="17" t="str">
        <f>HYPERLINK("#'Full Results'!A1239", "1239")</f>
        <v>1239</v>
      </c>
      <c r="F172" t="s">
        <v>86</v>
      </c>
    </row>
    <row r="173" spans="3:6" x14ac:dyDescent="0.25">
      <c r="C173">
        <v>165</v>
      </c>
      <c r="D173" s="8" t="str">
        <f>HYPERLINK("#'Table 165'!A1", "To what extent do you agree or disagree with the following?: Cloud computing enables my company to take full advantage of AI")</f>
        <v>To what extent do you agree or disagree with the following?: Cloud computing enables my company to take full advantage of AI</v>
      </c>
      <c r="E173" s="17" t="str">
        <f>HYPERLINK("#'Full Results'!A1251", "1251")</f>
        <v>1251</v>
      </c>
      <c r="F173" t="s">
        <v>86</v>
      </c>
    </row>
    <row r="174" spans="3:6" x14ac:dyDescent="0.25">
      <c r="C174">
        <v>166</v>
      </c>
      <c r="D174" s="8" t="str">
        <f>HYPERLINK("#'Table 166'!A1", "To what extent do you agree or disagree with the following?: AI will have no impact on my business")</f>
        <v>To what extent do you agree or disagree with the following?: AI will have no impact on my business</v>
      </c>
      <c r="E174" s="17" t="str">
        <f>HYPERLINK("#'Full Results'!A1263", "1263")</f>
        <v>1263</v>
      </c>
      <c r="F174" t="s">
        <v>86</v>
      </c>
    </row>
    <row r="175" spans="3:6" x14ac:dyDescent="0.25">
      <c r="C175">
        <v>167</v>
      </c>
      <c r="D175" s="8" t="str">
        <f>HYPERLINK("#'Table 167'!A1", "To what extent do you agree or disagree with the following?: It is easier to unlock technologies such as AI with the cloud")</f>
        <v>To what extent do you agree or disagree with the following?: It is easier to unlock technologies such as AI with the cloud</v>
      </c>
      <c r="E175" s="17" t="str">
        <f>HYPERLINK("#'Full Results'!A1275", "1275")</f>
        <v>1275</v>
      </c>
      <c r="F175" t="s">
        <v>86</v>
      </c>
    </row>
    <row r="176" spans="3:6" x14ac:dyDescent="0.25">
      <c r="C176">
        <v>168</v>
      </c>
      <c r="D176" s="8" t="str">
        <f>HYPERLINK("#'Table 168'!A1", "Grid Summary: Does your business do any of the following?")</f>
        <v>Grid Summary: Does your business do any of the following?</v>
      </c>
      <c r="E176" s="7"/>
      <c r="F176" t="s">
        <v>86</v>
      </c>
    </row>
    <row r="177" spans="3:6" x14ac:dyDescent="0.25">
      <c r="C177">
        <v>169</v>
      </c>
      <c r="D177" s="8" t="str">
        <f>HYPERLINK("#'Table 169'!A1", "Does your business do any of the following?: Develop your own proprietary software")</f>
        <v>Does your business do any of the following?: Develop your own proprietary software</v>
      </c>
      <c r="E177" s="17" t="str">
        <f>HYPERLINK("#'Full Results'!A1287", "1287")</f>
        <v>1287</v>
      </c>
      <c r="F177" t="s">
        <v>86</v>
      </c>
    </row>
    <row r="178" spans="3:6" x14ac:dyDescent="0.25">
      <c r="C178">
        <v>170</v>
      </c>
      <c r="D178" s="8" t="str">
        <f>HYPERLINK("#'Table 170'!A1", "Does your business do any of the following?: Have your own proprietary database")</f>
        <v>Does your business do any of the following?: Have your own proprietary database</v>
      </c>
      <c r="E178" s="17" t="str">
        <f>HYPERLINK("#'Full Results'!A1293", "1293")</f>
        <v>1293</v>
      </c>
      <c r="F178" t="s">
        <v>86</v>
      </c>
    </row>
    <row r="179" spans="3:6" x14ac:dyDescent="0.25">
      <c r="C179">
        <v>171</v>
      </c>
      <c r="D179" s="8" t="str">
        <f>HYPERLINK("#'Table 171'!A1", "Does your business do any of the following?: Provide Virtual Desktops for your employees")</f>
        <v>Does your business do any of the following?: Provide Virtual Desktops for your employees</v>
      </c>
      <c r="E179" s="17" t="str">
        <f>HYPERLINK("#'Full Results'!A1299", "1299")</f>
        <v>1299</v>
      </c>
      <c r="F179" t="s">
        <v>86</v>
      </c>
    </row>
    <row r="180" spans="3:6" x14ac:dyDescent="0.25">
      <c r="C180">
        <v>172</v>
      </c>
      <c r="D180" s="8" t="str">
        <f>HYPERLINK("#'Table 172'!A1", "Does your business do any of the following?: Deliver digital content without using an existing social media or content sharing platform (eg YouTube, X/Twitter, Instagram)")</f>
        <v>Does your business do any of the following?: Deliver digital content without using an existing social media or content sharing platform (eg YouTube, X/Twitter, Instagram)</v>
      </c>
      <c r="E180" s="17" t="str">
        <f>HYPERLINK("#'Full Results'!A1305", "1305")</f>
        <v>1305</v>
      </c>
      <c r="F180" t="s">
        <v>86</v>
      </c>
    </row>
    <row r="181" spans="3:6" x14ac:dyDescent="0.25">
      <c r="C181">
        <v>173</v>
      </c>
      <c r="D181" s="8" t="str">
        <f>HYPERLINK("#'Table 173'!A1", "Does your business do any of the following?: Require use of High Performance Computing (HPC) for engineering, scientific or manufacturing tasks")</f>
        <v>Does your business do any of the following?: Require use of High Performance Computing (HPC) for engineering, scientific or manufacturing tasks</v>
      </c>
      <c r="E181" s="17" t="str">
        <f>HYPERLINK("#'Full Results'!A1311", "1311")</f>
        <v>1311</v>
      </c>
      <c r="F181" t="s">
        <v>86</v>
      </c>
    </row>
    <row r="182" spans="3:6" x14ac:dyDescent="0.25">
      <c r="C182">
        <v>174</v>
      </c>
      <c r="D182" s="8" t="str">
        <f>HYPERLINK("#'Table 174'!A1", "Does your business do any of the following?: Collate data from real world sensors / Internet of Things (IoT) applications")</f>
        <v>Does your business do any of the following?: Collate data from real world sensors / Internet of Things (IoT) applications</v>
      </c>
      <c r="E182" s="17" t="str">
        <f>HYPERLINK("#'Full Results'!A1317", "1317")</f>
        <v>1317</v>
      </c>
      <c r="F182" t="s">
        <v>86</v>
      </c>
    </row>
    <row r="183" spans="3:6" x14ac:dyDescent="0.25">
      <c r="C183">
        <v>175</v>
      </c>
      <c r="D183" s="8" t="str">
        <f>HYPERLINK("#'Table 175'!A1", " How likely do you think it is that your company will start using cloud services in the next year?")</f>
        <v xml:space="preserve"> How likely do you think it is that your company will start using cloud services in the next year?</v>
      </c>
      <c r="E183" s="17" t="str">
        <f>HYPERLINK("#'Full Results'!A1323", "1323")</f>
        <v>1323</v>
      </c>
      <c r="F183" t="s">
        <v>531</v>
      </c>
    </row>
    <row r="184" spans="3:6" x14ac:dyDescent="0.25">
      <c r="C184">
        <v>176</v>
      </c>
      <c r="D184" s="8" t="str">
        <f>HYPERLINK("#'Table 176'!A1", " And how likely do you think it is that your company will start using cloud services in the next five years?")</f>
        <v xml:space="preserve"> And how likely do you think it is that your company will start using cloud services in the next five years?</v>
      </c>
      <c r="E184" s="17" t="str">
        <f>HYPERLINK("#'Full Results'!A1335", "1335")</f>
        <v>1335</v>
      </c>
      <c r="F184" t="s">
        <v>531</v>
      </c>
    </row>
    <row r="185" spans="3:6" x14ac:dyDescent="0.25">
      <c r="C185">
        <v>177</v>
      </c>
      <c r="D185" s="8" t="str">
        <f>HYPERLINK("#'Table 177'!A1", " If your business was to start using cloud computing, how likely or unlikely do you think it is that it would have a positive impact on your business?")</f>
        <v xml:space="preserve"> If your business was to start using cloud computing, how likely or unlikely do you think it is that it would have a positive impact on your business?</v>
      </c>
      <c r="E185" s="17" t="str">
        <f>HYPERLINK("#'Full Results'!A1347", "1347")</f>
        <v>1347</v>
      </c>
      <c r="F185" t="s">
        <v>535</v>
      </c>
    </row>
    <row r="186" spans="3:6" x14ac:dyDescent="0.25">
      <c r="C186">
        <v>178</v>
      </c>
      <c r="D186" s="8" t="str">
        <f>HYPERLINK("#'Table 178'!A1", "Grid Summary: Which of the following are the most important barriers to your company investing in cloud services?")</f>
        <v>Grid Summary: Which of the following are the most important barriers to your company investing in cloud services?</v>
      </c>
      <c r="E186" s="7"/>
      <c r="F186" t="s">
        <v>531</v>
      </c>
    </row>
    <row r="187" spans="3:6" x14ac:dyDescent="0.25">
      <c r="C187">
        <v>179</v>
      </c>
      <c r="D187" s="8" t="str">
        <f>HYPERLINK("#'Table 179'!A1", "Which of the following are the most important barriers to your company investing in cloud services?: Don’t really understand what it is")</f>
        <v>Which of the following are the most important barriers to your company investing in cloud services?: Don’t really understand what it is</v>
      </c>
      <c r="E187" s="17" t="str">
        <f>HYPERLINK("#'Full Results'!A1358", "1358")</f>
        <v>1358</v>
      </c>
      <c r="F187" t="s">
        <v>531</v>
      </c>
    </row>
    <row r="188" spans="3:6" x14ac:dyDescent="0.25">
      <c r="C188">
        <v>180</v>
      </c>
      <c r="D188" s="8" t="str">
        <f>HYPERLINK("#'Table 180'!A1", "Which of the following are the most important barriers to your company investing in cloud services?: Don’t perceive any benefits")</f>
        <v>Which of the following are the most important barriers to your company investing in cloud services?: Don’t perceive any benefits</v>
      </c>
      <c r="E188" s="17" t="str">
        <f>HYPERLINK("#'Full Results'!A1368", "1368")</f>
        <v>1368</v>
      </c>
      <c r="F188" t="s">
        <v>531</v>
      </c>
    </row>
    <row r="189" spans="3:6" x14ac:dyDescent="0.25">
      <c r="C189">
        <v>181</v>
      </c>
      <c r="D189" s="8" t="str">
        <f>HYPERLINK("#'Table 181'!A1", "Which of the following are the most important barriers to your company investing in cloud services?: Don’t understand how my business would use it")</f>
        <v>Which of the following are the most important barriers to your company investing in cloud services?: Don’t understand how my business would use it</v>
      </c>
      <c r="E189" s="17" t="str">
        <f>HYPERLINK("#'Full Results'!A1378", "1378")</f>
        <v>1378</v>
      </c>
      <c r="F189" t="s">
        <v>531</v>
      </c>
    </row>
    <row r="190" spans="3:6" x14ac:dyDescent="0.25">
      <c r="C190">
        <v>182</v>
      </c>
      <c r="D190" s="8" t="str">
        <f>HYPERLINK("#'Table 182'!A1", "Which of the following are the most important barriers to your company investing in cloud services?: Expense")</f>
        <v>Which of the following are the most important barriers to your company investing in cloud services?: Expense</v>
      </c>
      <c r="E190" s="17" t="str">
        <f>HYPERLINK("#'Full Results'!A1388", "1388")</f>
        <v>1388</v>
      </c>
      <c r="F190" t="s">
        <v>531</v>
      </c>
    </row>
    <row r="191" spans="3:6" x14ac:dyDescent="0.25">
      <c r="C191">
        <v>183</v>
      </c>
      <c r="D191" s="8" t="str">
        <f>HYPERLINK("#'Table 183'!A1", "Which of the following are the most important barriers to your company investing in cloud services?: Lack of need")</f>
        <v>Which of the following are the most important barriers to your company investing in cloud services?: Lack of need</v>
      </c>
      <c r="E191" s="17" t="str">
        <f>HYPERLINK("#'Full Results'!A1398", "1398")</f>
        <v>1398</v>
      </c>
      <c r="F191" t="s">
        <v>531</v>
      </c>
    </row>
    <row r="192" spans="3:6" x14ac:dyDescent="0.25">
      <c r="C192">
        <v>184</v>
      </c>
      <c r="D192" s="8" t="str">
        <f>HYPERLINK("#'Table 184'!A1", "Which of the following are the most important barriers to your company investing in cloud services?: Complexity / difficulty in making transition")</f>
        <v>Which of the following are the most important barriers to your company investing in cloud services?: Complexity / difficulty in making transition</v>
      </c>
      <c r="E192" s="17" t="str">
        <f>HYPERLINK("#'Full Results'!A1408", "1408")</f>
        <v>1408</v>
      </c>
      <c r="F192" t="s">
        <v>531</v>
      </c>
    </row>
    <row r="193" spans="3:6" x14ac:dyDescent="0.25">
      <c r="C193">
        <v>185</v>
      </c>
      <c r="D193" s="8" t="str">
        <f>HYPERLINK("#'Table 185'!A1", "Which of the following are the most important barriers to your company investing in cloud services?: Shortage of digitally trained staff")</f>
        <v>Which of the following are the most important barriers to your company investing in cloud services?: Shortage of digitally trained staff</v>
      </c>
      <c r="E193" s="17" t="str">
        <f>HYPERLINK("#'Full Results'!A1418", "1418")</f>
        <v>1418</v>
      </c>
      <c r="F193" t="s">
        <v>531</v>
      </c>
    </row>
    <row r="194" spans="3:6" x14ac:dyDescent="0.25">
      <c r="C194">
        <v>186</v>
      </c>
      <c r="D194" s="8" t="str">
        <f>HYPERLINK("#'Table 186'!A1", "Which of the following are the most important barriers to your company investing in cloud services?: Traditional servers are more suited to my business’ need")</f>
        <v>Which of the following are the most important barriers to your company investing in cloud services?: Traditional servers are more suited to my business’ need</v>
      </c>
      <c r="E194" s="17" t="str">
        <f>HYPERLINK("#'Full Results'!A1428", "1428")</f>
        <v>1428</v>
      </c>
      <c r="F194" t="s">
        <v>531</v>
      </c>
    </row>
    <row r="195" spans="3:6" x14ac:dyDescent="0.25">
      <c r="C195">
        <v>187</v>
      </c>
      <c r="D195" s="8" t="str">
        <f>HYPERLINK("#'Table 187'!A1", "Which of the following are the most important barriers to your company investing in cloud services?: Difficulty of integrating with legacy systems")</f>
        <v>Which of the following are the most important barriers to your company investing in cloud services?: Difficulty of integrating with legacy systems</v>
      </c>
      <c r="E195" s="17" t="str">
        <f>HYPERLINK("#'Full Results'!A1438", "1438")</f>
        <v>1438</v>
      </c>
      <c r="F195" t="s">
        <v>531</v>
      </c>
    </row>
    <row r="196" spans="3:6" x14ac:dyDescent="0.25">
      <c r="C196">
        <v>188</v>
      </c>
      <c r="D196" s="8" t="str">
        <f>HYPERLINK("#'Table 188'!A1", "Which of the following are the most important barriers to your company investing in cloud services?: Tax treatment of cloud services")</f>
        <v>Which of the following are the most important barriers to your company investing in cloud services?: Tax treatment of cloud services</v>
      </c>
      <c r="E196" s="17" t="str">
        <f>HYPERLINK("#'Full Results'!A1448", "1448")</f>
        <v>1448</v>
      </c>
      <c r="F196" t="s">
        <v>531</v>
      </c>
    </row>
    <row r="197" spans="3:6" x14ac:dyDescent="0.25">
      <c r="C197">
        <v>189</v>
      </c>
      <c r="D197" s="8" t="str">
        <f>HYPERLINK("#'Table 189'!A1", "Which of the following are the most important barriers to your company investing in cloud services?: Don’t think cloud is secure enough")</f>
        <v>Which of the following are the most important barriers to your company investing in cloud services?: Don’t think cloud is secure enough</v>
      </c>
      <c r="E197" s="17" t="str">
        <f>HYPERLINK("#'Full Results'!A1458", "1458")</f>
        <v>1458</v>
      </c>
      <c r="F197" t="s">
        <v>531</v>
      </c>
    </row>
    <row r="198" spans="3:6" x14ac:dyDescent="0.25">
      <c r="C198">
        <v>190</v>
      </c>
      <c r="D198" s="8" t="str">
        <f>HYPERLINK("#'Table 190'!A1", "Which of the following are the most important barriers to your company investing in cloud services?: Prefer to support local suppliers")</f>
        <v>Which of the following are the most important barriers to your company investing in cloud services?: Prefer to support local suppliers</v>
      </c>
      <c r="E198" s="17" t="str">
        <f>HYPERLINK("#'Full Results'!A1468", "1468")</f>
        <v>1468</v>
      </c>
      <c r="F198" t="s">
        <v>531</v>
      </c>
    </row>
    <row r="199" spans="3:6" x14ac:dyDescent="0.25">
      <c r="C199">
        <v>191</v>
      </c>
      <c r="D199" s="8" t="str">
        <f>HYPERLINK("#'Table 191'!A1", "Which of the following are the most important barriers to your company investing in cloud services?: Poor broadband speeds")</f>
        <v>Which of the following are the most important barriers to your company investing in cloud services?: Poor broadband speeds</v>
      </c>
      <c r="E199" s="17" t="str">
        <f>HYPERLINK("#'Full Results'!A1478", "1478")</f>
        <v>1478</v>
      </c>
      <c r="F199" t="s">
        <v>531</v>
      </c>
    </row>
    <row r="200" spans="3:6" x14ac:dyDescent="0.25">
      <c r="C200">
        <v>192</v>
      </c>
      <c r="D200" s="8" t="str">
        <f>HYPERLINK("#'Table 192'!A1", "Which, if any, of the following would be the most likely to encourage your company to invest in cloud computing?Please select up to three.")</f>
        <v>Which, if any, of the following would be the most likely to encourage your company to invest in cloud computing?Please select up to three.</v>
      </c>
      <c r="E200" s="17" t="str">
        <f>HYPERLINK("#'Full Results'!A1488", "1488")</f>
        <v>1488</v>
      </c>
      <c r="F200" t="s">
        <v>531</v>
      </c>
    </row>
    <row r="201" spans="3:6" x14ac:dyDescent="0.25">
      <c r="C201">
        <v>193</v>
      </c>
      <c r="D201" s="8" t="str">
        <f>HYPERLINK("#'Table 193'!A1", "And which, if any, of the following would be the least likely to encourage your company to invest in cloud computing?Please select up to three.")</f>
        <v>And which, if any, of the following would be the least likely to encourage your company to invest in cloud computing?Please select up to three.</v>
      </c>
      <c r="E201" s="17" t="str">
        <f>HYPERLINK("#'Full Results'!A1501", "1501")</f>
        <v>1501</v>
      </c>
      <c r="F201" t="s">
        <v>575</v>
      </c>
    </row>
    <row r="202" spans="3:6" x14ac:dyDescent="0.25">
      <c r="C202">
        <v>194</v>
      </c>
      <c r="D202" s="8" t="str">
        <f>HYPERLINK("#'Table 194'!A1", " Earlier you said that you pay for cloud infrastructure that replaces or complements your own on-site servers or IT infrastructure. Which of the following best describes your businesses cloud infrastructure set-up?  ")</f>
        <v xml:space="preserve"> Earlier you said that you pay for cloud infrastructure that replaces or complements your own on-site servers or IT infrastructure. Which of the following best describes your businesses cloud infrastructure set-up?  </v>
      </c>
      <c r="E202" s="17" t="str">
        <f>HYPERLINK("#'Full Results'!A1514", "1514")</f>
        <v>1514</v>
      </c>
      <c r="F202" t="s">
        <v>242</v>
      </c>
    </row>
    <row r="203" spans="3:6" x14ac:dyDescent="0.25">
      <c r="C203">
        <v>195</v>
      </c>
      <c r="D203" s="8" t="str">
        <f>HYPERLINK("#'Table 195'!A1", "You said that your company use a combination of cloud services from a provider and on-premises servers or IT infrastructure. Which of the following, if any, are important reasons why your business continues to use on-premises servers for some use...")</f>
        <v>You said that your company use a combination of cloud services from a provider and on-premises servers or IT infrastructure. Which of the following, if any, are important reasons why your business continues to use on-premises servers for some use...</v>
      </c>
      <c r="E203" s="17" t="str">
        <f>HYPERLINK("#'Full Results'!A1520", "1520")</f>
        <v>1520</v>
      </c>
      <c r="F203" t="s">
        <v>586</v>
      </c>
    </row>
    <row r="204" spans="3:6" x14ac:dyDescent="0.25">
      <c r="C204">
        <v>196</v>
      </c>
      <c r="D204" s="8" t="str">
        <f>HYPERLINK("#'Table 196'!A1", " How aware, if at all, are you about where the data infrastructure for your primary cloud services are located?")</f>
        <v xml:space="preserve"> How aware, if at all, are you about where the data infrastructure for your primary cloud services are located?</v>
      </c>
      <c r="E204" s="17" t="str">
        <f>HYPERLINK("#'Full Results'!A1531", "1531")</f>
        <v>1531</v>
      </c>
      <c r="F204" t="s">
        <v>86</v>
      </c>
    </row>
    <row r="205" spans="3:6" x14ac:dyDescent="0.25">
      <c r="C205">
        <v>197</v>
      </c>
      <c r="D205" s="8" t="str">
        <f>HYPERLINK("#'Table 197'!A1", "Where, if any, of the following locations does your company’s cloud services store data?Please select all that apply.")</f>
        <v>Where, if any, of the following locations does your company’s cloud services store data?Please select all that apply.</v>
      </c>
      <c r="E205" s="17" t="str">
        <f>HYPERLINK("#'Full Results'!A1539", "1539")</f>
        <v>1539</v>
      </c>
      <c r="F205" t="s">
        <v>602</v>
      </c>
    </row>
    <row r="206" spans="3:6" x14ac:dyDescent="0.25">
      <c r="C206">
        <v>198</v>
      </c>
      <c r="D206" s="8" t="str">
        <f>HYPERLINK("#'Table 198'!A1", " How important is it for your company to be able to choose where the data infrastructure for your cloud services are located, if at all?")</f>
        <v xml:space="preserve"> How important is it for your company to be able to choose where the data infrastructure for your cloud services are located, if at all?</v>
      </c>
      <c r="E206" s="17" t="str">
        <f>HYPERLINK("#'Full Results'!A1552", "1552")</f>
        <v>1552</v>
      </c>
      <c r="F206" t="s">
        <v>86</v>
      </c>
    </row>
    <row r="207" spans="3:6" x14ac:dyDescent="0.25">
      <c r="C207">
        <v>199</v>
      </c>
      <c r="D207" s="8" t="str">
        <f>HYPERLINK("#'Table 199'!A1", " To what extent do you agree or disagree with the following?""It is helpful for my business to have workloads both in and outside of the UK to increase resilience.""")</f>
        <v xml:space="preserve"> To what extent do you agree or disagree with the following?"It is helpful for my business to have workloads both in and outside of the UK to increase resilience."</v>
      </c>
      <c r="E207" s="17" t="str">
        <f>HYPERLINK("#'Full Results'!A1562", "1562")</f>
        <v>1562</v>
      </c>
      <c r="F207" t="s">
        <v>86</v>
      </c>
    </row>
    <row r="208" spans="3:6" x14ac:dyDescent="0.25">
      <c r="C208">
        <v>200</v>
      </c>
      <c r="D208" s="8" t="str">
        <f>HYPERLINK("#'Table 200'!A1", " Overall, how satisfied or unsatisfied are you with your current cloud infrastructure provider or providers?")</f>
        <v xml:space="preserve"> Overall, how satisfied or unsatisfied are you with your current cloud infrastructure provider or providers?</v>
      </c>
      <c r="E208" s="17" t="str">
        <f>HYPERLINK("#'Full Results'!A1574", "1574")</f>
        <v>1574</v>
      </c>
      <c r="F208" t="s">
        <v>242</v>
      </c>
    </row>
    <row r="209" spans="3:6" x14ac:dyDescent="0.25">
      <c r="C209">
        <v>201</v>
      </c>
      <c r="D209" s="8" t="str">
        <f>HYPERLINK("#'Table 201'!A1", " Have you ever switched one of your cloud infrastructure providers?")</f>
        <v xml:space="preserve"> Have you ever switched one of your cloud infrastructure providers?</v>
      </c>
      <c r="E209" s="17" t="str">
        <f>HYPERLINK("#'Full Results'!A1586", "1586")</f>
        <v>1586</v>
      </c>
      <c r="F209" t="s">
        <v>242</v>
      </c>
    </row>
    <row r="210" spans="3:6" x14ac:dyDescent="0.25">
      <c r="C210">
        <v>202</v>
      </c>
      <c r="D210" s="8" t="str">
        <f>HYPERLINK("#'Table 202'!A1", " You said that you have switched cloud infrastructure providers in the past. Which of the following did you switch to?")</f>
        <v xml:space="preserve"> You said that you have switched cloud infrastructure providers in the past. Which of the following did you switch to?</v>
      </c>
      <c r="E210" s="17" t="str">
        <f>HYPERLINK("#'Full Results'!A1593", "1593")</f>
        <v>1593</v>
      </c>
      <c r="F210" t="s">
        <v>620</v>
      </c>
    </row>
    <row r="211" spans="3:6" x14ac:dyDescent="0.25">
      <c r="C211">
        <v>203</v>
      </c>
      <c r="D211" s="8" t="str">
        <f>HYPERLINK("#'Table 203'!A1", " How likely is it do you think that in the next few years that you will change one of your main cloud infrastructure providers to a different company?")</f>
        <v xml:space="preserve"> How likely is it do you think that in the next few years that you will change one of your main cloud infrastructure providers to a different company?</v>
      </c>
      <c r="E211" s="17" t="str">
        <f>HYPERLINK("#'Full Results'!A1599", "1599")</f>
        <v>1599</v>
      </c>
      <c r="F211" t="s">
        <v>242</v>
      </c>
    </row>
    <row r="212" spans="3:6" x14ac:dyDescent="0.25">
      <c r="C212">
        <v>204</v>
      </c>
      <c r="D212" s="8" t="str">
        <f>HYPERLINK("#'Table 204'!A1", " How likely is it that you will switch to on-premises cloud infrastructure (rather than another cloud provider) in the next few years?")</f>
        <v xml:space="preserve"> How likely is it that you will switch to on-premises cloud infrastructure (rather than another cloud provider) in the next few years?</v>
      </c>
      <c r="E212" s="17" t="str">
        <f>HYPERLINK("#'Full Results'!A1611", "1611")</f>
        <v>1611</v>
      </c>
      <c r="F212" t="s">
        <v>242</v>
      </c>
    </row>
    <row r="213" spans="3:6" x14ac:dyDescent="0.25">
      <c r="C213">
        <v>205</v>
      </c>
      <c r="D213" s="8" t="str">
        <f>HYPERLINK("#'Table 205'!A1", "Grid Summary: On a scale from 1-10, how difficult would your business find it to switch your provider for the following types of services?")</f>
        <v>Grid Summary: On a scale from 1-10, how difficult would your business find it to switch your provider for the following types of services?</v>
      </c>
      <c r="E213" s="7"/>
      <c r="F213" t="s">
        <v>86</v>
      </c>
    </row>
    <row r="214" spans="3:6" x14ac:dyDescent="0.25">
      <c r="C214">
        <v>206</v>
      </c>
      <c r="D214" s="8" t="str">
        <f>HYPERLINK("#'Table 206'!A1", "On a scale from 1-10, how difficult would your business find it to switch your provider for the following types of services?: Office location")</f>
        <v>On a scale from 1-10, how difficult would your business find it to switch your provider for the following types of services?: Office location</v>
      </c>
      <c r="E214" s="17" t="str">
        <f>HYPERLINK("#'Full Results'!A1623", "1623")</f>
        <v>1623</v>
      </c>
      <c r="F214" t="s">
        <v>86</v>
      </c>
    </row>
    <row r="215" spans="3:6" x14ac:dyDescent="0.25">
      <c r="C215">
        <v>207</v>
      </c>
      <c r="D215" s="8" t="str">
        <f>HYPERLINK("#'Table 207'!A1", "On a scale from 1-10, how difficult would your business find it to switch your provider for the following types of services?: Business bank account")</f>
        <v>On a scale from 1-10, how difficult would your business find it to switch your provider for the following types of services?: Business bank account</v>
      </c>
      <c r="E215" s="17" t="str">
        <f>HYPERLINK("#'Full Results'!A1637", "1637")</f>
        <v>1637</v>
      </c>
      <c r="F215" t="s">
        <v>86</v>
      </c>
    </row>
    <row r="216" spans="3:6" x14ac:dyDescent="0.25">
      <c r="C216">
        <v>208</v>
      </c>
      <c r="D216" s="8" t="str">
        <f>HYPERLINK("#'Table 208'!A1", "On a scale from 1-10, how difficult would your business find it to switch your provider for the following types of services?: Work email")</f>
        <v>On a scale from 1-10, how difficult would your business find it to switch your provider for the following types of services?: Work email</v>
      </c>
      <c r="E216" s="17" t="str">
        <f>HYPERLINK("#'Full Results'!A1651", "1651")</f>
        <v>1651</v>
      </c>
      <c r="F216" t="s">
        <v>86</v>
      </c>
    </row>
    <row r="217" spans="3:6" x14ac:dyDescent="0.25">
      <c r="C217">
        <v>209</v>
      </c>
      <c r="D217" s="8" t="str">
        <f>HYPERLINK("#'Table 209'!A1", "On a scale from 1-10, how difficult would your business find it to switch your provider for the following types of services?: Work instant chat")</f>
        <v>On a scale from 1-10, how difficult would your business find it to switch your provider for the following types of services?: Work instant chat</v>
      </c>
      <c r="E217" s="17" t="str">
        <f>HYPERLINK("#'Full Results'!A1665", "1665")</f>
        <v>1665</v>
      </c>
      <c r="F217" t="s">
        <v>86</v>
      </c>
    </row>
    <row r="218" spans="3:6" x14ac:dyDescent="0.25">
      <c r="C218">
        <v>210</v>
      </c>
      <c r="D218" s="8" t="str">
        <f>HYPERLINK("#'Table 210'!A1", "On a scale from 1-10, how difficult would your business find it to switch your provider for the following types of services?: Office productivity suite (eg word processing, spreadsheets, presentations)")</f>
        <v>On a scale from 1-10, how difficult would your business find it to switch your provider for the following types of services?: Office productivity suite (eg word processing, spreadsheets, presentations)</v>
      </c>
      <c r="E218" s="17" t="str">
        <f>HYPERLINK("#'Full Results'!A1679", "1679")</f>
        <v>1679</v>
      </c>
      <c r="F218" t="s">
        <v>86</v>
      </c>
    </row>
    <row r="219" spans="3:6" x14ac:dyDescent="0.25">
      <c r="C219">
        <v>211</v>
      </c>
      <c r="D219" s="8" t="str">
        <f>HYPERLINK("#'Table 211'!A1", "On a scale from 1-10, how difficult would your business find it to switch your provider for the following types of services?: Cloud infrastructure provider")</f>
        <v>On a scale from 1-10, how difficult would your business find it to switch your provider for the following types of services?: Cloud infrastructure provider</v>
      </c>
      <c r="E219" s="17" t="str">
        <f>HYPERLINK("#'Full Results'!A1693", "1693")</f>
        <v>1693</v>
      </c>
      <c r="F219" t="s">
        <v>86</v>
      </c>
    </row>
    <row r="220" spans="3:6" x14ac:dyDescent="0.25">
      <c r="C220">
        <v>212</v>
      </c>
      <c r="D220" s="8" t="str">
        <f>HYPERLINK("#'Table 212'!A1", " Which comes closest to your view?")</f>
        <v xml:space="preserve"> Which comes closest to your view?</v>
      </c>
      <c r="E220" s="17" t="str">
        <f>HYPERLINK("#'Full Results'!A1707", "1707")</f>
        <v>1707</v>
      </c>
      <c r="F220" t="s">
        <v>242</v>
      </c>
    </row>
    <row r="221" spans="3:6" x14ac:dyDescent="0.25">
      <c r="C221">
        <v>213</v>
      </c>
      <c r="D221" s="8" t="str">
        <f>HYPERLINK("#'Table 213'!A1", "Which of the following factors, if any, may make it hard for your business to switch cloud services?Please select all that apply.")</f>
        <v>Which of the following factors, if any, may make it hard for your business to switch cloud services?Please select all that apply.</v>
      </c>
      <c r="E221" s="17" t="str">
        <f>HYPERLINK("#'Full Results'!A1714", "1714")</f>
        <v>1714</v>
      </c>
      <c r="F221" t="s">
        <v>242</v>
      </c>
    </row>
    <row r="222" spans="3:6" x14ac:dyDescent="0.25">
      <c r="C222">
        <v>214</v>
      </c>
      <c r="D222" s="8" t="str">
        <f>HYPERLINK("#'Table 214'!A1", " If you had to prioritise, which would you prefer your cloud infrastructure provider to focus on maintaining interoperability with other cloud providers, or adding new features to their own platform?")</f>
        <v xml:space="preserve"> If you had to prioritise, which would you prefer your cloud infrastructure provider to focus on maintaining interoperability with other cloud providers, or adding new features to their own platform?</v>
      </c>
      <c r="E222" s="17" t="str">
        <f>HYPERLINK("#'Full Results'!A1735", "1735")</f>
        <v>1735</v>
      </c>
      <c r="F222" t="s">
        <v>242</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BE20"/>
  <sheetViews>
    <sheetView showGridLines="0" topLeftCell="A7" workbookViewId="0">
      <pane xSplit="2" topLeftCell="C1" activePane="topRight" state="frozen"/>
      <selection pane="topRight" activeCell="B20" sqref="B20"/>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122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115</v>
      </c>
      <c r="C8" s="13">
        <v>3.97148676171079E-2</v>
      </c>
      <c r="D8" s="13">
        <v>2.5974025974026E-2</v>
      </c>
      <c r="E8" s="13">
        <v>5.9259259259259303E-2</v>
      </c>
      <c r="F8" s="13">
        <v>2.7559055118110201E-2</v>
      </c>
      <c r="G8" s="13">
        <v>4.2635658914728702E-2</v>
      </c>
      <c r="H8" s="13"/>
      <c r="I8" s="13">
        <v>3.6480686695278999E-2</v>
      </c>
      <c r="J8" s="13">
        <v>4.2635658914728702E-2</v>
      </c>
      <c r="K8" s="13"/>
      <c r="L8" s="13">
        <v>5.46875E-2</v>
      </c>
      <c r="M8" s="13">
        <v>5.62770562770563E-2</v>
      </c>
      <c r="N8" s="13">
        <v>2.3411371237458199E-2</v>
      </c>
      <c r="O8" s="13">
        <v>3.7151702786377701E-2</v>
      </c>
      <c r="P8" s="13"/>
      <c r="Q8" s="13">
        <v>3.6036036036036001E-2</v>
      </c>
      <c r="R8" s="13">
        <v>6.7567567567567599E-2</v>
      </c>
      <c r="S8" s="13">
        <v>3.2608695652173898E-2</v>
      </c>
      <c r="T8" s="13">
        <v>2.80373831775701E-2</v>
      </c>
      <c r="U8" s="13">
        <v>4.0322580645161303E-2</v>
      </c>
      <c r="V8" s="13">
        <v>3.0534351145038201E-2</v>
      </c>
      <c r="W8" s="13">
        <v>5.10204081632653E-2</v>
      </c>
      <c r="X8" s="13">
        <v>3.5087719298245598E-2</v>
      </c>
      <c r="Y8" s="13"/>
      <c r="Z8" s="13">
        <v>5.7553956834532398E-2</v>
      </c>
      <c r="AA8" s="13">
        <v>3.0674846625766899E-2</v>
      </c>
      <c r="AB8" s="13">
        <v>3.2467532467532499E-2</v>
      </c>
      <c r="AC8" s="13">
        <v>5.0279329608938501E-2</v>
      </c>
      <c r="AD8" s="13">
        <v>3.8095238095238099E-2</v>
      </c>
      <c r="AE8" s="13">
        <v>4.5871559633027498E-2</v>
      </c>
      <c r="AF8" s="13">
        <v>0</v>
      </c>
      <c r="AG8" s="13">
        <v>3.2967032967033003E-2</v>
      </c>
      <c r="AH8" s="13"/>
      <c r="AI8" s="13">
        <v>8.8888888888888906E-2</v>
      </c>
      <c r="AJ8" s="13">
        <v>2.06185567010309E-2</v>
      </c>
      <c r="AK8" s="13">
        <v>4.5751633986928102E-2</v>
      </c>
      <c r="AL8" s="13">
        <v>2.3904382470119501E-2</v>
      </c>
      <c r="AM8" s="13">
        <v>7.4712643678160898E-2</v>
      </c>
      <c r="AN8" s="13"/>
      <c r="AO8" s="13">
        <v>2.6755852842809399E-2</v>
      </c>
      <c r="AP8" s="13">
        <v>5.9895833333333301E-2</v>
      </c>
      <c r="AQ8" s="13"/>
      <c r="AR8" s="13">
        <v>0</v>
      </c>
      <c r="AS8" s="13">
        <v>3.4965034965035002E-2</v>
      </c>
      <c r="AT8" s="13">
        <v>0</v>
      </c>
      <c r="AU8" s="13">
        <v>3.2258064516128997E-2</v>
      </c>
      <c r="AV8" s="13">
        <v>4.20168067226891E-2</v>
      </c>
      <c r="AW8" s="13">
        <v>3.8961038961039002E-2</v>
      </c>
      <c r="AX8" s="13">
        <v>2.3809523809523801E-2</v>
      </c>
      <c r="AY8" s="13">
        <v>5.8823529411764698E-2</v>
      </c>
      <c r="AZ8" s="13">
        <v>3.9215686274509803E-2</v>
      </c>
      <c r="BA8" s="13">
        <v>5.1724137931034503E-2</v>
      </c>
      <c r="BB8" s="13">
        <v>0.12280701754386</v>
      </c>
      <c r="BC8" s="13">
        <v>3.77358490566038E-2</v>
      </c>
      <c r="BD8" s="13"/>
      <c r="BE8" s="13">
        <v>4.8158640226628899E-2</v>
      </c>
    </row>
    <row r="9" spans="2:57" x14ac:dyDescent="0.25">
      <c r="B9" s="14" t="s">
        <v>116</v>
      </c>
      <c r="C9" s="13">
        <v>0.17413441955193501</v>
      </c>
      <c r="D9" s="13">
        <v>0.15584415584415601</v>
      </c>
      <c r="E9" s="13">
        <v>0.148148148148148</v>
      </c>
      <c r="F9" s="13">
        <v>0.18503937007874</v>
      </c>
      <c r="G9" s="13">
        <v>0.178294573643411</v>
      </c>
      <c r="H9" s="13"/>
      <c r="I9" s="13">
        <v>0.169527896995708</v>
      </c>
      <c r="J9" s="13">
        <v>0.178294573643411</v>
      </c>
      <c r="K9" s="13"/>
      <c r="L9" s="13">
        <v>0.2578125</v>
      </c>
      <c r="M9" s="13">
        <v>0.16450216450216501</v>
      </c>
      <c r="N9" s="13">
        <v>0.167224080267559</v>
      </c>
      <c r="O9" s="13">
        <v>0.15170278637770901</v>
      </c>
      <c r="P9" s="13"/>
      <c r="Q9" s="13">
        <v>0.162162162162162</v>
      </c>
      <c r="R9" s="13">
        <v>0.18918918918918901</v>
      </c>
      <c r="S9" s="13">
        <v>0.16304347826087001</v>
      </c>
      <c r="T9" s="13">
        <v>0.15887850467289699</v>
      </c>
      <c r="U9" s="13">
        <v>0.18548387096774199</v>
      </c>
      <c r="V9" s="13">
        <v>0.19083969465648901</v>
      </c>
      <c r="W9" s="13">
        <v>0.102040816326531</v>
      </c>
      <c r="X9" s="13">
        <v>0.20614035087719301</v>
      </c>
      <c r="Y9" s="13"/>
      <c r="Z9" s="13">
        <v>0.20863309352518</v>
      </c>
      <c r="AA9" s="13">
        <v>0.17177914110429399</v>
      </c>
      <c r="AB9" s="13">
        <v>0.168831168831169</v>
      </c>
      <c r="AC9" s="13">
        <v>0.19553072625698301</v>
      </c>
      <c r="AD9" s="13">
        <v>0.180952380952381</v>
      </c>
      <c r="AE9" s="13">
        <v>0.13761467889908299</v>
      </c>
      <c r="AF9" s="13">
        <v>7.1428571428571397E-2</v>
      </c>
      <c r="AG9" s="13">
        <v>0.175824175824176</v>
      </c>
      <c r="AH9" s="13"/>
      <c r="AI9" s="13">
        <v>0.11111111111111099</v>
      </c>
      <c r="AJ9" s="13">
        <v>0.15463917525773199</v>
      </c>
      <c r="AK9" s="13">
        <v>0.11764705882352899</v>
      </c>
      <c r="AL9" s="13">
        <v>0.19521912350597601</v>
      </c>
      <c r="AM9" s="13">
        <v>0.195402298850575</v>
      </c>
      <c r="AN9" s="13"/>
      <c r="AO9" s="13">
        <v>0.165551839464883</v>
      </c>
      <c r="AP9" s="13">
        <v>0.1875</v>
      </c>
      <c r="AQ9" s="13"/>
      <c r="AR9" s="13">
        <v>0.171875</v>
      </c>
      <c r="AS9" s="13">
        <v>0.19230769230769201</v>
      </c>
      <c r="AT9" s="13">
        <v>0.11764705882352899</v>
      </c>
      <c r="AU9" s="13">
        <v>0.16129032258064499</v>
      </c>
      <c r="AV9" s="13">
        <v>0.151260504201681</v>
      </c>
      <c r="AW9" s="13">
        <v>0.14285714285714299</v>
      </c>
      <c r="AX9" s="13">
        <v>0.17857142857142899</v>
      </c>
      <c r="AY9" s="13">
        <v>0.14705882352941199</v>
      </c>
      <c r="AZ9" s="13">
        <v>0.20588235294117599</v>
      </c>
      <c r="BA9" s="13">
        <v>0.17241379310344801</v>
      </c>
      <c r="BB9" s="13">
        <v>0.140350877192982</v>
      </c>
      <c r="BC9" s="13">
        <v>0.18867924528301899</v>
      </c>
      <c r="BD9" s="13"/>
      <c r="BE9" s="13">
        <v>0.19830028328611901</v>
      </c>
    </row>
    <row r="10" spans="2:57" x14ac:dyDescent="0.25">
      <c r="B10" s="14" t="s">
        <v>117</v>
      </c>
      <c r="C10" s="13">
        <v>0.34317718940936898</v>
      </c>
      <c r="D10" s="13">
        <v>0.25974025974025999</v>
      </c>
      <c r="E10" s="13">
        <v>0.266666666666667</v>
      </c>
      <c r="F10" s="13">
        <v>0.32677165354330701</v>
      </c>
      <c r="G10" s="13">
        <v>0.38372093023255799</v>
      </c>
      <c r="H10" s="13"/>
      <c r="I10" s="13">
        <v>0.29828326180257497</v>
      </c>
      <c r="J10" s="13">
        <v>0.38372093023255799</v>
      </c>
      <c r="K10" s="13"/>
      <c r="L10" s="13">
        <v>0.2734375</v>
      </c>
      <c r="M10" s="13">
        <v>0.415584415584416</v>
      </c>
      <c r="N10" s="13">
        <v>0.36120401337792601</v>
      </c>
      <c r="O10" s="13">
        <v>0.30340557275541802</v>
      </c>
      <c r="P10" s="13"/>
      <c r="Q10" s="13">
        <v>0.25225225225225201</v>
      </c>
      <c r="R10" s="13">
        <v>0.27027027027027001</v>
      </c>
      <c r="S10" s="13">
        <v>0.29347826086956502</v>
      </c>
      <c r="T10" s="13">
        <v>0.34579439252336402</v>
      </c>
      <c r="U10" s="13">
        <v>0.34677419354838701</v>
      </c>
      <c r="V10" s="13">
        <v>0.458015267175573</v>
      </c>
      <c r="W10" s="13">
        <v>0.35714285714285698</v>
      </c>
      <c r="X10" s="13">
        <v>0.359649122807018</v>
      </c>
      <c r="Y10" s="13"/>
      <c r="Z10" s="13">
        <v>0.31654676258992798</v>
      </c>
      <c r="AA10" s="13">
        <v>0.312883435582822</v>
      </c>
      <c r="AB10" s="13">
        <v>0.34415584415584399</v>
      </c>
      <c r="AC10" s="13">
        <v>0.34636871508379902</v>
      </c>
      <c r="AD10" s="13">
        <v>0.4</v>
      </c>
      <c r="AE10" s="13">
        <v>0.31192660550458701</v>
      </c>
      <c r="AF10" s="13">
        <v>0.42857142857142899</v>
      </c>
      <c r="AG10" s="13">
        <v>0.36263736263736301</v>
      </c>
      <c r="AH10" s="13"/>
      <c r="AI10" s="13">
        <v>0.17777777777777801</v>
      </c>
      <c r="AJ10" s="13">
        <v>0.36082474226804101</v>
      </c>
      <c r="AK10" s="13">
        <v>0.30065359477124198</v>
      </c>
      <c r="AL10" s="13">
        <v>0.356573705179283</v>
      </c>
      <c r="AM10" s="13">
        <v>0.37931034482758602</v>
      </c>
      <c r="AN10" s="13"/>
      <c r="AO10" s="13">
        <v>0.35618729096989998</v>
      </c>
      <c r="AP10" s="13">
        <v>0.32291666666666702</v>
      </c>
      <c r="AQ10" s="13"/>
      <c r="AR10" s="13">
        <v>0.375</v>
      </c>
      <c r="AS10" s="13">
        <v>0.35314685314685301</v>
      </c>
      <c r="AT10" s="13">
        <v>0.29411764705882398</v>
      </c>
      <c r="AU10" s="13">
        <v>0.38709677419354799</v>
      </c>
      <c r="AV10" s="13">
        <v>0.34453781512604997</v>
      </c>
      <c r="AW10" s="13">
        <v>0.32467532467532501</v>
      </c>
      <c r="AX10" s="13">
        <v>0.30952380952380998</v>
      </c>
      <c r="AY10" s="13">
        <v>0.38235294117647101</v>
      </c>
      <c r="AZ10" s="13">
        <v>0.35294117647058798</v>
      </c>
      <c r="BA10" s="13">
        <v>0.32758620689655199</v>
      </c>
      <c r="BB10" s="13">
        <v>0.31578947368421101</v>
      </c>
      <c r="BC10" s="13">
        <v>0.320754716981132</v>
      </c>
      <c r="BD10" s="13"/>
      <c r="BE10" s="13">
        <v>0.359773371104816</v>
      </c>
    </row>
    <row r="11" spans="2:57" x14ac:dyDescent="0.25">
      <c r="B11" s="14" t="s">
        <v>118</v>
      </c>
      <c r="C11" s="13">
        <v>0.225050916496945</v>
      </c>
      <c r="D11" s="13">
        <v>0.23376623376623401</v>
      </c>
      <c r="E11" s="13">
        <v>0.23703703703703699</v>
      </c>
      <c r="F11" s="13">
        <v>0.267716535433071</v>
      </c>
      <c r="G11" s="13">
        <v>0.19961240310077499</v>
      </c>
      <c r="H11" s="13"/>
      <c r="I11" s="13">
        <v>0.25321888412017202</v>
      </c>
      <c r="J11" s="13">
        <v>0.19961240310077499</v>
      </c>
      <c r="K11" s="13"/>
      <c r="L11" s="13">
        <v>0.3046875</v>
      </c>
      <c r="M11" s="13">
        <v>0.19480519480519501</v>
      </c>
      <c r="N11" s="13">
        <v>0.224080267558528</v>
      </c>
      <c r="O11" s="13">
        <v>0.21671826625387</v>
      </c>
      <c r="P11" s="13"/>
      <c r="Q11" s="13">
        <v>0.23423423423423401</v>
      </c>
      <c r="R11" s="13">
        <v>0.25675675675675702</v>
      </c>
      <c r="S11" s="13">
        <v>0.26086956521739102</v>
      </c>
      <c r="T11" s="13">
        <v>0.28037383177570102</v>
      </c>
      <c r="U11" s="13">
        <v>0.217741935483871</v>
      </c>
      <c r="V11" s="13">
        <v>0.15267175572519101</v>
      </c>
      <c r="W11" s="13">
        <v>0.25510204081632698</v>
      </c>
      <c r="X11" s="13">
        <v>0.20175438596491199</v>
      </c>
      <c r="Y11" s="13"/>
      <c r="Z11" s="13">
        <v>0.22302158273381301</v>
      </c>
      <c r="AA11" s="13">
        <v>0.25766871165644201</v>
      </c>
      <c r="AB11" s="13">
        <v>0.207792207792208</v>
      </c>
      <c r="AC11" s="13">
        <v>0.23463687150838</v>
      </c>
      <c r="AD11" s="13">
        <v>0.238095238095238</v>
      </c>
      <c r="AE11" s="13">
        <v>0.192660550458716</v>
      </c>
      <c r="AF11" s="13">
        <v>0.214285714285714</v>
      </c>
      <c r="AG11" s="13">
        <v>0.20879120879120899</v>
      </c>
      <c r="AH11" s="13"/>
      <c r="AI11" s="13">
        <v>0.24444444444444399</v>
      </c>
      <c r="AJ11" s="13">
        <v>0.164948453608247</v>
      </c>
      <c r="AK11" s="13">
        <v>0.23529411764705899</v>
      </c>
      <c r="AL11" s="13">
        <v>0.24501992031872499</v>
      </c>
      <c r="AM11" s="13">
        <v>0.195402298850575</v>
      </c>
      <c r="AN11" s="13"/>
      <c r="AO11" s="13">
        <v>0.225752508361204</v>
      </c>
      <c r="AP11" s="13">
        <v>0.22395833333333301</v>
      </c>
      <c r="AQ11" s="13"/>
      <c r="AR11" s="13">
        <v>0.25</v>
      </c>
      <c r="AS11" s="13">
        <v>0.22027972027972001</v>
      </c>
      <c r="AT11" s="13">
        <v>0.23529411764705899</v>
      </c>
      <c r="AU11" s="13">
        <v>0.29032258064516098</v>
      </c>
      <c r="AV11" s="13">
        <v>0.22689075630252101</v>
      </c>
      <c r="AW11" s="13">
        <v>0.168831168831169</v>
      </c>
      <c r="AX11" s="13">
        <v>0.273809523809524</v>
      </c>
      <c r="AY11" s="13">
        <v>0.20588235294117599</v>
      </c>
      <c r="AZ11" s="13">
        <v>0.20588235294117599</v>
      </c>
      <c r="BA11" s="13">
        <v>0.17241379310344801</v>
      </c>
      <c r="BB11" s="13">
        <v>0.26315789473684198</v>
      </c>
      <c r="BC11" s="13">
        <v>0.245283018867925</v>
      </c>
      <c r="BD11" s="13"/>
      <c r="BE11" s="13">
        <v>0.20396600566572201</v>
      </c>
    </row>
    <row r="12" spans="2:57" x14ac:dyDescent="0.25">
      <c r="B12" s="14" t="s">
        <v>119</v>
      </c>
      <c r="C12" s="13">
        <v>0.10488798370672101</v>
      </c>
      <c r="D12" s="13">
        <v>7.7922077922077906E-2</v>
      </c>
      <c r="E12" s="13">
        <v>0.10370370370370401</v>
      </c>
      <c r="F12" s="13">
        <v>9.8425196850393706E-2</v>
      </c>
      <c r="G12" s="13">
        <v>0.112403100775194</v>
      </c>
      <c r="H12" s="13"/>
      <c r="I12" s="13">
        <v>9.6566523605150195E-2</v>
      </c>
      <c r="J12" s="13">
        <v>0.112403100775194</v>
      </c>
      <c r="K12" s="13"/>
      <c r="L12" s="13">
        <v>6.25E-2</v>
      </c>
      <c r="M12" s="13">
        <v>0.103896103896104</v>
      </c>
      <c r="N12" s="13">
        <v>0.103678929765886</v>
      </c>
      <c r="O12" s="13">
        <v>0.123839009287926</v>
      </c>
      <c r="P12" s="13"/>
      <c r="Q12" s="13">
        <v>0.117117117117117</v>
      </c>
      <c r="R12" s="13">
        <v>0.121621621621622</v>
      </c>
      <c r="S12" s="13">
        <v>6.5217391304347797E-2</v>
      </c>
      <c r="T12" s="13">
        <v>0.11214953271028</v>
      </c>
      <c r="U12" s="13">
        <v>0.12903225806451599</v>
      </c>
      <c r="V12" s="13">
        <v>8.3969465648855005E-2</v>
      </c>
      <c r="W12" s="13">
        <v>0.11224489795918401</v>
      </c>
      <c r="X12" s="13">
        <v>0.105263157894737</v>
      </c>
      <c r="Y12" s="13"/>
      <c r="Z12" s="13">
        <v>0.100719424460432</v>
      </c>
      <c r="AA12" s="13">
        <v>9.8159509202454004E-2</v>
      </c>
      <c r="AB12" s="13">
        <v>0.14285714285714299</v>
      </c>
      <c r="AC12" s="13">
        <v>0.100558659217877</v>
      </c>
      <c r="AD12" s="13">
        <v>2.8571428571428598E-2</v>
      </c>
      <c r="AE12" s="13">
        <v>0.13761467889908299</v>
      </c>
      <c r="AF12" s="13">
        <v>0.19047619047618999</v>
      </c>
      <c r="AG12" s="13">
        <v>7.69230769230769E-2</v>
      </c>
      <c r="AH12" s="13"/>
      <c r="AI12" s="13">
        <v>0.133333333333333</v>
      </c>
      <c r="AJ12" s="13">
        <v>0.164948453608247</v>
      </c>
      <c r="AK12" s="13">
        <v>0.10457516339869299</v>
      </c>
      <c r="AL12" s="13">
        <v>9.36254980079681E-2</v>
      </c>
      <c r="AM12" s="13">
        <v>9.1954022988505704E-2</v>
      </c>
      <c r="AN12" s="13"/>
      <c r="AO12" s="13">
        <v>9.1973244147157199E-2</v>
      </c>
      <c r="AP12" s="13">
        <v>0.125</v>
      </c>
      <c r="AQ12" s="13"/>
      <c r="AR12" s="13">
        <v>0.140625</v>
      </c>
      <c r="AS12" s="13">
        <v>0.101398601398601</v>
      </c>
      <c r="AT12" s="13">
        <v>0.23529411764705899</v>
      </c>
      <c r="AU12" s="13">
        <v>9.6774193548387094E-2</v>
      </c>
      <c r="AV12" s="13">
        <v>0.109243697478992</v>
      </c>
      <c r="AW12" s="13">
        <v>0.11688311688311701</v>
      </c>
      <c r="AX12" s="13">
        <v>0.119047619047619</v>
      </c>
      <c r="AY12" s="13">
        <v>5.8823529411764698E-2</v>
      </c>
      <c r="AZ12" s="13">
        <v>6.8627450980392204E-2</v>
      </c>
      <c r="BA12" s="13">
        <v>0.10344827586206901</v>
      </c>
      <c r="BB12" s="13">
        <v>0.12280701754386</v>
      </c>
      <c r="BC12" s="13">
        <v>7.5471698113207503E-2</v>
      </c>
      <c r="BD12" s="13"/>
      <c r="BE12" s="13">
        <v>0.11614730878187</v>
      </c>
    </row>
    <row r="13" spans="2:57" x14ac:dyDescent="0.25">
      <c r="B13" s="14" t="s">
        <v>120</v>
      </c>
      <c r="C13" s="13">
        <v>6.0081466395111999E-2</v>
      </c>
      <c r="D13" s="13">
        <v>6.4935064935064901E-2</v>
      </c>
      <c r="E13" s="13">
        <v>8.8888888888888906E-2</v>
      </c>
      <c r="F13" s="13">
        <v>5.9055118110236199E-2</v>
      </c>
      <c r="G13" s="13">
        <v>5.2325581395348798E-2</v>
      </c>
      <c r="H13" s="13"/>
      <c r="I13" s="13">
        <v>6.8669527896995694E-2</v>
      </c>
      <c r="J13" s="13">
        <v>5.2325581395348798E-2</v>
      </c>
      <c r="K13" s="13"/>
      <c r="L13" s="13">
        <v>2.34375E-2</v>
      </c>
      <c r="M13" s="13">
        <v>3.4632034632034597E-2</v>
      </c>
      <c r="N13" s="13">
        <v>7.69230769230769E-2</v>
      </c>
      <c r="O13" s="13">
        <v>7.7399380804953594E-2</v>
      </c>
      <c r="P13" s="13"/>
      <c r="Q13" s="13">
        <v>7.2072072072072099E-2</v>
      </c>
      <c r="R13" s="13">
        <v>5.4054054054054099E-2</v>
      </c>
      <c r="S13" s="13">
        <v>8.6956521739130405E-2</v>
      </c>
      <c r="T13" s="13">
        <v>4.67289719626168E-2</v>
      </c>
      <c r="U13" s="13">
        <v>4.0322580645161303E-2</v>
      </c>
      <c r="V13" s="13">
        <v>6.1068702290076299E-2</v>
      </c>
      <c r="W13" s="13">
        <v>7.1428571428571397E-2</v>
      </c>
      <c r="X13" s="13">
        <v>6.14035087719298E-2</v>
      </c>
      <c r="Y13" s="13"/>
      <c r="Z13" s="13">
        <v>4.3165467625899297E-2</v>
      </c>
      <c r="AA13" s="13">
        <v>5.5214723926380403E-2</v>
      </c>
      <c r="AB13" s="13">
        <v>5.8441558441558399E-2</v>
      </c>
      <c r="AC13" s="13">
        <v>5.5865921787709501E-2</v>
      </c>
      <c r="AD13" s="13">
        <v>6.6666666666666693E-2</v>
      </c>
      <c r="AE13" s="13">
        <v>8.2568807339449504E-2</v>
      </c>
      <c r="AF13" s="13">
        <v>7.1428571428571397E-2</v>
      </c>
      <c r="AG13" s="13">
        <v>6.5934065934065894E-2</v>
      </c>
      <c r="AH13" s="13"/>
      <c r="AI13" s="13">
        <v>6.6666666666666693E-2</v>
      </c>
      <c r="AJ13" s="13">
        <v>7.2164948453608199E-2</v>
      </c>
      <c r="AK13" s="13">
        <v>7.8431372549019607E-2</v>
      </c>
      <c r="AL13" s="13">
        <v>5.77689243027888E-2</v>
      </c>
      <c r="AM13" s="13">
        <v>4.0229885057471299E-2</v>
      </c>
      <c r="AN13" s="13"/>
      <c r="AO13" s="13">
        <v>7.1906354515050203E-2</v>
      </c>
      <c r="AP13" s="13">
        <v>4.1666666666666699E-2</v>
      </c>
      <c r="AQ13" s="13"/>
      <c r="AR13" s="13">
        <v>3.125E-2</v>
      </c>
      <c r="AS13" s="13">
        <v>4.1958041958042001E-2</v>
      </c>
      <c r="AT13" s="13">
        <v>0.11764705882352899</v>
      </c>
      <c r="AU13" s="13">
        <v>0</v>
      </c>
      <c r="AV13" s="13">
        <v>5.8823529411764698E-2</v>
      </c>
      <c r="AW13" s="13">
        <v>0.11688311688311701</v>
      </c>
      <c r="AX13" s="13">
        <v>8.3333333333333301E-2</v>
      </c>
      <c r="AY13" s="13">
        <v>8.8235294117647106E-2</v>
      </c>
      <c r="AZ13" s="13">
        <v>7.8431372549019607E-2</v>
      </c>
      <c r="BA13" s="13">
        <v>6.8965517241379296E-2</v>
      </c>
      <c r="BB13" s="13">
        <v>1.7543859649122799E-2</v>
      </c>
      <c r="BC13" s="13">
        <v>7.5471698113207503E-2</v>
      </c>
      <c r="BD13" s="13"/>
      <c r="BE13" s="13">
        <v>4.8158640226628899E-2</v>
      </c>
    </row>
    <row r="14" spans="2:57" x14ac:dyDescent="0.25">
      <c r="B14" s="14" t="s">
        <v>121</v>
      </c>
      <c r="C14" s="13">
        <v>2.4439918533604901E-2</v>
      </c>
      <c r="D14" s="13">
        <v>9.0909090909090898E-2</v>
      </c>
      <c r="E14" s="13">
        <v>5.1851851851851899E-2</v>
      </c>
      <c r="F14" s="13">
        <v>1.9685039370078702E-2</v>
      </c>
      <c r="G14" s="13">
        <v>9.6899224806201497E-3</v>
      </c>
      <c r="H14" s="13"/>
      <c r="I14" s="13">
        <v>4.07725321888412E-2</v>
      </c>
      <c r="J14" s="13">
        <v>9.6899224806201497E-3</v>
      </c>
      <c r="K14" s="13"/>
      <c r="L14" s="13">
        <v>7.8125E-3</v>
      </c>
      <c r="M14" s="13">
        <v>1.7316017316017299E-2</v>
      </c>
      <c r="N14" s="13">
        <v>1.6722408026755901E-2</v>
      </c>
      <c r="O14" s="13">
        <v>4.3343653250774002E-2</v>
      </c>
      <c r="P14" s="13"/>
      <c r="Q14" s="13">
        <v>6.3063063063063099E-2</v>
      </c>
      <c r="R14" s="13">
        <v>0</v>
      </c>
      <c r="S14" s="13">
        <v>4.3478260869565202E-2</v>
      </c>
      <c r="T14" s="13">
        <v>1.86915887850467E-2</v>
      </c>
      <c r="U14" s="13">
        <v>3.2258064516128997E-2</v>
      </c>
      <c r="V14" s="13">
        <v>7.63358778625954E-3</v>
      </c>
      <c r="W14" s="13">
        <v>3.06122448979592E-2</v>
      </c>
      <c r="X14" s="13">
        <v>8.7719298245613996E-3</v>
      </c>
      <c r="Y14" s="13"/>
      <c r="Z14" s="13">
        <v>3.5971223021582698E-2</v>
      </c>
      <c r="AA14" s="13">
        <v>3.6809815950920199E-2</v>
      </c>
      <c r="AB14" s="13">
        <v>1.9480519480519501E-2</v>
      </c>
      <c r="AC14" s="13">
        <v>1.67597765363128E-2</v>
      </c>
      <c r="AD14" s="13">
        <v>9.5238095238095195E-3</v>
      </c>
      <c r="AE14" s="13">
        <v>1.8348623853211E-2</v>
      </c>
      <c r="AF14" s="13">
        <v>0</v>
      </c>
      <c r="AG14" s="13">
        <v>4.3956043956044001E-2</v>
      </c>
      <c r="AH14" s="13"/>
      <c r="AI14" s="13">
        <v>8.8888888888888906E-2</v>
      </c>
      <c r="AJ14" s="13">
        <v>4.1237113402061903E-2</v>
      </c>
      <c r="AK14" s="13">
        <v>5.22875816993464E-2</v>
      </c>
      <c r="AL14" s="13">
        <v>9.9601593625498006E-3</v>
      </c>
      <c r="AM14" s="13">
        <v>1.1494252873563199E-2</v>
      </c>
      <c r="AN14" s="13"/>
      <c r="AO14" s="13">
        <v>3.1772575250836099E-2</v>
      </c>
      <c r="AP14" s="13">
        <v>1.3020833333333299E-2</v>
      </c>
      <c r="AQ14" s="13"/>
      <c r="AR14" s="13">
        <v>0</v>
      </c>
      <c r="AS14" s="13">
        <v>2.44755244755245E-2</v>
      </c>
      <c r="AT14" s="13">
        <v>0</v>
      </c>
      <c r="AU14" s="13">
        <v>3.2258064516128997E-2</v>
      </c>
      <c r="AV14" s="13">
        <v>2.5210084033613401E-2</v>
      </c>
      <c r="AW14" s="13">
        <v>6.4935064935064901E-2</v>
      </c>
      <c r="AX14" s="13">
        <v>1.1904761904761901E-2</v>
      </c>
      <c r="AY14" s="13">
        <v>0</v>
      </c>
      <c r="AZ14" s="13">
        <v>0</v>
      </c>
      <c r="BA14" s="13">
        <v>8.6206896551724102E-2</v>
      </c>
      <c r="BB14" s="13">
        <v>0</v>
      </c>
      <c r="BC14" s="13">
        <v>3.77358490566038E-2</v>
      </c>
      <c r="BD14" s="13"/>
      <c r="BE14" s="13">
        <v>1.69971671388102E-2</v>
      </c>
    </row>
    <row r="15" spans="2:57" x14ac:dyDescent="0.25">
      <c r="B15" s="14" t="s">
        <v>82</v>
      </c>
      <c r="C15" s="19">
        <v>2.8513238289205701E-2</v>
      </c>
      <c r="D15" s="19">
        <v>9.0909090909090898E-2</v>
      </c>
      <c r="E15" s="19">
        <v>4.4444444444444398E-2</v>
      </c>
      <c r="F15" s="19">
        <v>1.5748031496062999E-2</v>
      </c>
      <c r="G15" s="19">
        <v>2.1317829457364299E-2</v>
      </c>
      <c r="H15" s="19"/>
      <c r="I15" s="19">
        <v>3.6480686695278999E-2</v>
      </c>
      <c r="J15" s="19">
        <v>2.1317829457364299E-2</v>
      </c>
      <c r="K15" s="19"/>
      <c r="L15" s="19">
        <v>1.5625E-2</v>
      </c>
      <c r="M15" s="19">
        <v>1.2987012987013E-2</v>
      </c>
      <c r="N15" s="19">
        <v>2.6755852842809399E-2</v>
      </c>
      <c r="O15" s="19">
        <v>4.6439628482972103E-2</v>
      </c>
      <c r="P15" s="19"/>
      <c r="Q15" s="19">
        <v>6.3063063063063099E-2</v>
      </c>
      <c r="R15" s="19">
        <v>4.0540540540540501E-2</v>
      </c>
      <c r="S15" s="19">
        <v>5.4347826086956499E-2</v>
      </c>
      <c r="T15" s="19">
        <v>9.3457943925233603E-3</v>
      </c>
      <c r="U15" s="19">
        <v>8.0645161290322596E-3</v>
      </c>
      <c r="V15" s="19">
        <v>1.5267175572519101E-2</v>
      </c>
      <c r="W15" s="19">
        <v>2.04081632653061E-2</v>
      </c>
      <c r="X15" s="19">
        <v>2.1929824561403501E-2</v>
      </c>
      <c r="Y15" s="19"/>
      <c r="Z15" s="19">
        <v>1.4388489208633099E-2</v>
      </c>
      <c r="AA15" s="19">
        <v>3.6809815950920199E-2</v>
      </c>
      <c r="AB15" s="19">
        <v>2.5974025974026E-2</v>
      </c>
      <c r="AC15" s="19">
        <v>0</v>
      </c>
      <c r="AD15" s="19">
        <v>3.8095238095238099E-2</v>
      </c>
      <c r="AE15" s="19">
        <v>7.3394495412843999E-2</v>
      </c>
      <c r="AF15" s="19">
        <v>2.3809523809523801E-2</v>
      </c>
      <c r="AG15" s="19">
        <v>3.2967032967033003E-2</v>
      </c>
      <c r="AH15" s="19"/>
      <c r="AI15" s="19">
        <v>8.8888888888888906E-2</v>
      </c>
      <c r="AJ15" s="19">
        <v>2.06185567010309E-2</v>
      </c>
      <c r="AK15" s="19">
        <v>6.5359477124182996E-2</v>
      </c>
      <c r="AL15" s="19">
        <v>1.7928286852589601E-2</v>
      </c>
      <c r="AM15" s="19">
        <v>1.1494252873563199E-2</v>
      </c>
      <c r="AN15" s="19"/>
      <c r="AO15" s="19">
        <v>3.0100334448160501E-2</v>
      </c>
      <c r="AP15" s="19">
        <v>2.6041666666666699E-2</v>
      </c>
      <c r="AQ15" s="19"/>
      <c r="AR15" s="19">
        <v>3.125E-2</v>
      </c>
      <c r="AS15" s="19">
        <v>3.1468531468531499E-2</v>
      </c>
      <c r="AT15" s="19">
        <v>0</v>
      </c>
      <c r="AU15" s="19">
        <v>0</v>
      </c>
      <c r="AV15" s="19">
        <v>4.20168067226891E-2</v>
      </c>
      <c r="AW15" s="19">
        <v>2.5974025974026E-2</v>
      </c>
      <c r="AX15" s="19">
        <v>0</v>
      </c>
      <c r="AY15" s="19">
        <v>5.8823529411764698E-2</v>
      </c>
      <c r="AZ15" s="19">
        <v>4.9019607843137303E-2</v>
      </c>
      <c r="BA15" s="19">
        <v>1.72413793103448E-2</v>
      </c>
      <c r="BB15" s="19">
        <v>1.7543859649122799E-2</v>
      </c>
      <c r="BC15" s="19">
        <v>1.88679245283019E-2</v>
      </c>
      <c r="BD15" s="19"/>
      <c r="BE15" s="19">
        <v>8.4985835694051E-3</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BE22"/>
  <sheetViews>
    <sheetView showGridLines="0" topLeftCell="A7" workbookViewId="0">
      <pane xSplit="2" topLeftCell="C1" activePane="topRight" state="frozen"/>
      <selection pane="topRight" activeCell="B22" sqref="B22"/>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601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782</v>
      </c>
      <c r="D7" s="10">
        <v>54</v>
      </c>
      <c r="E7" s="10">
        <v>95</v>
      </c>
      <c r="F7" s="10">
        <v>198</v>
      </c>
      <c r="G7" s="10">
        <v>435</v>
      </c>
      <c r="H7" s="10"/>
      <c r="I7" s="10">
        <v>347</v>
      </c>
      <c r="J7" s="10">
        <v>435</v>
      </c>
      <c r="K7" s="10"/>
      <c r="L7" s="10">
        <v>105</v>
      </c>
      <c r="M7" s="10">
        <v>203</v>
      </c>
      <c r="N7" s="10">
        <v>241</v>
      </c>
      <c r="O7" s="10">
        <v>232</v>
      </c>
      <c r="P7" s="10"/>
      <c r="Q7" s="10">
        <v>79</v>
      </c>
      <c r="R7" s="10">
        <v>61</v>
      </c>
      <c r="S7" s="10">
        <v>75</v>
      </c>
      <c r="T7" s="10">
        <v>86</v>
      </c>
      <c r="U7" s="10">
        <v>94</v>
      </c>
      <c r="V7" s="10">
        <v>113</v>
      </c>
      <c r="W7" s="10">
        <v>77</v>
      </c>
      <c r="X7" s="10">
        <v>188</v>
      </c>
      <c r="Y7" s="10"/>
      <c r="Z7" s="10">
        <v>110</v>
      </c>
      <c r="AA7" s="10">
        <v>129</v>
      </c>
      <c r="AB7" s="10">
        <v>122</v>
      </c>
      <c r="AC7" s="10">
        <v>155</v>
      </c>
      <c r="AD7" s="10">
        <v>83</v>
      </c>
      <c r="AE7" s="10">
        <v>79</v>
      </c>
      <c r="AF7" s="10">
        <v>35</v>
      </c>
      <c r="AG7" s="10">
        <v>69</v>
      </c>
      <c r="AH7" s="10"/>
      <c r="AI7" s="10">
        <v>33</v>
      </c>
      <c r="AJ7" s="10">
        <v>65</v>
      </c>
      <c r="AK7" s="10">
        <v>113</v>
      </c>
      <c r="AL7" s="10">
        <v>413</v>
      </c>
      <c r="AM7" s="10">
        <v>155</v>
      </c>
      <c r="AN7" s="10"/>
      <c r="AO7" s="10">
        <v>485</v>
      </c>
      <c r="AP7" s="10">
        <v>297</v>
      </c>
      <c r="AQ7" s="10"/>
      <c r="AR7" s="10">
        <v>47</v>
      </c>
      <c r="AS7" s="10">
        <v>226</v>
      </c>
      <c r="AT7" s="10">
        <v>13</v>
      </c>
      <c r="AU7" s="10">
        <v>25</v>
      </c>
      <c r="AV7" s="10">
        <v>98</v>
      </c>
      <c r="AW7" s="10">
        <v>62</v>
      </c>
      <c r="AX7" s="10">
        <v>69</v>
      </c>
      <c r="AY7" s="10">
        <v>29</v>
      </c>
      <c r="AZ7" s="10">
        <v>87</v>
      </c>
      <c r="BA7" s="10">
        <v>43</v>
      </c>
      <c r="BB7" s="10">
        <v>44</v>
      </c>
      <c r="BC7" s="10">
        <v>39</v>
      </c>
      <c r="BD7" s="10"/>
      <c r="BE7" s="10">
        <v>308</v>
      </c>
    </row>
    <row r="8" spans="2:57" x14ac:dyDescent="0.25">
      <c r="B8" s="14" t="s">
        <v>592</v>
      </c>
      <c r="C8" s="13">
        <v>0.93222506393861904</v>
      </c>
      <c r="D8" s="13">
        <v>0.88888888888888895</v>
      </c>
      <c r="E8" s="13">
        <v>0.90526315789473699</v>
      </c>
      <c r="F8" s="13">
        <v>0.94444444444444398</v>
      </c>
      <c r="G8" s="13">
        <v>0.93793103448275905</v>
      </c>
      <c r="H8" s="13"/>
      <c r="I8" s="13">
        <v>0.92507204610950999</v>
      </c>
      <c r="J8" s="13">
        <v>0.93793103448275905</v>
      </c>
      <c r="K8" s="13"/>
      <c r="L8" s="13">
        <v>0.93333333333333302</v>
      </c>
      <c r="M8" s="13">
        <v>0.96059113300492605</v>
      </c>
      <c r="N8" s="13">
        <v>0.92116182572614103</v>
      </c>
      <c r="O8" s="13">
        <v>0.92241379310344795</v>
      </c>
      <c r="P8" s="13"/>
      <c r="Q8" s="13">
        <v>0.89873417721519</v>
      </c>
      <c r="R8" s="13">
        <v>1</v>
      </c>
      <c r="S8" s="13">
        <v>0.96</v>
      </c>
      <c r="T8" s="13">
        <v>0.94186046511627897</v>
      </c>
      <c r="U8" s="13">
        <v>0.93617021276595702</v>
      </c>
      <c r="V8" s="13">
        <v>0.93805309734513298</v>
      </c>
      <c r="W8" s="13">
        <v>0.94805194805194803</v>
      </c>
      <c r="X8" s="13">
        <v>0.90425531914893598</v>
      </c>
      <c r="Y8" s="13"/>
      <c r="Z8" s="13">
        <v>0.87272727272727302</v>
      </c>
      <c r="AA8" s="13">
        <v>0.93023255813953498</v>
      </c>
      <c r="AB8" s="13">
        <v>0.94262295081967196</v>
      </c>
      <c r="AC8" s="13">
        <v>0.89677419354838706</v>
      </c>
      <c r="AD8" s="13">
        <v>0.96385542168674698</v>
      </c>
      <c r="AE8" s="13">
        <v>0.974683544303797</v>
      </c>
      <c r="AF8" s="13">
        <v>0.97142857142857097</v>
      </c>
      <c r="AG8" s="13">
        <v>0.98550724637681197</v>
      </c>
      <c r="AH8" s="13"/>
      <c r="AI8" s="13">
        <v>0.81818181818181801</v>
      </c>
      <c r="AJ8" s="13">
        <v>0.90769230769230802</v>
      </c>
      <c r="AK8" s="13">
        <v>0.96460176991150404</v>
      </c>
      <c r="AL8" s="13">
        <v>0.94430992736077501</v>
      </c>
      <c r="AM8" s="13">
        <v>0.90967741935483903</v>
      </c>
      <c r="AN8" s="13"/>
      <c r="AO8" s="13">
        <v>0.93608247422680402</v>
      </c>
      <c r="AP8" s="13">
        <v>0.92592592592592604</v>
      </c>
      <c r="AQ8" s="13"/>
      <c r="AR8" s="13">
        <v>0.95744680851063801</v>
      </c>
      <c r="AS8" s="13">
        <v>0.90707964601769897</v>
      </c>
      <c r="AT8" s="13">
        <v>0.76923076923076905</v>
      </c>
      <c r="AU8" s="13">
        <v>0.92</v>
      </c>
      <c r="AV8" s="13">
        <v>0.92857142857142905</v>
      </c>
      <c r="AW8" s="13">
        <v>0.95161290322580605</v>
      </c>
      <c r="AX8" s="13">
        <v>0.97101449275362295</v>
      </c>
      <c r="AY8" s="13">
        <v>0.96551724137931005</v>
      </c>
      <c r="AZ8" s="13">
        <v>0.95402298850574696</v>
      </c>
      <c r="BA8" s="13">
        <v>0.95348837209302295</v>
      </c>
      <c r="BB8" s="13">
        <v>0.95454545454545503</v>
      </c>
      <c r="BC8" s="13">
        <v>0.89743589743589702</v>
      </c>
      <c r="BD8" s="13"/>
      <c r="BE8" s="13">
        <v>0.90909090909090895</v>
      </c>
    </row>
    <row r="9" spans="2:57" x14ac:dyDescent="0.25">
      <c r="B9" s="14" t="s">
        <v>593</v>
      </c>
      <c r="C9" s="13">
        <v>0.179028132992327</v>
      </c>
      <c r="D9" s="13">
        <v>7.4074074074074098E-2</v>
      </c>
      <c r="E9" s="13">
        <v>8.42105263157895E-2</v>
      </c>
      <c r="F9" s="13">
        <v>0.19191919191919199</v>
      </c>
      <c r="G9" s="13">
        <v>0.20689655172413801</v>
      </c>
      <c r="H9" s="13"/>
      <c r="I9" s="13">
        <v>0.144092219020173</v>
      </c>
      <c r="J9" s="13">
        <v>0.20689655172413801</v>
      </c>
      <c r="K9" s="13"/>
      <c r="L9" s="13">
        <v>8.5714285714285701E-2</v>
      </c>
      <c r="M9" s="13">
        <v>0.167487684729064</v>
      </c>
      <c r="N9" s="13">
        <v>0.20746887966805</v>
      </c>
      <c r="O9" s="13">
        <v>0.20258620689655199</v>
      </c>
      <c r="P9" s="13"/>
      <c r="Q9" s="13">
        <v>2.53164556962025E-2</v>
      </c>
      <c r="R9" s="13">
        <v>8.1967213114754106E-2</v>
      </c>
      <c r="S9" s="13">
        <v>0.16</v>
      </c>
      <c r="T9" s="13">
        <v>0.162790697674419</v>
      </c>
      <c r="U9" s="13">
        <v>0.21276595744680901</v>
      </c>
      <c r="V9" s="13">
        <v>0.221238938053097</v>
      </c>
      <c r="W9" s="13">
        <v>0.207792207792208</v>
      </c>
      <c r="X9" s="13">
        <v>0.24468085106383</v>
      </c>
      <c r="Y9" s="13"/>
      <c r="Z9" s="13">
        <v>0.109090909090909</v>
      </c>
      <c r="AA9" s="13">
        <v>0.224806201550388</v>
      </c>
      <c r="AB9" s="13">
        <v>0.13934426229508201</v>
      </c>
      <c r="AC9" s="13">
        <v>0.19354838709677399</v>
      </c>
      <c r="AD9" s="13">
        <v>0.20481927710843401</v>
      </c>
      <c r="AE9" s="13">
        <v>0.20253164556962</v>
      </c>
      <c r="AF9" s="13">
        <v>0.22857142857142901</v>
      </c>
      <c r="AG9" s="13">
        <v>0.15942028985507201</v>
      </c>
      <c r="AH9" s="13"/>
      <c r="AI9" s="13">
        <v>0.21212121212121199</v>
      </c>
      <c r="AJ9" s="13">
        <v>0.246153846153846</v>
      </c>
      <c r="AK9" s="13">
        <v>8.8495575221238895E-2</v>
      </c>
      <c r="AL9" s="13">
        <v>0.198547215496368</v>
      </c>
      <c r="AM9" s="13">
        <v>0.16129032258064499</v>
      </c>
      <c r="AN9" s="13"/>
      <c r="AO9" s="13">
        <v>0.18350515463917499</v>
      </c>
      <c r="AP9" s="13">
        <v>0.17171717171717199</v>
      </c>
      <c r="AQ9" s="13"/>
      <c r="AR9" s="13">
        <v>0.25531914893617003</v>
      </c>
      <c r="AS9" s="13">
        <v>0.17699115044247801</v>
      </c>
      <c r="AT9" s="13">
        <v>0</v>
      </c>
      <c r="AU9" s="13">
        <v>0.16</v>
      </c>
      <c r="AV9" s="13">
        <v>0.23469387755102</v>
      </c>
      <c r="AW9" s="13">
        <v>0.16129032258064499</v>
      </c>
      <c r="AX9" s="13">
        <v>0.27536231884057999</v>
      </c>
      <c r="AY9" s="13">
        <v>0.13793103448275901</v>
      </c>
      <c r="AZ9" s="13">
        <v>0.10344827586206901</v>
      </c>
      <c r="BA9" s="13">
        <v>0.162790697674419</v>
      </c>
      <c r="BB9" s="13">
        <v>0.11363636363636399</v>
      </c>
      <c r="BC9" s="13">
        <v>0.17948717948717899</v>
      </c>
      <c r="BD9" s="13"/>
      <c r="BE9" s="13">
        <v>0.214285714285714</v>
      </c>
    </row>
    <row r="10" spans="2:57" x14ac:dyDescent="0.25">
      <c r="B10" s="14" t="s">
        <v>594</v>
      </c>
      <c r="C10" s="13">
        <v>0.14705882352941199</v>
      </c>
      <c r="D10" s="13">
        <v>0.12962962962963001</v>
      </c>
      <c r="E10" s="13">
        <v>0.105263157894737</v>
      </c>
      <c r="F10" s="13">
        <v>0.12626262626262599</v>
      </c>
      <c r="G10" s="13">
        <v>0.167816091954023</v>
      </c>
      <c r="H10" s="13"/>
      <c r="I10" s="13">
        <v>0.121037463976945</v>
      </c>
      <c r="J10" s="13">
        <v>0.167816091954023</v>
      </c>
      <c r="K10" s="13"/>
      <c r="L10" s="13">
        <v>8.5714285714285701E-2</v>
      </c>
      <c r="M10" s="13">
        <v>0.108374384236453</v>
      </c>
      <c r="N10" s="13">
        <v>0.16182572614107901</v>
      </c>
      <c r="O10" s="13">
        <v>0.193965517241379</v>
      </c>
      <c r="P10" s="13"/>
      <c r="Q10" s="13">
        <v>0.10126582278481</v>
      </c>
      <c r="R10" s="13">
        <v>9.8360655737704902E-2</v>
      </c>
      <c r="S10" s="13">
        <v>0.12</v>
      </c>
      <c r="T10" s="13">
        <v>6.9767441860465101E-2</v>
      </c>
      <c r="U10" s="13">
        <v>0.12765957446808501</v>
      </c>
      <c r="V10" s="13">
        <v>0.19469026548672599</v>
      </c>
      <c r="W10" s="13">
        <v>0.15584415584415601</v>
      </c>
      <c r="X10" s="13">
        <v>0.20744680851063799</v>
      </c>
      <c r="Y10" s="13"/>
      <c r="Z10" s="13">
        <v>0.1</v>
      </c>
      <c r="AA10" s="13">
        <v>0.13178294573643401</v>
      </c>
      <c r="AB10" s="13">
        <v>0.16393442622950799</v>
      </c>
      <c r="AC10" s="13">
        <v>0.154838709677419</v>
      </c>
      <c r="AD10" s="13">
        <v>0.20481927710843401</v>
      </c>
      <c r="AE10" s="13">
        <v>0.126582278481013</v>
      </c>
      <c r="AF10" s="13">
        <v>0.14285714285714299</v>
      </c>
      <c r="AG10" s="13">
        <v>0.15942028985507201</v>
      </c>
      <c r="AH10" s="13"/>
      <c r="AI10" s="13">
        <v>0.15151515151515199</v>
      </c>
      <c r="AJ10" s="13">
        <v>0.138461538461538</v>
      </c>
      <c r="AK10" s="13">
        <v>9.7345132743362803E-2</v>
      </c>
      <c r="AL10" s="13">
        <v>0.157384987893462</v>
      </c>
      <c r="AM10" s="13">
        <v>0.16129032258064499</v>
      </c>
      <c r="AN10" s="13"/>
      <c r="AO10" s="13">
        <v>0.14639175257732001</v>
      </c>
      <c r="AP10" s="13">
        <v>0.148148148148148</v>
      </c>
      <c r="AQ10" s="13"/>
      <c r="AR10" s="13">
        <v>2.1276595744680899E-2</v>
      </c>
      <c r="AS10" s="13">
        <v>0.185840707964602</v>
      </c>
      <c r="AT10" s="13">
        <v>7.69230769230769E-2</v>
      </c>
      <c r="AU10" s="13">
        <v>0.12</v>
      </c>
      <c r="AV10" s="13">
        <v>0.15306122448979601</v>
      </c>
      <c r="AW10" s="13">
        <v>9.6774193548387094E-2</v>
      </c>
      <c r="AX10" s="13">
        <v>0.217391304347826</v>
      </c>
      <c r="AY10" s="13">
        <v>0.20689655172413801</v>
      </c>
      <c r="AZ10" s="13">
        <v>0.13793103448275901</v>
      </c>
      <c r="BA10" s="13">
        <v>0.13953488372093001</v>
      </c>
      <c r="BB10" s="13">
        <v>0.13636363636363599</v>
      </c>
      <c r="BC10" s="13">
        <v>5.1282051282051301E-2</v>
      </c>
      <c r="BD10" s="13"/>
      <c r="BE10" s="13">
        <v>0.19480519480519501</v>
      </c>
    </row>
    <row r="11" spans="2:57" x14ac:dyDescent="0.25">
      <c r="B11" s="14" t="s">
        <v>595</v>
      </c>
      <c r="C11" s="13">
        <v>0.13171355498721199</v>
      </c>
      <c r="D11" s="13">
        <v>7.4074074074074098E-2</v>
      </c>
      <c r="E11" s="13">
        <v>8.42105263157895E-2</v>
      </c>
      <c r="F11" s="13">
        <v>0.15656565656565699</v>
      </c>
      <c r="G11" s="13">
        <v>0.13793103448275901</v>
      </c>
      <c r="H11" s="13"/>
      <c r="I11" s="13">
        <v>0.123919308357349</v>
      </c>
      <c r="J11" s="13">
        <v>0.13793103448275901</v>
      </c>
      <c r="K11" s="13"/>
      <c r="L11" s="13">
        <v>0.15238095238095201</v>
      </c>
      <c r="M11" s="13">
        <v>9.3596059113300503E-2</v>
      </c>
      <c r="N11" s="13">
        <v>0.145228215767635</v>
      </c>
      <c r="O11" s="13">
        <v>0.13793103448275901</v>
      </c>
      <c r="P11" s="13"/>
      <c r="Q11" s="13">
        <v>0.113924050632911</v>
      </c>
      <c r="R11" s="13">
        <v>6.5573770491803296E-2</v>
      </c>
      <c r="S11" s="13">
        <v>0.12</v>
      </c>
      <c r="T11" s="13">
        <v>9.3023255813953501E-2</v>
      </c>
      <c r="U11" s="13">
        <v>0.159574468085106</v>
      </c>
      <c r="V11" s="13">
        <v>0.17699115044247801</v>
      </c>
      <c r="W11" s="13">
        <v>0.103896103896104</v>
      </c>
      <c r="X11" s="13">
        <v>0.14893617021276601</v>
      </c>
      <c r="Y11" s="13"/>
      <c r="Z11" s="13">
        <v>0.145454545454545</v>
      </c>
      <c r="AA11" s="13">
        <v>0.108527131782946</v>
      </c>
      <c r="AB11" s="13">
        <v>0.13114754098360701</v>
      </c>
      <c r="AC11" s="13">
        <v>0.12903225806451599</v>
      </c>
      <c r="AD11" s="13">
        <v>0.120481927710843</v>
      </c>
      <c r="AE11" s="13">
        <v>0.126582278481013</v>
      </c>
      <c r="AF11" s="13">
        <v>0.22857142857142901</v>
      </c>
      <c r="AG11" s="13">
        <v>0.13043478260869601</v>
      </c>
      <c r="AH11" s="13"/>
      <c r="AI11" s="13">
        <v>0.18181818181818199</v>
      </c>
      <c r="AJ11" s="13">
        <v>0.123076923076923</v>
      </c>
      <c r="AK11" s="13">
        <v>0.11504424778761101</v>
      </c>
      <c r="AL11" s="13">
        <v>0.13075060532687699</v>
      </c>
      <c r="AM11" s="13">
        <v>0.14193548387096799</v>
      </c>
      <c r="AN11" s="13"/>
      <c r="AO11" s="13">
        <v>0.121649484536082</v>
      </c>
      <c r="AP11" s="13">
        <v>0.148148148148148</v>
      </c>
      <c r="AQ11" s="13"/>
      <c r="AR11" s="13">
        <v>0.10638297872340401</v>
      </c>
      <c r="AS11" s="13">
        <v>0.119469026548673</v>
      </c>
      <c r="AT11" s="13">
        <v>0.30769230769230799</v>
      </c>
      <c r="AU11" s="13">
        <v>0.08</v>
      </c>
      <c r="AV11" s="13">
        <v>0.17346938775510201</v>
      </c>
      <c r="AW11" s="13">
        <v>0.16129032258064499</v>
      </c>
      <c r="AX11" s="13">
        <v>0.217391304347826</v>
      </c>
      <c r="AY11" s="13">
        <v>0.13793103448275901</v>
      </c>
      <c r="AZ11" s="13">
        <v>5.7471264367816098E-2</v>
      </c>
      <c r="BA11" s="13">
        <v>9.3023255813953501E-2</v>
      </c>
      <c r="BB11" s="13">
        <v>0.15909090909090901</v>
      </c>
      <c r="BC11" s="13">
        <v>7.69230769230769E-2</v>
      </c>
      <c r="BD11" s="13"/>
      <c r="BE11" s="13">
        <v>0.18506493506493499</v>
      </c>
    </row>
    <row r="12" spans="2:57" x14ac:dyDescent="0.25">
      <c r="B12" s="14" t="s">
        <v>596</v>
      </c>
      <c r="C12" s="13">
        <v>4.7314578005115099E-2</v>
      </c>
      <c r="D12" s="13">
        <v>5.5555555555555601E-2</v>
      </c>
      <c r="E12" s="13">
        <v>2.1052631578947399E-2</v>
      </c>
      <c r="F12" s="13">
        <v>4.0404040404040401E-2</v>
      </c>
      <c r="G12" s="13">
        <v>5.5172413793103399E-2</v>
      </c>
      <c r="H12" s="13"/>
      <c r="I12" s="13">
        <v>3.7463976945245003E-2</v>
      </c>
      <c r="J12" s="13">
        <v>5.5172413793103399E-2</v>
      </c>
      <c r="K12" s="13"/>
      <c r="L12" s="13">
        <v>9.5238095238095195E-3</v>
      </c>
      <c r="M12" s="13">
        <v>3.9408866995073899E-2</v>
      </c>
      <c r="N12" s="13">
        <v>5.8091286307053902E-2</v>
      </c>
      <c r="O12" s="13">
        <v>6.0344827586206899E-2</v>
      </c>
      <c r="P12" s="13"/>
      <c r="Q12" s="13">
        <v>3.7974683544303799E-2</v>
      </c>
      <c r="R12" s="13">
        <v>3.2786885245901599E-2</v>
      </c>
      <c r="S12" s="13">
        <v>0</v>
      </c>
      <c r="T12" s="13">
        <v>5.8139534883720902E-2</v>
      </c>
      <c r="U12" s="13">
        <v>2.1276595744680899E-2</v>
      </c>
      <c r="V12" s="13">
        <v>6.1946902654867297E-2</v>
      </c>
      <c r="W12" s="13">
        <v>5.1948051948052E-2</v>
      </c>
      <c r="X12" s="13">
        <v>7.4468085106383003E-2</v>
      </c>
      <c r="Y12" s="13"/>
      <c r="Z12" s="13">
        <v>9.0909090909090905E-3</v>
      </c>
      <c r="AA12" s="13">
        <v>6.2015503875968998E-2</v>
      </c>
      <c r="AB12" s="13">
        <v>9.0163934426229497E-2</v>
      </c>
      <c r="AC12" s="13">
        <v>7.09677419354839E-2</v>
      </c>
      <c r="AD12" s="13">
        <v>3.6144578313252997E-2</v>
      </c>
      <c r="AE12" s="13">
        <v>2.53164556962025E-2</v>
      </c>
      <c r="AF12" s="13">
        <v>2.8571428571428598E-2</v>
      </c>
      <c r="AG12" s="13">
        <v>0</v>
      </c>
      <c r="AH12" s="13"/>
      <c r="AI12" s="13">
        <v>9.0909090909090898E-2</v>
      </c>
      <c r="AJ12" s="13">
        <v>4.6153846153846198E-2</v>
      </c>
      <c r="AK12" s="13">
        <v>6.1946902654867297E-2</v>
      </c>
      <c r="AL12" s="13">
        <v>3.8740920096852302E-2</v>
      </c>
      <c r="AM12" s="13">
        <v>5.16129032258065E-2</v>
      </c>
      <c r="AN12" s="13"/>
      <c r="AO12" s="13">
        <v>4.5360824742267998E-2</v>
      </c>
      <c r="AP12" s="13">
        <v>5.0505050505050497E-2</v>
      </c>
      <c r="AQ12" s="13"/>
      <c r="AR12" s="13">
        <v>2.1276595744680899E-2</v>
      </c>
      <c r="AS12" s="13">
        <v>9.2920353982300904E-2</v>
      </c>
      <c r="AT12" s="13">
        <v>0</v>
      </c>
      <c r="AU12" s="13">
        <v>0</v>
      </c>
      <c r="AV12" s="13">
        <v>5.10204081632653E-2</v>
      </c>
      <c r="AW12" s="13">
        <v>1.6129032258064498E-2</v>
      </c>
      <c r="AX12" s="13">
        <v>5.7971014492753603E-2</v>
      </c>
      <c r="AY12" s="13">
        <v>0</v>
      </c>
      <c r="AZ12" s="13">
        <v>2.2988505747126398E-2</v>
      </c>
      <c r="BA12" s="13">
        <v>0</v>
      </c>
      <c r="BB12" s="13">
        <v>6.8181818181818205E-2</v>
      </c>
      <c r="BC12" s="13">
        <v>0</v>
      </c>
      <c r="BD12" s="13"/>
      <c r="BE12" s="13">
        <v>7.46753246753247E-2</v>
      </c>
    </row>
    <row r="13" spans="2:57" ht="30" x14ac:dyDescent="0.25">
      <c r="B13" s="14" t="s">
        <v>597</v>
      </c>
      <c r="C13" s="13">
        <v>3.4526854219948798E-2</v>
      </c>
      <c r="D13" s="13">
        <v>1.85185185185185E-2</v>
      </c>
      <c r="E13" s="13">
        <v>1.05263157894737E-2</v>
      </c>
      <c r="F13" s="13">
        <v>2.02020202020202E-2</v>
      </c>
      <c r="G13" s="13">
        <v>4.8275862068965503E-2</v>
      </c>
      <c r="H13" s="13"/>
      <c r="I13" s="13">
        <v>1.7291066282420799E-2</v>
      </c>
      <c r="J13" s="13">
        <v>4.8275862068965503E-2</v>
      </c>
      <c r="K13" s="13"/>
      <c r="L13" s="13">
        <v>1.9047619047619001E-2</v>
      </c>
      <c r="M13" s="13">
        <v>4.4334975369458102E-2</v>
      </c>
      <c r="N13" s="13">
        <v>2.4896265560166001E-2</v>
      </c>
      <c r="O13" s="13">
        <v>4.31034482758621E-2</v>
      </c>
      <c r="P13" s="13"/>
      <c r="Q13" s="13">
        <v>2.53164556962025E-2</v>
      </c>
      <c r="R13" s="13">
        <v>4.91803278688525E-2</v>
      </c>
      <c r="S13" s="13">
        <v>1.3333333333333299E-2</v>
      </c>
      <c r="T13" s="13">
        <v>1.16279069767442E-2</v>
      </c>
      <c r="U13" s="13">
        <v>4.2553191489361701E-2</v>
      </c>
      <c r="V13" s="13">
        <v>2.6548672566371698E-2</v>
      </c>
      <c r="W13" s="13">
        <v>2.5974025974026E-2</v>
      </c>
      <c r="X13" s="13">
        <v>5.85106382978723E-2</v>
      </c>
      <c r="Y13" s="13"/>
      <c r="Z13" s="13">
        <v>9.0909090909090905E-3</v>
      </c>
      <c r="AA13" s="13">
        <v>6.2015503875968998E-2</v>
      </c>
      <c r="AB13" s="13">
        <v>1.63934426229508E-2</v>
      </c>
      <c r="AC13" s="13">
        <v>7.7419354838709695E-2</v>
      </c>
      <c r="AD13" s="13">
        <v>1.20481927710843E-2</v>
      </c>
      <c r="AE13" s="13">
        <v>2.53164556962025E-2</v>
      </c>
      <c r="AF13" s="13">
        <v>0</v>
      </c>
      <c r="AG13" s="13">
        <v>1.4492753623188401E-2</v>
      </c>
      <c r="AH13" s="13"/>
      <c r="AI13" s="13">
        <v>6.0606060606060601E-2</v>
      </c>
      <c r="AJ13" s="13">
        <v>4.6153846153846198E-2</v>
      </c>
      <c r="AK13" s="13">
        <v>1.7699115044247801E-2</v>
      </c>
      <c r="AL13" s="13">
        <v>3.1476997578692503E-2</v>
      </c>
      <c r="AM13" s="13">
        <v>4.5161290322580601E-2</v>
      </c>
      <c r="AN13" s="13"/>
      <c r="AO13" s="13">
        <v>2.88659793814433E-2</v>
      </c>
      <c r="AP13" s="13">
        <v>4.3771043771043801E-2</v>
      </c>
      <c r="AQ13" s="13"/>
      <c r="AR13" s="13">
        <v>0</v>
      </c>
      <c r="AS13" s="13">
        <v>4.8672566371681401E-2</v>
      </c>
      <c r="AT13" s="13">
        <v>0</v>
      </c>
      <c r="AU13" s="13">
        <v>0.08</v>
      </c>
      <c r="AV13" s="13">
        <v>2.04081632653061E-2</v>
      </c>
      <c r="AW13" s="13">
        <v>1.6129032258064498E-2</v>
      </c>
      <c r="AX13" s="13">
        <v>2.8985507246376802E-2</v>
      </c>
      <c r="AY13" s="13">
        <v>6.8965517241379296E-2</v>
      </c>
      <c r="AZ13" s="13">
        <v>2.2988505747126398E-2</v>
      </c>
      <c r="BA13" s="13">
        <v>6.9767441860465101E-2</v>
      </c>
      <c r="BB13" s="13">
        <v>2.27272727272727E-2</v>
      </c>
      <c r="BC13" s="13">
        <v>2.5641025641025599E-2</v>
      </c>
      <c r="BD13" s="13"/>
      <c r="BE13" s="13">
        <v>5.1948051948052E-2</v>
      </c>
    </row>
    <row r="14" spans="2:57" x14ac:dyDescent="0.25">
      <c r="B14" s="14" t="s">
        <v>598</v>
      </c>
      <c r="C14" s="13">
        <v>3.0690537084398999E-2</v>
      </c>
      <c r="D14" s="13">
        <v>0</v>
      </c>
      <c r="E14" s="13">
        <v>2.1052631578947399E-2</v>
      </c>
      <c r="F14" s="13">
        <v>3.03030303030303E-2</v>
      </c>
      <c r="G14" s="13">
        <v>3.6781609195402298E-2</v>
      </c>
      <c r="H14" s="13"/>
      <c r="I14" s="13">
        <v>2.3054755043227699E-2</v>
      </c>
      <c r="J14" s="13">
        <v>3.6781609195402298E-2</v>
      </c>
      <c r="K14" s="13"/>
      <c r="L14" s="13">
        <v>1.9047619047619001E-2</v>
      </c>
      <c r="M14" s="13">
        <v>2.95566502463054E-2</v>
      </c>
      <c r="N14" s="13">
        <v>5.8091286307053902E-2</v>
      </c>
      <c r="O14" s="13">
        <v>8.6206896551724102E-3</v>
      </c>
      <c r="P14" s="13"/>
      <c r="Q14" s="13">
        <v>0</v>
      </c>
      <c r="R14" s="13">
        <v>4.91803278688525E-2</v>
      </c>
      <c r="S14" s="13">
        <v>2.66666666666667E-2</v>
      </c>
      <c r="T14" s="13">
        <v>4.6511627906976702E-2</v>
      </c>
      <c r="U14" s="13">
        <v>5.31914893617021E-2</v>
      </c>
      <c r="V14" s="13">
        <v>8.8495575221238902E-3</v>
      </c>
      <c r="W14" s="13">
        <v>5.1948051948052E-2</v>
      </c>
      <c r="X14" s="13">
        <v>2.6595744680851099E-2</v>
      </c>
      <c r="Y14" s="13"/>
      <c r="Z14" s="13">
        <v>0</v>
      </c>
      <c r="AA14" s="13">
        <v>1.5503875968992199E-2</v>
      </c>
      <c r="AB14" s="13">
        <v>3.2786885245901599E-2</v>
      </c>
      <c r="AC14" s="13">
        <v>7.09677419354839E-2</v>
      </c>
      <c r="AD14" s="13">
        <v>1.20481927710843E-2</v>
      </c>
      <c r="AE14" s="13">
        <v>6.3291139240506306E-2</v>
      </c>
      <c r="AF14" s="13">
        <v>2.8571428571428598E-2</v>
      </c>
      <c r="AG14" s="13">
        <v>0</v>
      </c>
      <c r="AH14" s="13"/>
      <c r="AI14" s="13">
        <v>0.12121212121212099</v>
      </c>
      <c r="AJ14" s="13">
        <v>3.0769230769230799E-2</v>
      </c>
      <c r="AK14" s="13">
        <v>8.8495575221238902E-3</v>
      </c>
      <c r="AL14" s="13">
        <v>2.17917675544794E-2</v>
      </c>
      <c r="AM14" s="13">
        <v>5.16129032258065E-2</v>
      </c>
      <c r="AN14" s="13"/>
      <c r="AO14" s="13">
        <v>3.7113402061855698E-2</v>
      </c>
      <c r="AP14" s="13">
        <v>2.02020202020202E-2</v>
      </c>
      <c r="AQ14" s="13"/>
      <c r="AR14" s="13">
        <v>2.1276595744680899E-2</v>
      </c>
      <c r="AS14" s="13">
        <v>4.4247787610619503E-2</v>
      </c>
      <c r="AT14" s="13">
        <v>0</v>
      </c>
      <c r="AU14" s="13">
        <v>0.08</v>
      </c>
      <c r="AV14" s="13">
        <v>2.04081632653061E-2</v>
      </c>
      <c r="AW14" s="13">
        <v>4.8387096774193498E-2</v>
      </c>
      <c r="AX14" s="13">
        <v>2.8985507246376802E-2</v>
      </c>
      <c r="AY14" s="13">
        <v>0</v>
      </c>
      <c r="AZ14" s="13">
        <v>3.4482758620689703E-2</v>
      </c>
      <c r="BA14" s="13">
        <v>0</v>
      </c>
      <c r="BB14" s="13">
        <v>2.27272727272727E-2</v>
      </c>
      <c r="BC14" s="13">
        <v>0</v>
      </c>
      <c r="BD14" s="13"/>
      <c r="BE14" s="13">
        <v>3.5714285714285698E-2</v>
      </c>
    </row>
    <row r="15" spans="2:57" x14ac:dyDescent="0.25">
      <c r="B15" s="14" t="s">
        <v>599</v>
      </c>
      <c r="C15" s="13">
        <v>2.9411764705882401E-2</v>
      </c>
      <c r="D15" s="13">
        <v>1.85185185185185E-2</v>
      </c>
      <c r="E15" s="13">
        <v>1.05263157894737E-2</v>
      </c>
      <c r="F15" s="13">
        <v>2.02020202020202E-2</v>
      </c>
      <c r="G15" s="13">
        <v>3.90804597701149E-2</v>
      </c>
      <c r="H15" s="13"/>
      <c r="I15" s="13">
        <v>1.7291066282420799E-2</v>
      </c>
      <c r="J15" s="13">
        <v>3.90804597701149E-2</v>
      </c>
      <c r="K15" s="13"/>
      <c r="L15" s="13">
        <v>4.7619047619047603E-2</v>
      </c>
      <c r="M15" s="13">
        <v>1.47783251231527E-2</v>
      </c>
      <c r="N15" s="13">
        <v>4.1493775933609998E-2</v>
      </c>
      <c r="O15" s="13">
        <v>2.1551724137931001E-2</v>
      </c>
      <c r="P15" s="13"/>
      <c r="Q15" s="13">
        <v>3.7974683544303799E-2</v>
      </c>
      <c r="R15" s="13">
        <v>3.2786885245901599E-2</v>
      </c>
      <c r="S15" s="13">
        <v>1.3333333333333299E-2</v>
      </c>
      <c r="T15" s="13">
        <v>2.32558139534884E-2</v>
      </c>
      <c r="U15" s="13">
        <v>3.1914893617021302E-2</v>
      </c>
      <c r="V15" s="13">
        <v>3.5398230088495602E-2</v>
      </c>
      <c r="W15" s="13">
        <v>1.2987012987013E-2</v>
      </c>
      <c r="X15" s="13">
        <v>3.7234042553191501E-2</v>
      </c>
      <c r="Y15" s="13"/>
      <c r="Z15" s="13">
        <v>1.8181818181818198E-2</v>
      </c>
      <c r="AA15" s="13">
        <v>2.32558139534884E-2</v>
      </c>
      <c r="AB15" s="13">
        <v>7.3770491803278701E-2</v>
      </c>
      <c r="AC15" s="13">
        <v>3.2258064516128997E-2</v>
      </c>
      <c r="AD15" s="13">
        <v>2.40963855421687E-2</v>
      </c>
      <c r="AE15" s="13">
        <v>2.53164556962025E-2</v>
      </c>
      <c r="AF15" s="13">
        <v>0</v>
      </c>
      <c r="AG15" s="13">
        <v>0</v>
      </c>
      <c r="AH15" s="13"/>
      <c r="AI15" s="13">
        <v>9.0909090909090898E-2</v>
      </c>
      <c r="AJ15" s="13">
        <v>3.0769230769230799E-2</v>
      </c>
      <c r="AK15" s="13">
        <v>1.7699115044247801E-2</v>
      </c>
      <c r="AL15" s="13">
        <v>2.6634382566585998E-2</v>
      </c>
      <c r="AM15" s="13">
        <v>3.2258064516128997E-2</v>
      </c>
      <c r="AN15" s="13"/>
      <c r="AO15" s="13">
        <v>3.09278350515464E-2</v>
      </c>
      <c r="AP15" s="13">
        <v>2.69360269360269E-2</v>
      </c>
      <c r="AQ15" s="13"/>
      <c r="AR15" s="13">
        <v>2.1276595744680899E-2</v>
      </c>
      <c r="AS15" s="13">
        <v>4.4247787610619503E-2</v>
      </c>
      <c r="AT15" s="13">
        <v>0</v>
      </c>
      <c r="AU15" s="13">
        <v>0</v>
      </c>
      <c r="AV15" s="13">
        <v>3.06122448979592E-2</v>
      </c>
      <c r="AW15" s="13">
        <v>3.2258064516128997E-2</v>
      </c>
      <c r="AX15" s="13">
        <v>4.3478260869565202E-2</v>
      </c>
      <c r="AY15" s="13">
        <v>0</v>
      </c>
      <c r="AZ15" s="13">
        <v>1.1494252873563199E-2</v>
      </c>
      <c r="BA15" s="13">
        <v>4.6511627906976702E-2</v>
      </c>
      <c r="BB15" s="13">
        <v>2.27272727272727E-2</v>
      </c>
      <c r="BC15" s="13">
        <v>0</v>
      </c>
      <c r="BD15" s="13"/>
      <c r="BE15" s="13">
        <v>3.5714285714285698E-2</v>
      </c>
    </row>
    <row r="16" spans="2:57" x14ac:dyDescent="0.25">
      <c r="B16" s="14" t="s">
        <v>600</v>
      </c>
      <c r="C16" s="13">
        <v>1.0230179028133E-2</v>
      </c>
      <c r="D16" s="13">
        <v>0</v>
      </c>
      <c r="E16" s="13">
        <v>1.05263157894737E-2</v>
      </c>
      <c r="F16" s="13">
        <v>1.5151515151515201E-2</v>
      </c>
      <c r="G16" s="13">
        <v>9.1954022988505694E-3</v>
      </c>
      <c r="H16" s="13"/>
      <c r="I16" s="13">
        <v>1.1527377521613799E-2</v>
      </c>
      <c r="J16" s="13">
        <v>9.1954022988505694E-3</v>
      </c>
      <c r="K16" s="13"/>
      <c r="L16" s="13">
        <v>9.5238095238095195E-3</v>
      </c>
      <c r="M16" s="13">
        <v>4.92610837438424E-3</v>
      </c>
      <c r="N16" s="13">
        <v>1.2448132780083001E-2</v>
      </c>
      <c r="O16" s="13">
        <v>1.29310344827586E-2</v>
      </c>
      <c r="P16" s="13"/>
      <c r="Q16" s="13">
        <v>0</v>
      </c>
      <c r="R16" s="13">
        <v>3.2786885245901599E-2</v>
      </c>
      <c r="S16" s="13">
        <v>0</v>
      </c>
      <c r="T16" s="13">
        <v>0</v>
      </c>
      <c r="U16" s="13">
        <v>2.1276595744680899E-2</v>
      </c>
      <c r="V16" s="13">
        <v>1.7699115044247801E-2</v>
      </c>
      <c r="W16" s="13">
        <v>1.2987012987013E-2</v>
      </c>
      <c r="X16" s="13">
        <v>5.31914893617021E-3</v>
      </c>
      <c r="Y16" s="13"/>
      <c r="Z16" s="13">
        <v>0</v>
      </c>
      <c r="AA16" s="13">
        <v>7.7519379844961196E-3</v>
      </c>
      <c r="AB16" s="13">
        <v>8.1967213114754103E-3</v>
      </c>
      <c r="AC16" s="13">
        <v>1.9354838709677399E-2</v>
      </c>
      <c r="AD16" s="13">
        <v>1.20481927710843E-2</v>
      </c>
      <c r="AE16" s="13">
        <v>2.53164556962025E-2</v>
      </c>
      <c r="AF16" s="13">
        <v>0</v>
      </c>
      <c r="AG16" s="13">
        <v>0</v>
      </c>
      <c r="AH16" s="13"/>
      <c r="AI16" s="13">
        <v>6.0606060606060601E-2</v>
      </c>
      <c r="AJ16" s="13">
        <v>1.5384615384615399E-2</v>
      </c>
      <c r="AK16" s="13">
        <v>8.8495575221238902E-3</v>
      </c>
      <c r="AL16" s="13">
        <v>7.2639225181598101E-3</v>
      </c>
      <c r="AM16" s="13">
        <v>6.4516129032258099E-3</v>
      </c>
      <c r="AN16" s="13"/>
      <c r="AO16" s="13">
        <v>1.03092783505155E-2</v>
      </c>
      <c r="AP16" s="13">
        <v>1.01010101010101E-2</v>
      </c>
      <c r="AQ16" s="13"/>
      <c r="AR16" s="13">
        <v>0</v>
      </c>
      <c r="AS16" s="13">
        <v>1.7699115044247801E-2</v>
      </c>
      <c r="AT16" s="13">
        <v>0</v>
      </c>
      <c r="AU16" s="13">
        <v>0</v>
      </c>
      <c r="AV16" s="13">
        <v>0</v>
      </c>
      <c r="AW16" s="13">
        <v>3.2258064516128997E-2</v>
      </c>
      <c r="AX16" s="13">
        <v>1.4492753623188401E-2</v>
      </c>
      <c r="AY16" s="13">
        <v>0</v>
      </c>
      <c r="AZ16" s="13">
        <v>1.1494252873563199E-2</v>
      </c>
      <c r="BA16" s="13">
        <v>0</v>
      </c>
      <c r="BB16" s="13">
        <v>0</v>
      </c>
      <c r="BC16" s="13">
        <v>0</v>
      </c>
      <c r="BD16" s="13"/>
      <c r="BE16" s="13">
        <v>1.6233766233766201E-2</v>
      </c>
    </row>
    <row r="17" spans="2:57" x14ac:dyDescent="0.25">
      <c r="B17" s="14" t="s">
        <v>82</v>
      </c>
      <c r="C17" s="19">
        <v>3.8363171355498701E-3</v>
      </c>
      <c r="D17" s="19">
        <v>1.85185185185185E-2</v>
      </c>
      <c r="E17" s="19">
        <v>1.05263157894737E-2</v>
      </c>
      <c r="F17" s="19">
        <v>0</v>
      </c>
      <c r="G17" s="19">
        <v>2.2988505747126402E-3</v>
      </c>
      <c r="H17" s="19"/>
      <c r="I17" s="19">
        <v>5.7636887608069204E-3</v>
      </c>
      <c r="J17" s="19">
        <v>2.2988505747126402E-3</v>
      </c>
      <c r="K17" s="19"/>
      <c r="L17" s="19">
        <v>0</v>
      </c>
      <c r="M17" s="19">
        <v>4.92610837438424E-3</v>
      </c>
      <c r="N17" s="19">
        <v>4.1493775933610002E-3</v>
      </c>
      <c r="O17" s="19">
        <v>4.3103448275862103E-3</v>
      </c>
      <c r="P17" s="19"/>
      <c r="Q17" s="19">
        <v>0</v>
      </c>
      <c r="R17" s="19">
        <v>0</v>
      </c>
      <c r="S17" s="19">
        <v>0</v>
      </c>
      <c r="T17" s="19">
        <v>0</v>
      </c>
      <c r="U17" s="19">
        <v>0</v>
      </c>
      <c r="V17" s="19">
        <v>0</v>
      </c>
      <c r="W17" s="19">
        <v>0</v>
      </c>
      <c r="X17" s="19">
        <v>1.0638297872340399E-2</v>
      </c>
      <c r="Y17" s="19"/>
      <c r="Z17" s="19">
        <v>9.0909090909090905E-3</v>
      </c>
      <c r="AA17" s="19">
        <v>0</v>
      </c>
      <c r="AB17" s="19">
        <v>8.1967213114754103E-3</v>
      </c>
      <c r="AC17" s="19">
        <v>0</v>
      </c>
      <c r="AD17" s="19">
        <v>0</v>
      </c>
      <c r="AE17" s="19">
        <v>0</v>
      </c>
      <c r="AF17" s="19">
        <v>0</v>
      </c>
      <c r="AG17" s="19">
        <v>1.4492753623188401E-2</v>
      </c>
      <c r="AH17" s="19"/>
      <c r="AI17" s="19">
        <v>3.03030303030303E-2</v>
      </c>
      <c r="AJ17" s="19">
        <v>1.5384615384615399E-2</v>
      </c>
      <c r="AK17" s="19">
        <v>0</v>
      </c>
      <c r="AL17" s="19">
        <v>2.4213075060532702E-3</v>
      </c>
      <c r="AM17" s="19">
        <v>0</v>
      </c>
      <c r="AN17" s="19"/>
      <c r="AO17" s="19">
        <v>4.12371134020619E-3</v>
      </c>
      <c r="AP17" s="19">
        <v>3.3670033670033699E-3</v>
      </c>
      <c r="AQ17" s="19"/>
      <c r="AR17" s="19">
        <v>0</v>
      </c>
      <c r="AS17" s="19">
        <v>8.8495575221238902E-3</v>
      </c>
      <c r="AT17" s="19">
        <v>0</v>
      </c>
      <c r="AU17" s="19">
        <v>0</v>
      </c>
      <c r="AV17" s="19">
        <v>0</v>
      </c>
      <c r="AW17" s="19">
        <v>0</v>
      </c>
      <c r="AX17" s="19">
        <v>0</v>
      </c>
      <c r="AY17" s="19">
        <v>0</v>
      </c>
      <c r="AZ17" s="19">
        <v>0</v>
      </c>
      <c r="BA17" s="19">
        <v>0</v>
      </c>
      <c r="BB17" s="19">
        <v>0</v>
      </c>
      <c r="BC17" s="19">
        <v>2.5641025641025599E-2</v>
      </c>
      <c r="BD17" s="19"/>
      <c r="BE17" s="19">
        <v>6.4935064935064896E-3</v>
      </c>
    </row>
    <row r="18" spans="2:57" x14ac:dyDescent="0.25">
      <c r="B18" s="15" t="s">
        <v>602</v>
      </c>
    </row>
    <row r="19" spans="2:57" x14ac:dyDescent="0.25">
      <c r="B19" t="s">
        <v>84</v>
      </c>
    </row>
    <row r="20" spans="2:57" x14ac:dyDescent="0.25">
      <c r="B20" t="s">
        <v>85</v>
      </c>
    </row>
    <row r="22" spans="2:57" x14ac:dyDescent="0.25">
      <c r="B22"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603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315</v>
      </c>
      <c r="C8" s="13">
        <v>0.49490835030549901</v>
      </c>
      <c r="D8" s="13">
        <v>0.28571428571428598</v>
      </c>
      <c r="E8" s="13">
        <v>0.407407407407407</v>
      </c>
      <c r="F8" s="13">
        <v>0.46850393700787402</v>
      </c>
      <c r="G8" s="13">
        <v>0.56201550387596899</v>
      </c>
      <c r="H8" s="13"/>
      <c r="I8" s="13">
        <v>0.420600858369099</v>
      </c>
      <c r="J8" s="13">
        <v>0.56201550387596899</v>
      </c>
      <c r="K8" s="13"/>
      <c r="L8" s="13">
        <v>0.5390625</v>
      </c>
      <c r="M8" s="13">
        <v>0.476190476190476</v>
      </c>
      <c r="N8" s="13">
        <v>0.50167224080267603</v>
      </c>
      <c r="O8" s="13">
        <v>0.48297213622291002</v>
      </c>
      <c r="P8" s="13"/>
      <c r="Q8" s="13">
        <v>0.35135135135135098</v>
      </c>
      <c r="R8" s="13">
        <v>0.5</v>
      </c>
      <c r="S8" s="13">
        <v>0.54347826086956497</v>
      </c>
      <c r="T8" s="13">
        <v>0.42990654205607498</v>
      </c>
      <c r="U8" s="13">
        <v>0.39516129032258102</v>
      </c>
      <c r="V8" s="13">
        <v>0.56488549618320605</v>
      </c>
      <c r="W8" s="13">
        <v>0.55102040816326503</v>
      </c>
      <c r="X8" s="13">
        <v>0.57456140350877205</v>
      </c>
      <c r="Y8" s="13"/>
      <c r="Z8" s="13">
        <v>0.45323741007194202</v>
      </c>
      <c r="AA8" s="13">
        <v>0.503067484662577</v>
      </c>
      <c r="AB8" s="13">
        <v>0.54545454545454497</v>
      </c>
      <c r="AC8" s="13">
        <v>0.50837988826815605</v>
      </c>
      <c r="AD8" s="13">
        <v>0.48571428571428599</v>
      </c>
      <c r="AE8" s="13">
        <v>0.47706422018348599</v>
      </c>
      <c r="AF8" s="13">
        <v>0.452380952380952</v>
      </c>
      <c r="AG8" s="13">
        <v>0.48351648351648402</v>
      </c>
      <c r="AH8" s="13"/>
      <c r="AI8" s="13">
        <v>0.48888888888888898</v>
      </c>
      <c r="AJ8" s="13">
        <v>0.41237113402061898</v>
      </c>
      <c r="AK8" s="13">
        <v>0.35947712418300698</v>
      </c>
      <c r="AL8" s="13">
        <v>0.51394422310757004</v>
      </c>
      <c r="AM8" s="13">
        <v>0.62643678160919503</v>
      </c>
      <c r="AN8" s="13"/>
      <c r="AO8" s="13">
        <v>0.52006688963210701</v>
      </c>
      <c r="AP8" s="13">
        <v>0.45572916666666702</v>
      </c>
      <c r="AQ8" s="13"/>
      <c r="AR8" s="13">
        <v>0.46875</v>
      </c>
      <c r="AS8" s="13">
        <v>0.51048951048951097</v>
      </c>
      <c r="AT8" s="13">
        <v>0.29411764705882398</v>
      </c>
      <c r="AU8" s="13">
        <v>0.61290322580645196</v>
      </c>
      <c r="AV8" s="13">
        <v>0.44537815126050401</v>
      </c>
      <c r="AW8" s="13">
        <v>0.53246753246753198</v>
      </c>
      <c r="AX8" s="13">
        <v>0.5</v>
      </c>
      <c r="AY8" s="13">
        <v>0.58823529411764697</v>
      </c>
      <c r="AZ8" s="13">
        <v>0.55882352941176505</v>
      </c>
      <c r="BA8" s="13">
        <v>0.41379310344827602</v>
      </c>
      <c r="BB8" s="13">
        <v>0.45614035087719301</v>
      </c>
      <c r="BC8" s="13">
        <v>0.43396226415094302</v>
      </c>
      <c r="BD8" s="13"/>
      <c r="BE8" s="13">
        <v>0.51841359773371098</v>
      </c>
    </row>
    <row r="9" spans="2:57" x14ac:dyDescent="0.25">
      <c r="B9" s="14" t="s">
        <v>316</v>
      </c>
      <c r="C9" s="13">
        <v>0.35336048879837101</v>
      </c>
      <c r="D9" s="13">
        <v>0.415584415584416</v>
      </c>
      <c r="E9" s="13">
        <v>0.37777777777777799</v>
      </c>
      <c r="F9" s="13">
        <v>0.36220472440944901</v>
      </c>
      <c r="G9" s="13">
        <v>0.33333333333333298</v>
      </c>
      <c r="H9" s="13"/>
      <c r="I9" s="13">
        <v>0.37553648068669498</v>
      </c>
      <c r="J9" s="13">
        <v>0.33333333333333298</v>
      </c>
      <c r="K9" s="13"/>
      <c r="L9" s="13">
        <v>0.3515625</v>
      </c>
      <c r="M9" s="13">
        <v>0.41125541125541099</v>
      </c>
      <c r="N9" s="13">
        <v>0.36454849498327802</v>
      </c>
      <c r="O9" s="13">
        <v>0.30340557275541802</v>
      </c>
      <c r="P9" s="13"/>
      <c r="Q9" s="13">
        <v>0.42342342342342298</v>
      </c>
      <c r="R9" s="13">
        <v>0.40540540540540498</v>
      </c>
      <c r="S9" s="13">
        <v>0.315217391304348</v>
      </c>
      <c r="T9" s="13">
        <v>0.36448598130841098</v>
      </c>
      <c r="U9" s="13">
        <v>0.41935483870967699</v>
      </c>
      <c r="V9" s="13">
        <v>0.30534351145038202</v>
      </c>
      <c r="W9" s="13">
        <v>0.33673469387755101</v>
      </c>
      <c r="X9" s="13">
        <v>0.30701754385964902</v>
      </c>
      <c r="Y9" s="13"/>
      <c r="Z9" s="13">
        <v>0.37410071942445999</v>
      </c>
      <c r="AA9" s="13">
        <v>0.312883435582822</v>
      </c>
      <c r="AB9" s="13">
        <v>0.34415584415584399</v>
      </c>
      <c r="AC9" s="13">
        <v>0.39106145251396601</v>
      </c>
      <c r="AD9" s="13">
        <v>0.36190476190476201</v>
      </c>
      <c r="AE9" s="13">
        <v>0.37614678899082599</v>
      </c>
      <c r="AF9" s="13">
        <v>0.40476190476190499</v>
      </c>
      <c r="AG9" s="13">
        <v>0.27472527472527503</v>
      </c>
      <c r="AH9" s="13"/>
      <c r="AI9" s="13">
        <v>0.31111111111111101</v>
      </c>
      <c r="AJ9" s="13">
        <v>0.35051546391752603</v>
      </c>
      <c r="AK9" s="13">
        <v>0.47058823529411797</v>
      </c>
      <c r="AL9" s="13">
        <v>0.35258964143426302</v>
      </c>
      <c r="AM9" s="13">
        <v>0.25862068965517199</v>
      </c>
      <c r="AN9" s="13"/>
      <c r="AO9" s="13">
        <v>0.331103678929766</v>
      </c>
      <c r="AP9" s="13">
        <v>0.38802083333333298</v>
      </c>
      <c r="AQ9" s="13"/>
      <c r="AR9" s="13">
        <v>0.328125</v>
      </c>
      <c r="AS9" s="13">
        <v>0.356643356643357</v>
      </c>
      <c r="AT9" s="13">
        <v>0.58823529411764697</v>
      </c>
      <c r="AU9" s="13">
        <v>0.225806451612903</v>
      </c>
      <c r="AV9" s="13">
        <v>0.378151260504202</v>
      </c>
      <c r="AW9" s="13">
        <v>0.27272727272727298</v>
      </c>
      <c r="AX9" s="13">
        <v>0.36904761904761901</v>
      </c>
      <c r="AY9" s="13">
        <v>0.32352941176470601</v>
      </c>
      <c r="AZ9" s="13">
        <v>0.32352941176470601</v>
      </c>
      <c r="BA9" s="13">
        <v>0.48275862068965503</v>
      </c>
      <c r="BB9" s="13">
        <v>0.28070175438596501</v>
      </c>
      <c r="BC9" s="13">
        <v>0.41509433962264197</v>
      </c>
      <c r="BD9" s="13"/>
      <c r="BE9" s="13">
        <v>0.36827195467422102</v>
      </c>
    </row>
    <row r="10" spans="2:57" x14ac:dyDescent="0.25">
      <c r="B10" s="14" t="s">
        <v>317</v>
      </c>
      <c r="C10" s="13">
        <v>0.10183299389002</v>
      </c>
      <c r="D10" s="13">
        <v>0.15584415584415601</v>
      </c>
      <c r="E10" s="13">
        <v>0.133333333333333</v>
      </c>
      <c r="F10" s="13">
        <v>0.14173228346456701</v>
      </c>
      <c r="G10" s="13">
        <v>6.5891472868217102E-2</v>
      </c>
      <c r="H10" s="13"/>
      <c r="I10" s="13">
        <v>0.14163090128755401</v>
      </c>
      <c r="J10" s="13">
        <v>6.5891472868217102E-2</v>
      </c>
      <c r="K10" s="13"/>
      <c r="L10" s="13">
        <v>8.59375E-2</v>
      </c>
      <c r="M10" s="13">
        <v>8.2251082251082297E-2</v>
      </c>
      <c r="N10" s="13">
        <v>0.103678929765886</v>
      </c>
      <c r="O10" s="13">
        <v>0.120743034055728</v>
      </c>
      <c r="P10" s="13"/>
      <c r="Q10" s="13">
        <v>0.153153153153153</v>
      </c>
      <c r="R10" s="13">
        <v>5.4054054054054099E-2</v>
      </c>
      <c r="S10" s="13">
        <v>5.4347826086956499E-2</v>
      </c>
      <c r="T10" s="13">
        <v>0.177570093457944</v>
      </c>
      <c r="U10" s="13">
        <v>0.14516129032258099</v>
      </c>
      <c r="V10" s="13">
        <v>0.114503816793893</v>
      </c>
      <c r="W10" s="13">
        <v>6.1224489795918401E-2</v>
      </c>
      <c r="X10" s="13">
        <v>6.5789473684210495E-2</v>
      </c>
      <c r="Y10" s="13"/>
      <c r="Z10" s="13">
        <v>0.100719424460432</v>
      </c>
      <c r="AA10" s="13">
        <v>0.14723926380368099</v>
      </c>
      <c r="AB10" s="13">
        <v>7.1428571428571397E-2</v>
      </c>
      <c r="AC10" s="13">
        <v>7.8212290502793297E-2</v>
      </c>
      <c r="AD10" s="13">
        <v>0.114285714285714</v>
      </c>
      <c r="AE10" s="13">
        <v>9.1743119266055106E-2</v>
      </c>
      <c r="AF10" s="13">
        <v>9.5238095238095205E-2</v>
      </c>
      <c r="AG10" s="13">
        <v>0.120879120879121</v>
      </c>
      <c r="AH10" s="13"/>
      <c r="AI10" s="13">
        <v>0.133333333333333</v>
      </c>
      <c r="AJ10" s="13">
        <v>0.17525773195876301</v>
      </c>
      <c r="AK10" s="13">
        <v>0.10457516339869299</v>
      </c>
      <c r="AL10" s="13">
        <v>9.1633466135458197E-2</v>
      </c>
      <c r="AM10" s="13">
        <v>7.4712643678160898E-2</v>
      </c>
      <c r="AN10" s="13"/>
      <c r="AO10" s="13">
        <v>0.107023411371237</v>
      </c>
      <c r="AP10" s="13">
        <v>9.375E-2</v>
      </c>
      <c r="AQ10" s="13"/>
      <c r="AR10" s="13">
        <v>0.125</v>
      </c>
      <c r="AS10" s="13">
        <v>7.3426573426573397E-2</v>
      </c>
      <c r="AT10" s="13">
        <v>0.11764705882352899</v>
      </c>
      <c r="AU10" s="13">
        <v>0.16129032258064499</v>
      </c>
      <c r="AV10" s="13">
        <v>0.109243697478992</v>
      </c>
      <c r="AW10" s="13">
        <v>0.14285714285714299</v>
      </c>
      <c r="AX10" s="13">
        <v>0.107142857142857</v>
      </c>
      <c r="AY10" s="13">
        <v>5.8823529411764698E-2</v>
      </c>
      <c r="AZ10" s="13">
        <v>6.8627450980392204E-2</v>
      </c>
      <c r="BA10" s="13">
        <v>6.8965517241379296E-2</v>
      </c>
      <c r="BB10" s="13">
        <v>0.24561403508771901</v>
      </c>
      <c r="BC10" s="13">
        <v>7.5471698113207503E-2</v>
      </c>
      <c r="BD10" s="13"/>
      <c r="BE10" s="13">
        <v>9.0651558073654395E-2</v>
      </c>
    </row>
    <row r="11" spans="2:57" x14ac:dyDescent="0.25">
      <c r="B11" s="14" t="s">
        <v>318</v>
      </c>
      <c r="C11" s="13">
        <v>2.6476578411405299E-2</v>
      </c>
      <c r="D11" s="13">
        <v>0.11688311688311701</v>
      </c>
      <c r="E11" s="13">
        <v>3.7037037037037E-2</v>
      </c>
      <c r="F11" s="13">
        <v>1.1811023622047201E-2</v>
      </c>
      <c r="G11" s="13">
        <v>1.74418604651163E-2</v>
      </c>
      <c r="H11" s="13"/>
      <c r="I11" s="13">
        <v>3.6480686695278999E-2</v>
      </c>
      <c r="J11" s="13">
        <v>1.74418604651163E-2</v>
      </c>
      <c r="K11" s="13"/>
      <c r="L11" s="13">
        <v>1.5625E-2</v>
      </c>
      <c r="M11" s="13">
        <v>1.7316017316017299E-2</v>
      </c>
      <c r="N11" s="13">
        <v>1.6722408026755901E-2</v>
      </c>
      <c r="O11" s="13">
        <v>4.6439628482972103E-2</v>
      </c>
      <c r="P11" s="13"/>
      <c r="Q11" s="13">
        <v>5.4054054054054099E-2</v>
      </c>
      <c r="R11" s="13">
        <v>2.7027027027027001E-2</v>
      </c>
      <c r="S11" s="13">
        <v>7.6086956521739094E-2</v>
      </c>
      <c r="T11" s="13">
        <v>9.3457943925233603E-3</v>
      </c>
      <c r="U11" s="13">
        <v>1.6129032258064498E-2</v>
      </c>
      <c r="V11" s="13">
        <v>7.63358778625954E-3</v>
      </c>
      <c r="W11" s="13">
        <v>3.06122448979592E-2</v>
      </c>
      <c r="X11" s="13">
        <v>1.7543859649122799E-2</v>
      </c>
      <c r="Y11" s="13"/>
      <c r="Z11" s="13">
        <v>2.15827338129496E-2</v>
      </c>
      <c r="AA11" s="13">
        <v>3.0674846625766899E-2</v>
      </c>
      <c r="AB11" s="13">
        <v>1.9480519480519501E-2</v>
      </c>
      <c r="AC11" s="13">
        <v>1.11731843575419E-2</v>
      </c>
      <c r="AD11" s="13">
        <v>2.8571428571428598E-2</v>
      </c>
      <c r="AE11" s="13">
        <v>1.8348623853211E-2</v>
      </c>
      <c r="AF11" s="13">
        <v>4.7619047619047603E-2</v>
      </c>
      <c r="AG11" s="13">
        <v>6.5934065934065894E-2</v>
      </c>
      <c r="AH11" s="13"/>
      <c r="AI11" s="13">
        <v>6.6666666666666693E-2</v>
      </c>
      <c r="AJ11" s="13">
        <v>4.1237113402061903E-2</v>
      </c>
      <c r="AK11" s="13">
        <v>3.2679738562091498E-2</v>
      </c>
      <c r="AL11" s="13">
        <v>1.9920318725099601E-2</v>
      </c>
      <c r="AM11" s="13">
        <v>2.2988505747126398E-2</v>
      </c>
      <c r="AN11" s="13"/>
      <c r="AO11" s="13">
        <v>2.5083612040133801E-2</v>
      </c>
      <c r="AP11" s="13">
        <v>2.8645833333333301E-2</v>
      </c>
      <c r="AQ11" s="13"/>
      <c r="AR11" s="13">
        <v>3.125E-2</v>
      </c>
      <c r="AS11" s="13">
        <v>3.4965034965035002E-2</v>
      </c>
      <c r="AT11" s="13">
        <v>0</v>
      </c>
      <c r="AU11" s="13">
        <v>0</v>
      </c>
      <c r="AV11" s="13">
        <v>3.3613445378151301E-2</v>
      </c>
      <c r="AW11" s="13">
        <v>2.5974025974026E-2</v>
      </c>
      <c r="AX11" s="13">
        <v>1.1904761904761901E-2</v>
      </c>
      <c r="AY11" s="13">
        <v>2.9411764705882401E-2</v>
      </c>
      <c r="AZ11" s="13">
        <v>9.8039215686274508E-3</v>
      </c>
      <c r="BA11" s="13">
        <v>1.72413793103448E-2</v>
      </c>
      <c r="BB11" s="13">
        <v>1.7543859649122799E-2</v>
      </c>
      <c r="BC11" s="13">
        <v>5.6603773584905703E-2</v>
      </c>
      <c r="BD11" s="13"/>
      <c r="BE11" s="13">
        <v>1.1331444759206799E-2</v>
      </c>
    </row>
    <row r="12" spans="2:57" x14ac:dyDescent="0.25">
      <c r="B12" s="14" t="s">
        <v>134</v>
      </c>
      <c r="C12" s="20">
        <v>2.3421588594704699E-2</v>
      </c>
      <c r="D12" s="20">
        <v>2.5974025974026E-2</v>
      </c>
      <c r="E12" s="20">
        <v>4.4444444444444398E-2</v>
      </c>
      <c r="F12" s="20">
        <v>1.5748031496062999E-2</v>
      </c>
      <c r="G12" s="20">
        <v>2.1317829457364299E-2</v>
      </c>
      <c r="H12" s="20"/>
      <c r="I12" s="20">
        <v>2.5751072961373401E-2</v>
      </c>
      <c r="J12" s="20">
        <v>2.1317829457364299E-2</v>
      </c>
      <c r="K12" s="20"/>
      <c r="L12" s="20">
        <v>7.8125E-3</v>
      </c>
      <c r="M12" s="20">
        <v>1.2987012987013E-2</v>
      </c>
      <c r="N12" s="20">
        <v>1.3377926421404699E-2</v>
      </c>
      <c r="O12" s="20">
        <v>4.6439628482972103E-2</v>
      </c>
      <c r="P12" s="20"/>
      <c r="Q12" s="20">
        <v>1.8018018018018001E-2</v>
      </c>
      <c r="R12" s="20">
        <v>1.35135135135135E-2</v>
      </c>
      <c r="S12" s="20">
        <v>1.0869565217391301E-2</v>
      </c>
      <c r="T12" s="20">
        <v>1.86915887850467E-2</v>
      </c>
      <c r="U12" s="20">
        <v>2.4193548387096801E-2</v>
      </c>
      <c r="V12" s="20">
        <v>7.63358778625954E-3</v>
      </c>
      <c r="W12" s="20">
        <v>2.04081632653061E-2</v>
      </c>
      <c r="X12" s="20">
        <v>3.5087719298245598E-2</v>
      </c>
      <c r="Y12" s="20"/>
      <c r="Z12" s="20">
        <v>5.0359712230215799E-2</v>
      </c>
      <c r="AA12" s="20">
        <v>6.13496932515337E-3</v>
      </c>
      <c r="AB12" s="20">
        <v>1.9480519480519501E-2</v>
      </c>
      <c r="AC12" s="20">
        <v>1.11731843575419E-2</v>
      </c>
      <c r="AD12" s="20">
        <v>9.5238095238095195E-3</v>
      </c>
      <c r="AE12" s="20">
        <v>3.6697247706422E-2</v>
      </c>
      <c r="AF12" s="20">
        <v>0</v>
      </c>
      <c r="AG12" s="20">
        <v>5.4945054945054903E-2</v>
      </c>
      <c r="AH12" s="20"/>
      <c r="AI12" s="20">
        <v>0</v>
      </c>
      <c r="AJ12" s="20">
        <v>2.06185567010309E-2</v>
      </c>
      <c r="AK12" s="20">
        <v>3.2679738562091498E-2</v>
      </c>
      <c r="AL12" s="20">
        <v>2.1912350597609601E-2</v>
      </c>
      <c r="AM12" s="20">
        <v>1.72413793103448E-2</v>
      </c>
      <c r="AN12" s="20"/>
      <c r="AO12" s="20">
        <v>1.6722408026755901E-2</v>
      </c>
      <c r="AP12" s="20">
        <v>3.3854166666666699E-2</v>
      </c>
      <c r="AQ12" s="20"/>
      <c r="AR12" s="20">
        <v>4.6875E-2</v>
      </c>
      <c r="AS12" s="20">
        <v>2.44755244755245E-2</v>
      </c>
      <c r="AT12" s="20">
        <v>0</v>
      </c>
      <c r="AU12" s="20">
        <v>0</v>
      </c>
      <c r="AV12" s="20">
        <v>3.3613445378151301E-2</v>
      </c>
      <c r="AW12" s="20">
        <v>2.5974025974026E-2</v>
      </c>
      <c r="AX12" s="20">
        <v>1.1904761904761901E-2</v>
      </c>
      <c r="AY12" s="20">
        <v>0</v>
      </c>
      <c r="AZ12" s="20">
        <v>3.9215686274509803E-2</v>
      </c>
      <c r="BA12" s="20">
        <v>1.72413793103448E-2</v>
      </c>
      <c r="BB12" s="20">
        <v>0</v>
      </c>
      <c r="BC12" s="20">
        <v>1.88679245283019E-2</v>
      </c>
      <c r="BD12" s="20"/>
      <c r="BE12" s="20">
        <v>1.1331444759206799E-2</v>
      </c>
    </row>
    <row r="13" spans="2:57" x14ac:dyDescent="0.25">
      <c r="B13" s="14" t="s">
        <v>319</v>
      </c>
      <c r="C13" s="20">
        <v>0.84826883910386996</v>
      </c>
      <c r="D13" s="20">
        <v>0.70129870129870098</v>
      </c>
      <c r="E13" s="20">
        <v>0.78518518518518499</v>
      </c>
      <c r="F13" s="20">
        <v>0.83070866141732302</v>
      </c>
      <c r="G13" s="20">
        <v>0.89534883720930203</v>
      </c>
      <c r="H13" s="20"/>
      <c r="I13" s="20">
        <v>0.79613733905579398</v>
      </c>
      <c r="J13" s="20">
        <v>0.89534883720930203</v>
      </c>
      <c r="K13" s="20"/>
      <c r="L13" s="20">
        <v>0.890625</v>
      </c>
      <c r="M13" s="20">
        <v>0.88744588744588704</v>
      </c>
      <c r="N13" s="20">
        <v>0.86622073578595304</v>
      </c>
      <c r="O13" s="20">
        <v>0.78637770897832804</v>
      </c>
      <c r="P13" s="20"/>
      <c r="Q13" s="20">
        <v>0.77477477477477497</v>
      </c>
      <c r="R13" s="20">
        <v>0.90540540540540504</v>
      </c>
      <c r="S13" s="20">
        <v>0.85869565217391297</v>
      </c>
      <c r="T13" s="20">
        <v>0.79439252336448596</v>
      </c>
      <c r="U13" s="20">
        <v>0.81451612903225801</v>
      </c>
      <c r="V13" s="20">
        <v>0.87022900763358801</v>
      </c>
      <c r="W13" s="20">
        <v>0.88775510204081598</v>
      </c>
      <c r="X13" s="20">
        <v>0.88157894736842102</v>
      </c>
      <c r="Y13" s="20"/>
      <c r="Z13" s="20">
        <v>0.82733812949640295</v>
      </c>
      <c r="AA13" s="20">
        <v>0.81595092024539895</v>
      </c>
      <c r="AB13" s="20">
        <v>0.88961038961038996</v>
      </c>
      <c r="AC13" s="20">
        <v>0.89944134078212301</v>
      </c>
      <c r="AD13" s="20">
        <v>0.84761904761904805</v>
      </c>
      <c r="AE13" s="20">
        <v>0.85321100917431203</v>
      </c>
      <c r="AF13" s="20">
        <v>0.85714285714285698</v>
      </c>
      <c r="AG13" s="20">
        <v>0.75824175824175799</v>
      </c>
      <c r="AH13" s="20"/>
      <c r="AI13" s="20">
        <v>0.8</v>
      </c>
      <c r="AJ13" s="20">
        <v>0.76288659793814395</v>
      </c>
      <c r="AK13" s="20">
        <v>0.83006535947712401</v>
      </c>
      <c r="AL13" s="20">
        <v>0.86653386454183301</v>
      </c>
      <c r="AM13" s="20">
        <v>0.88505747126436796</v>
      </c>
      <c r="AN13" s="20"/>
      <c r="AO13" s="20">
        <v>0.85117056856187301</v>
      </c>
      <c r="AP13" s="20">
        <v>0.84375</v>
      </c>
      <c r="AQ13" s="20"/>
      <c r="AR13" s="20">
        <v>0.796875</v>
      </c>
      <c r="AS13" s="20">
        <v>0.86713286713286697</v>
      </c>
      <c r="AT13" s="20">
        <v>0.88235294117647101</v>
      </c>
      <c r="AU13" s="20">
        <v>0.83870967741935498</v>
      </c>
      <c r="AV13" s="20">
        <v>0.82352941176470595</v>
      </c>
      <c r="AW13" s="20">
        <v>0.80519480519480502</v>
      </c>
      <c r="AX13" s="20">
        <v>0.86904761904761896</v>
      </c>
      <c r="AY13" s="20">
        <v>0.91176470588235303</v>
      </c>
      <c r="AZ13" s="20">
        <v>0.88235294117647101</v>
      </c>
      <c r="BA13" s="20">
        <v>0.89655172413793105</v>
      </c>
      <c r="BB13" s="20">
        <v>0.73684210526315796</v>
      </c>
      <c r="BC13" s="20">
        <v>0.84905660377358505</v>
      </c>
      <c r="BD13" s="20"/>
      <c r="BE13" s="20">
        <v>0.88668555240793201</v>
      </c>
    </row>
    <row r="14" spans="2:57" x14ac:dyDescent="0.25">
      <c r="B14" s="14" t="s">
        <v>274</v>
      </c>
      <c r="C14" s="21">
        <v>-0.82484725050916496</v>
      </c>
      <c r="D14" s="21">
        <v>-0.67532467532467499</v>
      </c>
      <c r="E14" s="21">
        <v>-0.74074074074074103</v>
      </c>
      <c r="F14" s="21">
        <v>-0.81496062992125995</v>
      </c>
      <c r="G14" s="21">
        <v>-0.87403100775193798</v>
      </c>
      <c r="H14" s="21"/>
      <c r="I14" s="21">
        <v>-0.77038626609442096</v>
      </c>
      <c r="J14" s="21">
        <v>-0.87403100775193798</v>
      </c>
      <c r="K14" s="21"/>
      <c r="L14" s="21">
        <v>-0.8828125</v>
      </c>
      <c r="M14" s="21">
        <v>-0.87445887445887405</v>
      </c>
      <c r="N14" s="21">
        <v>-0.85284280936454804</v>
      </c>
      <c r="O14" s="21">
        <v>-0.73993808049535603</v>
      </c>
      <c r="P14" s="21"/>
      <c r="Q14" s="21">
        <v>-0.75675675675675702</v>
      </c>
      <c r="R14" s="21">
        <v>-0.891891891891892</v>
      </c>
      <c r="S14" s="21">
        <v>-0.84782608695652195</v>
      </c>
      <c r="T14" s="21">
        <v>-0.77570093457943901</v>
      </c>
      <c r="U14" s="21">
        <v>-0.79032258064516103</v>
      </c>
      <c r="V14" s="21">
        <v>-0.86259541984732802</v>
      </c>
      <c r="W14" s="21">
        <v>-0.86734693877550995</v>
      </c>
      <c r="X14" s="21">
        <v>-0.84649122807017496</v>
      </c>
      <c r="Y14" s="21"/>
      <c r="Z14" s="21">
        <v>-0.77697841726618699</v>
      </c>
      <c r="AA14" s="21">
        <v>-0.80981595092024505</v>
      </c>
      <c r="AB14" s="21">
        <v>-0.87012987012986998</v>
      </c>
      <c r="AC14" s="21">
        <v>-0.88826815642458101</v>
      </c>
      <c r="AD14" s="21">
        <v>-0.838095238095238</v>
      </c>
      <c r="AE14" s="21">
        <v>-0.81651376146789001</v>
      </c>
      <c r="AF14" s="21">
        <v>-0.85714285714285698</v>
      </c>
      <c r="AG14" s="21">
        <v>-0.70329670329670302</v>
      </c>
      <c r="AH14" s="21"/>
      <c r="AI14" s="21">
        <v>-0.8</v>
      </c>
      <c r="AJ14" s="21">
        <v>-0.74226804123711299</v>
      </c>
      <c r="AK14" s="21">
        <v>-0.79738562091503296</v>
      </c>
      <c r="AL14" s="21">
        <v>-0.84462151394422302</v>
      </c>
      <c r="AM14" s="21">
        <v>-0.86781609195402298</v>
      </c>
      <c r="AN14" s="21"/>
      <c r="AO14" s="21">
        <v>-0.83444816053511695</v>
      </c>
      <c r="AP14" s="21">
        <v>-0.80989583333333304</v>
      </c>
      <c r="AQ14" s="21"/>
      <c r="AR14" s="21">
        <v>-0.75</v>
      </c>
      <c r="AS14" s="21">
        <v>-0.84265734265734304</v>
      </c>
      <c r="AT14" s="21">
        <v>-0.88235294117647101</v>
      </c>
      <c r="AU14" s="21">
        <v>-0.83870967741935498</v>
      </c>
      <c r="AV14" s="21">
        <v>-0.78991596638655504</v>
      </c>
      <c r="AW14" s="21">
        <v>-0.77922077922077904</v>
      </c>
      <c r="AX14" s="21">
        <v>-0.85714285714285698</v>
      </c>
      <c r="AY14" s="21">
        <v>-0.91176470588235303</v>
      </c>
      <c r="AZ14" s="21">
        <v>-0.84313725490196101</v>
      </c>
      <c r="BA14" s="21">
        <v>-0.87931034482758597</v>
      </c>
      <c r="BB14" s="21">
        <v>-0.73684210526315796</v>
      </c>
      <c r="BC14" s="21">
        <v>-0.83018867924528295</v>
      </c>
      <c r="BD14" s="21"/>
      <c r="BE14" s="21">
        <v>-0.87535410764872501</v>
      </c>
    </row>
    <row r="15" spans="2:57" x14ac:dyDescent="0.25">
      <c r="B15" s="15"/>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BE21"/>
  <sheetViews>
    <sheetView showGridLines="0" topLeftCell="A6" workbookViewId="0">
      <pane xSplit="2" topLeftCell="C1" activePane="topRight" state="frozen"/>
      <selection pane="topRight" activeCell="B21" sqref="B21"/>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604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403</v>
      </c>
      <c r="C8" s="13">
        <v>0.37067209775967402</v>
      </c>
      <c r="D8" s="13">
        <v>0.23376623376623401</v>
      </c>
      <c r="E8" s="13">
        <v>0.25185185185185199</v>
      </c>
      <c r="F8" s="13">
        <v>0.34645669291338599</v>
      </c>
      <c r="G8" s="13">
        <v>0.434108527131783</v>
      </c>
      <c r="H8" s="13"/>
      <c r="I8" s="13">
        <v>0.30042918454935602</v>
      </c>
      <c r="J8" s="13">
        <v>0.434108527131783</v>
      </c>
      <c r="K8" s="13"/>
      <c r="L8" s="13">
        <v>0.4140625</v>
      </c>
      <c r="M8" s="13">
        <v>0.42857142857142899</v>
      </c>
      <c r="N8" s="13">
        <v>0.37123745819398002</v>
      </c>
      <c r="O8" s="13">
        <v>0.30959752321981399</v>
      </c>
      <c r="P8" s="13"/>
      <c r="Q8" s="13">
        <v>0.29729729729729698</v>
      </c>
      <c r="R8" s="13">
        <v>0.28378378378378399</v>
      </c>
      <c r="S8" s="13">
        <v>0.38043478260869601</v>
      </c>
      <c r="T8" s="13">
        <v>0.32710280373831802</v>
      </c>
      <c r="U8" s="13">
        <v>0.29032258064516098</v>
      </c>
      <c r="V8" s="13">
        <v>0.42748091603053401</v>
      </c>
      <c r="W8" s="13">
        <v>0.43877551020408201</v>
      </c>
      <c r="X8" s="13">
        <v>0.44736842105263203</v>
      </c>
      <c r="Y8" s="13"/>
      <c r="Z8" s="13">
        <v>0.35971223021582699</v>
      </c>
      <c r="AA8" s="13">
        <v>0.41104294478527598</v>
      </c>
      <c r="AB8" s="13">
        <v>0.38961038961039002</v>
      </c>
      <c r="AC8" s="13">
        <v>0.463687150837989</v>
      </c>
      <c r="AD8" s="13">
        <v>0.34285714285714303</v>
      </c>
      <c r="AE8" s="13">
        <v>0.247706422018349</v>
      </c>
      <c r="AF8" s="13">
        <v>0.33333333333333298</v>
      </c>
      <c r="AG8" s="13">
        <v>0.29670329670329698</v>
      </c>
      <c r="AH8" s="13"/>
      <c r="AI8" s="13">
        <v>0.46666666666666701</v>
      </c>
      <c r="AJ8" s="13">
        <v>0.298969072164948</v>
      </c>
      <c r="AK8" s="13">
        <v>0.26143790849673199</v>
      </c>
      <c r="AL8" s="13">
        <v>0.36653386454183301</v>
      </c>
      <c r="AM8" s="13">
        <v>0.51724137931034497</v>
      </c>
      <c r="AN8" s="13"/>
      <c r="AO8" s="13">
        <v>0.37625418060200699</v>
      </c>
      <c r="AP8" s="13">
        <v>0.36197916666666702</v>
      </c>
      <c r="AQ8" s="13"/>
      <c r="AR8" s="13">
        <v>0.390625</v>
      </c>
      <c r="AS8" s="13">
        <v>0.43356643356643398</v>
      </c>
      <c r="AT8" s="13">
        <v>0.41176470588235298</v>
      </c>
      <c r="AU8" s="13">
        <v>0.45161290322580599</v>
      </c>
      <c r="AV8" s="13">
        <v>0.27731092436974802</v>
      </c>
      <c r="AW8" s="13">
        <v>0.32467532467532501</v>
      </c>
      <c r="AX8" s="13">
        <v>0.39285714285714302</v>
      </c>
      <c r="AY8" s="13">
        <v>0.23529411764705899</v>
      </c>
      <c r="AZ8" s="13">
        <v>0.40196078431372601</v>
      </c>
      <c r="BA8" s="13">
        <v>0.20689655172413801</v>
      </c>
      <c r="BB8" s="13">
        <v>0.45614035087719301</v>
      </c>
      <c r="BC8" s="13">
        <v>0.30188679245283001</v>
      </c>
      <c r="BD8" s="13"/>
      <c r="BE8" s="13">
        <v>0.42776203966005699</v>
      </c>
    </row>
    <row r="9" spans="2:57" x14ac:dyDescent="0.25">
      <c r="B9" s="14" t="s">
        <v>404</v>
      </c>
      <c r="C9" s="13">
        <v>0.34623217922606903</v>
      </c>
      <c r="D9" s="13">
        <v>0.31168831168831201</v>
      </c>
      <c r="E9" s="13">
        <v>0.31851851851851898</v>
      </c>
      <c r="F9" s="13">
        <v>0.34251968503937003</v>
      </c>
      <c r="G9" s="13">
        <v>0.36046511627907002</v>
      </c>
      <c r="H9" s="13"/>
      <c r="I9" s="13">
        <v>0.33047210300429197</v>
      </c>
      <c r="J9" s="13">
        <v>0.36046511627907002</v>
      </c>
      <c r="K9" s="13"/>
      <c r="L9" s="13">
        <v>0.34375</v>
      </c>
      <c r="M9" s="13">
        <v>0.33333333333333298</v>
      </c>
      <c r="N9" s="13">
        <v>0.37792642140468202</v>
      </c>
      <c r="O9" s="13">
        <v>0.328173374613003</v>
      </c>
      <c r="P9" s="13"/>
      <c r="Q9" s="13">
        <v>0.30630630630630601</v>
      </c>
      <c r="R9" s="13">
        <v>0.40540540540540498</v>
      </c>
      <c r="S9" s="13">
        <v>0.26086956521739102</v>
      </c>
      <c r="T9" s="13">
        <v>0.36448598130841098</v>
      </c>
      <c r="U9" s="13">
        <v>0.38709677419354799</v>
      </c>
      <c r="V9" s="13">
        <v>0.42748091603053401</v>
      </c>
      <c r="W9" s="13">
        <v>0.29591836734693899</v>
      </c>
      <c r="X9" s="13">
        <v>0.33333333333333298</v>
      </c>
      <c r="Y9" s="13"/>
      <c r="Z9" s="13">
        <v>0.31654676258992798</v>
      </c>
      <c r="AA9" s="13">
        <v>0.28834355828220898</v>
      </c>
      <c r="AB9" s="13">
        <v>0.31818181818181801</v>
      </c>
      <c r="AC9" s="13">
        <v>0.35754189944134102</v>
      </c>
      <c r="AD9" s="13">
        <v>0.419047619047619</v>
      </c>
      <c r="AE9" s="13">
        <v>0.36697247706421998</v>
      </c>
      <c r="AF9" s="13">
        <v>0.35714285714285698</v>
      </c>
      <c r="AG9" s="13">
        <v>0.40659340659340698</v>
      </c>
      <c r="AH9" s="13"/>
      <c r="AI9" s="13">
        <v>0.266666666666667</v>
      </c>
      <c r="AJ9" s="13">
        <v>0.37113402061855699</v>
      </c>
      <c r="AK9" s="13">
        <v>0.39869281045751598</v>
      </c>
      <c r="AL9" s="13">
        <v>0.34661354581673298</v>
      </c>
      <c r="AM9" s="13">
        <v>0.31034482758620702</v>
      </c>
      <c r="AN9" s="13"/>
      <c r="AO9" s="13">
        <v>0.32608695652173902</v>
      </c>
      <c r="AP9" s="13">
        <v>0.37760416666666702</v>
      </c>
      <c r="AQ9" s="13"/>
      <c r="AR9" s="13">
        <v>0.234375</v>
      </c>
      <c r="AS9" s="13">
        <v>0.34965034965035002</v>
      </c>
      <c r="AT9" s="13">
        <v>0.23529411764705899</v>
      </c>
      <c r="AU9" s="13">
        <v>0.38709677419354799</v>
      </c>
      <c r="AV9" s="13">
        <v>0.42857142857142899</v>
      </c>
      <c r="AW9" s="13">
        <v>0.29870129870129902</v>
      </c>
      <c r="AX9" s="13">
        <v>0.36904761904761901</v>
      </c>
      <c r="AY9" s="13">
        <v>0.61764705882352899</v>
      </c>
      <c r="AZ9" s="13">
        <v>0.33333333333333298</v>
      </c>
      <c r="BA9" s="13">
        <v>0.37931034482758602</v>
      </c>
      <c r="BB9" s="13">
        <v>0.28070175438596501</v>
      </c>
      <c r="BC9" s="13">
        <v>0.20754716981132099</v>
      </c>
      <c r="BD9" s="13"/>
      <c r="BE9" s="13">
        <v>0.39943342776203999</v>
      </c>
    </row>
    <row r="10" spans="2:57" x14ac:dyDescent="0.25">
      <c r="B10" s="14" t="s">
        <v>405</v>
      </c>
      <c r="C10" s="13">
        <v>0.14867617107942999</v>
      </c>
      <c r="D10" s="13">
        <v>0.15584415584415601</v>
      </c>
      <c r="E10" s="13">
        <v>0.20740740740740701</v>
      </c>
      <c r="F10" s="13">
        <v>0.208661417322835</v>
      </c>
      <c r="G10" s="13">
        <v>0.10271317829457401</v>
      </c>
      <c r="H10" s="13"/>
      <c r="I10" s="13">
        <v>0.19957081545064401</v>
      </c>
      <c r="J10" s="13">
        <v>0.10271317829457401</v>
      </c>
      <c r="K10" s="13"/>
      <c r="L10" s="13">
        <v>0.1484375</v>
      </c>
      <c r="M10" s="13">
        <v>0.14285714285714299</v>
      </c>
      <c r="N10" s="13">
        <v>0.14381270903009999</v>
      </c>
      <c r="O10" s="13">
        <v>0.157894736842105</v>
      </c>
      <c r="P10" s="13"/>
      <c r="Q10" s="13">
        <v>0.18018018018018001</v>
      </c>
      <c r="R10" s="13">
        <v>0.17567567567567599</v>
      </c>
      <c r="S10" s="13">
        <v>0.217391304347826</v>
      </c>
      <c r="T10" s="13">
        <v>0.20560747663551401</v>
      </c>
      <c r="U10" s="13">
        <v>0.18548387096774199</v>
      </c>
      <c r="V10" s="13">
        <v>9.1603053435114504E-2</v>
      </c>
      <c r="W10" s="13">
        <v>8.1632653061224497E-2</v>
      </c>
      <c r="X10" s="13">
        <v>0.114035087719298</v>
      </c>
      <c r="Y10" s="13"/>
      <c r="Z10" s="13">
        <v>0.15827338129496399</v>
      </c>
      <c r="AA10" s="13">
        <v>0.159509202453988</v>
      </c>
      <c r="AB10" s="13">
        <v>0.14285714285714299</v>
      </c>
      <c r="AC10" s="13">
        <v>0.13407821229050301</v>
      </c>
      <c r="AD10" s="13">
        <v>0.133333333333333</v>
      </c>
      <c r="AE10" s="13">
        <v>0.18348623853210999</v>
      </c>
      <c r="AF10" s="13">
        <v>0.16666666666666699</v>
      </c>
      <c r="AG10" s="13">
        <v>0.120879120879121</v>
      </c>
      <c r="AH10" s="13"/>
      <c r="AI10" s="13">
        <v>0.11111111111111099</v>
      </c>
      <c r="AJ10" s="13">
        <v>0.17525773195876301</v>
      </c>
      <c r="AK10" s="13">
        <v>0.19607843137254899</v>
      </c>
      <c r="AL10" s="13">
        <v>0.15737051792828699</v>
      </c>
      <c r="AM10" s="13">
        <v>7.4712643678160898E-2</v>
      </c>
      <c r="AN10" s="13"/>
      <c r="AO10" s="13">
        <v>0.15050167224080299</v>
      </c>
      <c r="AP10" s="13">
        <v>0.14583333333333301</v>
      </c>
      <c r="AQ10" s="13"/>
      <c r="AR10" s="13">
        <v>0.25</v>
      </c>
      <c r="AS10" s="13">
        <v>0.11888111888111901</v>
      </c>
      <c r="AT10" s="13">
        <v>0.17647058823529399</v>
      </c>
      <c r="AU10" s="13">
        <v>6.4516129032258104E-2</v>
      </c>
      <c r="AV10" s="13">
        <v>0.151260504201681</v>
      </c>
      <c r="AW10" s="13">
        <v>0.14285714285714299</v>
      </c>
      <c r="AX10" s="13">
        <v>0.16666666666666699</v>
      </c>
      <c r="AY10" s="13">
        <v>5.8823529411764698E-2</v>
      </c>
      <c r="AZ10" s="13">
        <v>0.14705882352941199</v>
      </c>
      <c r="BA10" s="13">
        <v>0.15517241379310301</v>
      </c>
      <c r="BB10" s="13">
        <v>0.19298245614035101</v>
      </c>
      <c r="BC10" s="13">
        <v>0.20754716981132099</v>
      </c>
      <c r="BD10" s="13"/>
      <c r="BE10" s="13">
        <v>0.110481586402266</v>
      </c>
    </row>
    <row r="11" spans="2:57" x14ac:dyDescent="0.25">
      <c r="B11" s="14" t="s">
        <v>406</v>
      </c>
      <c r="C11" s="13">
        <v>7.8411405295315706E-2</v>
      </c>
      <c r="D11" s="13">
        <v>0.14285714285714299</v>
      </c>
      <c r="E11" s="13">
        <v>0.125925925925926</v>
      </c>
      <c r="F11" s="13">
        <v>5.9055118110236199E-2</v>
      </c>
      <c r="G11" s="13">
        <v>6.5891472868217102E-2</v>
      </c>
      <c r="H11" s="13"/>
      <c r="I11" s="13">
        <v>9.2274678111588002E-2</v>
      </c>
      <c r="J11" s="13">
        <v>6.5891472868217102E-2</v>
      </c>
      <c r="K11" s="13"/>
      <c r="L11" s="13">
        <v>6.25E-2</v>
      </c>
      <c r="M11" s="13">
        <v>6.9264069264069306E-2</v>
      </c>
      <c r="N11" s="13">
        <v>6.3545150501672198E-2</v>
      </c>
      <c r="O11" s="13">
        <v>0.105263157894737</v>
      </c>
      <c r="P11" s="13"/>
      <c r="Q11" s="13">
        <v>0.108108108108108</v>
      </c>
      <c r="R11" s="13">
        <v>9.45945945945946E-2</v>
      </c>
      <c r="S11" s="13">
        <v>7.6086956521739094E-2</v>
      </c>
      <c r="T11" s="13">
        <v>4.67289719626168E-2</v>
      </c>
      <c r="U11" s="13">
        <v>8.8709677419354802E-2</v>
      </c>
      <c r="V11" s="13">
        <v>3.0534351145038201E-2</v>
      </c>
      <c r="W11" s="13">
        <v>0.13265306122449</v>
      </c>
      <c r="X11" s="13">
        <v>6.14035087719298E-2</v>
      </c>
      <c r="Y11" s="13"/>
      <c r="Z11" s="13">
        <v>9.3525179856115095E-2</v>
      </c>
      <c r="AA11" s="13">
        <v>9.2024539877300596E-2</v>
      </c>
      <c r="AB11" s="13">
        <v>8.4415584415584402E-2</v>
      </c>
      <c r="AC11" s="13">
        <v>2.7932960893854698E-2</v>
      </c>
      <c r="AD11" s="13">
        <v>8.5714285714285701E-2</v>
      </c>
      <c r="AE11" s="13">
        <v>0.11009174311926601</v>
      </c>
      <c r="AF11" s="13">
        <v>7.1428571428571397E-2</v>
      </c>
      <c r="AG11" s="13">
        <v>7.69230769230769E-2</v>
      </c>
      <c r="AH11" s="13"/>
      <c r="AI11" s="13">
        <v>4.4444444444444398E-2</v>
      </c>
      <c r="AJ11" s="13">
        <v>0.10309278350515499</v>
      </c>
      <c r="AK11" s="13">
        <v>8.4967320261437898E-2</v>
      </c>
      <c r="AL11" s="13">
        <v>7.1713147410358599E-2</v>
      </c>
      <c r="AM11" s="13">
        <v>8.04597701149425E-2</v>
      </c>
      <c r="AN11" s="13"/>
      <c r="AO11" s="13">
        <v>7.69230769230769E-2</v>
      </c>
      <c r="AP11" s="13">
        <v>8.0729166666666699E-2</v>
      </c>
      <c r="AQ11" s="13"/>
      <c r="AR11" s="13">
        <v>4.6875E-2</v>
      </c>
      <c r="AS11" s="13">
        <v>4.8951048951049E-2</v>
      </c>
      <c r="AT11" s="13">
        <v>0.11764705882352899</v>
      </c>
      <c r="AU11" s="13">
        <v>6.4516129032258104E-2</v>
      </c>
      <c r="AV11" s="13">
        <v>0.10084033613445401</v>
      </c>
      <c r="AW11" s="13">
        <v>0.11688311688311701</v>
      </c>
      <c r="AX11" s="13">
        <v>7.1428571428571397E-2</v>
      </c>
      <c r="AY11" s="13">
        <v>2.9411764705882401E-2</v>
      </c>
      <c r="AZ11" s="13">
        <v>4.9019607843137303E-2</v>
      </c>
      <c r="BA11" s="13">
        <v>0.15517241379310301</v>
      </c>
      <c r="BB11" s="13">
        <v>7.0175438596491196E-2</v>
      </c>
      <c r="BC11" s="13">
        <v>0.18867924528301899</v>
      </c>
      <c r="BD11" s="13"/>
      <c r="BE11" s="13">
        <v>4.2492917847025503E-2</v>
      </c>
    </row>
    <row r="12" spans="2:57" x14ac:dyDescent="0.25">
      <c r="B12" s="14" t="s">
        <v>407</v>
      </c>
      <c r="C12" s="13">
        <v>4.0733197556008099E-2</v>
      </c>
      <c r="D12" s="13">
        <v>0.12987012987013</v>
      </c>
      <c r="E12" s="13">
        <v>7.4074074074074098E-2</v>
      </c>
      <c r="F12" s="13">
        <v>2.7559055118110201E-2</v>
      </c>
      <c r="G12" s="13">
        <v>2.5193798449612399E-2</v>
      </c>
      <c r="H12" s="13"/>
      <c r="I12" s="13">
        <v>5.7939914163090099E-2</v>
      </c>
      <c r="J12" s="13">
        <v>2.5193798449612399E-2</v>
      </c>
      <c r="K12" s="13"/>
      <c r="L12" s="13">
        <v>2.34375E-2</v>
      </c>
      <c r="M12" s="13">
        <v>1.2987012987013E-2</v>
      </c>
      <c r="N12" s="13">
        <v>2.6755852842809399E-2</v>
      </c>
      <c r="O12" s="13">
        <v>8.0495356037151702E-2</v>
      </c>
      <c r="P12" s="13"/>
      <c r="Q12" s="13">
        <v>8.1081081081081099E-2</v>
      </c>
      <c r="R12" s="13">
        <v>4.0540540540540501E-2</v>
      </c>
      <c r="S12" s="13">
        <v>5.4347826086956499E-2</v>
      </c>
      <c r="T12" s="13">
        <v>3.7383177570093497E-2</v>
      </c>
      <c r="U12" s="13">
        <v>2.4193548387096801E-2</v>
      </c>
      <c r="V12" s="13">
        <v>1.5267175572519101E-2</v>
      </c>
      <c r="W12" s="13">
        <v>5.10204081632653E-2</v>
      </c>
      <c r="X12" s="13">
        <v>3.5087719298245598E-2</v>
      </c>
      <c r="Y12" s="13"/>
      <c r="Z12" s="13">
        <v>5.0359712230215799E-2</v>
      </c>
      <c r="AA12" s="13">
        <v>3.0674846625766899E-2</v>
      </c>
      <c r="AB12" s="13">
        <v>5.8441558441558399E-2</v>
      </c>
      <c r="AC12" s="13">
        <v>1.67597765363128E-2</v>
      </c>
      <c r="AD12" s="13">
        <v>9.5238095238095195E-3</v>
      </c>
      <c r="AE12" s="13">
        <v>4.5871559633027498E-2</v>
      </c>
      <c r="AF12" s="13">
        <v>4.7619047619047603E-2</v>
      </c>
      <c r="AG12" s="13">
        <v>8.7912087912087905E-2</v>
      </c>
      <c r="AH12" s="13"/>
      <c r="AI12" s="13">
        <v>8.8888888888888906E-2</v>
      </c>
      <c r="AJ12" s="13">
        <v>3.09278350515464E-2</v>
      </c>
      <c r="AK12" s="13">
        <v>3.2679738562091498E-2</v>
      </c>
      <c r="AL12" s="13">
        <v>4.3824701195219098E-2</v>
      </c>
      <c r="AM12" s="13">
        <v>1.72413793103448E-2</v>
      </c>
      <c r="AN12" s="13"/>
      <c r="AO12" s="13">
        <v>6.02006688963211E-2</v>
      </c>
      <c r="AP12" s="13">
        <v>1.0416666666666701E-2</v>
      </c>
      <c r="AQ12" s="13"/>
      <c r="AR12" s="13">
        <v>6.25E-2</v>
      </c>
      <c r="AS12" s="13">
        <v>3.1468531468531499E-2</v>
      </c>
      <c r="AT12" s="13">
        <v>5.8823529411764698E-2</v>
      </c>
      <c r="AU12" s="13">
        <v>0</v>
      </c>
      <c r="AV12" s="13">
        <v>2.5210084033613401E-2</v>
      </c>
      <c r="AW12" s="13">
        <v>9.0909090909090898E-2</v>
      </c>
      <c r="AX12" s="13">
        <v>0</v>
      </c>
      <c r="AY12" s="13">
        <v>5.8823529411764698E-2</v>
      </c>
      <c r="AZ12" s="13">
        <v>5.8823529411764698E-2</v>
      </c>
      <c r="BA12" s="13">
        <v>0.10344827586206901</v>
      </c>
      <c r="BB12" s="13">
        <v>0</v>
      </c>
      <c r="BC12" s="13">
        <v>3.77358490566038E-2</v>
      </c>
      <c r="BD12" s="13"/>
      <c r="BE12" s="13">
        <v>1.4164305949008501E-2</v>
      </c>
    </row>
    <row r="13" spans="2:57" x14ac:dyDescent="0.25">
      <c r="B13" s="14" t="s">
        <v>82</v>
      </c>
      <c r="C13" s="13">
        <v>1.52749490835031E-2</v>
      </c>
      <c r="D13" s="13">
        <v>2.5974025974026E-2</v>
      </c>
      <c r="E13" s="13">
        <v>2.2222222222222199E-2</v>
      </c>
      <c r="F13" s="13">
        <v>1.5748031496062999E-2</v>
      </c>
      <c r="G13" s="13">
        <v>1.16279069767442E-2</v>
      </c>
      <c r="H13" s="13"/>
      <c r="I13" s="13">
        <v>1.9313304721029999E-2</v>
      </c>
      <c r="J13" s="13">
        <v>1.16279069767442E-2</v>
      </c>
      <c r="K13" s="13"/>
      <c r="L13" s="13">
        <v>7.8125E-3</v>
      </c>
      <c r="M13" s="13">
        <v>1.2987012987013E-2</v>
      </c>
      <c r="N13" s="13">
        <v>1.6722408026755901E-2</v>
      </c>
      <c r="O13" s="13">
        <v>1.8575851393188899E-2</v>
      </c>
      <c r="P13" s="13"/>
      <c r="Q13" s="13">
        <v>2.7027027027027001E-2</v>
      </c>
      <c r="R13" s="13">
        <v>0</v>
      </c>
      <c r="S13" s="13">
        <v>1.0869565217391301E-2</v>
      </c>
      <c r="T13" s="13">
        <v>1.86915887850467E-2</v>
      </c>
      <c r="U13" s="13">
        <v>2.4193548387096801E-2</v>
      </c>
      <c r="V13" s="13">
        <v>7.63358778625954E-3</v>
      </c>
      <c r="W13" s="13">
        <v>0</v>
      </c>
      <c r="X13" s="13">
        <v>8.7719298245613996E-3</v>
      </c>
      <c r="Y13" s="13"/>
      <c r="Z13" s="13">
        <v>2.15827338129496E-2</v>
      </c>
      <c r="AA13" s="13">
        <v>1.84049079754601E-2</v>
      </c>
      <c r="AB13" s="13">
        <v>6.4935064935064896E-3</v>
      </c>
      <c r="AC13" s="13">
        <v>0</v>
      </c>
      <c r="AD13" s="13">
        <v>9.5238095238095195E-3</v>
      </c>
      <c r="AE13" s="13">
        <v>4.5871559633027498E-2</v>
      </c>
      <c r="AF13" s="13">
        <v>2.3809523809523801E-2</v>
      </c>
      <c r="AG13" s="13">
        <v>1.0989010989011E-2</v>
      </c>
      <c r="AH13" s="13"/>
      <c r="AI13" s="13">
        <v>2.2222222222222199E-2</v>
      </c>
      <c r="AJ13" s="13">
        <v>2.06185567010309E-2</v>
      </c>
      <c r="AK13" s="13">
        <v>2.61437908496732E-2</v>
      </c>
      <c r="AL13" s="13">
        <v>1.39442231075697E-2</v>
      </c>
      <c r="AM13" s="13">
        <v>0</v>
      </c>
      <c r="AN13" s="13"/>
      <c r="AO13" s="13">
        <v>1.00334448160535E-2</v>
      </c>
      <c r="AP13" s="13">
        <v>2.34375E-2</v>
      </c>
      <c r="AQ13" s="13"/>
      <c r="AR13" s="13">
        <v>1.5625E-2</v>
      </c>
      <c r="AS13" s="13">
        <v>1.7482517482517501E-2</v>
      </c>
      <c r="AT13" s="13">
        <v>0</v>
      </c>
      <c r="AU13" s="13">
        <v>3.2258064516128997E-2</v>
      </c>
      <c r="AV13" s="13">
        <v>1.6806722689075598E-2</v>
      </c>
      <c r="AW13" s="13">
        <v>2.5974025974026E-2</v>
      </c>
      <c r="AX13" s="13">
        <v>0</v>
      </c>
      <c r="AY13" s="13">
        <v>0</v>
      </c>
      <c r="AZ13" s="13">
        <v>9.8039215686274508E-3</v>
      </c>
      <c r="BA13" s="13">
        <v>0</v>
      </c>
      <c r="BB13" s="13">
        <v>0</v>
      </c>
      <c r="BC13" s="13">
        <v>5.6603773584905703E-2</v>
      </c>
      <c r="BD13" s="13"/>
      <c r="BE13" s="13">
        <v>5.6657223796033997E-3</v>
      </c>
    </row>
    <row r="14" spans="2:57" x14ac:dyDescent="0.25">
      <c r="B14" s="14" t="s">
        <v>408</v>
      </c>
      <c r="C14" s="20">
        <v>0.71690427698574299</v>
      </c>
      <c r="D14" s="20">
        <v>0.54545454545454497</v>
      </c>
      <c r="E14" s="20">
        <v>0.57037037037036997</v>
      </c>
      <c r="F14" s="20">
        <v>0.68897637795275601</v>
      </c>
      <c r="G14" s="20">
        <v>0.79457364341085301</v>
      </c>
      <c r="H14" s="20"/>
      <c r="I14" s="20">
        <v>0.63090128755364805</v>
      </c>
      <c r="J14" s="20">
        <v>0.79457364341085301</v>
      </c>
      <c r="K14" s="20"/>
      <c r="L14" s="20">
        <v>0.7578125</v>
      </c>
      <c r="M14" s="20">
        <v>0.76190476190476197</v>
      </c>
      <c r="N14" s="20">
        <v>0.74916387959866204</v>
      </c>
      <c r="O14" s="20">
        <v>0.63777089783281704</v>
      </c>
      <c r="P14" s="20"/>
      <c r="Q14" s="20">
        <v>0.60360360360360399</v>
      </c>
      <c r="R14" s="20">
        <v>0.68918918918918903</v>
      </c>
      <c r="S14" s="20">
        <v>0.64130434782608703</v>
      </c>
      <c r="T14" s="20">
        <v>0.69158878504672905</v>
      </c>
      <c r="U14" s="20">
        <v>0.67741935483870996</v>
      </c>
      <c r="V14" s="20">
        <v>0.85496183206106902</v>
      </c>
      <c r="W14" s="20">
        <v>0.73469387755102</v>
      </c>
      <c r="X14" s="20">
        <v>0.78070175438596501</v>
      </c>
      <c r="Y14" s="20"/>
      <c r="Z14" s="20">
        <v>0.67625899280575497</v>
      </c>
      <c r="AA14" s="20">
        <v>0.69938650306748495</v>
      </c>
      <c r="AB14" s="20">
        <v>0.70779220779220797</v>
      </c>
      <c r="AC14" s="20">
        <v>0.82122905027933002</v>
      </c>
      <c r="AD14" s="20">
        <v>0.76190476190476197</v>
      </c>
      <c r="AE14" s="20">
        <v>0.61467889908256901</v>
      </c>
      <c r="AF14" s="20">
        <v>0.69047619047619002</v>
      </c>
      <c r="AG14" s="20">
        <v>0.70329670329670302</v>
      </c>
      <c r="AH14" s="20"/>
      <c r="AI14" s="20">
        <v>0.73333333333333295</v>
      </c>
      <c r="AJ14" s="20">
        <v>0.67010309278350499</v>
      </c>
      <c r="AK14" s="20">
        <v>0.66013071895424802</v>
      </c>
      <c r="AL14" s="20">
        <v>0.71314741035856599</v>
      </c>
      <c r="AM14" s="20">
        <v>0.82758620689655205</v>
      </c>
      <c r="AN14" s="20"/>
      <c r="AO14" s="20">
        <v>0.70234113712374602</v>
      </c>
      <c r="AP14" s="20">
        <v>0.73958333333333304</v>
      </c>
      <c r="AQ14" s="20"/>
      <c r="AR14" s="20">
        <v>0.625</v>
      </c>
      <c r="AS14" s="20">
        <v>0.78321678321678301</v>
      </c>
      <c r="AT14" s="20">
        <v>0.64705882352941202</v>
      </c>
      <c r="AU14" s="20">
        <v>0.83870967741935498</v>
      </c>
      <c r="AV14" s="20">
        <v>0.70588235294117596</v>
      </c>
      <c r="AW14" s="20">
        <v>0.62337662337662303</v>
      </c>
      <c r="AX14" s="20">
        <v>0.76190476190476197</v>
      </c>
      <c r="AY14" s="20">
        <v>0.85294117647058798</v>
      </c>
      <c r="AZ14" s="20">
        <v>0.73529411764705899</v>
      </c>
      <c r="BA14" s="20">
        <v>0.58620689655172398</v>
      </c>
      <c r="BB14" s="20">
        <v>0.73684210526315796</v>
      </c>
      <c r="BC14" s="20">
        <v>0.50943396226415105</v>
      </c>
      <c r="BD14" s="20"/>
      <c r="BE14" s="20">
        <v>0.82719546742209604</v>
      </c>
    </row>
    <row r="15" spans="2:57" x14ac:dyDescent="0.25">
      <c r="B15" s="14" t="s">
        <v>409</v>
      </c>
      <c r="C15" s="20">
        <v>0.119144602851324</v>
      </c>
      <c r="D15" s="20">
        <v>0.27272727272727298</v>
      </c>
      <c r="E15" s="20">
        <v>0.2</v>
      </c>
      <c r="F15" s="20">
        <v>8.6614173228346497E-2</v>
      </c>
      <c r="G15" s="20">
        <v>9.1085271317829494E-2</v>
      </c>
      <c r="H15" s="20"/>
      <c r="I15" s="20">
        <v>0.15021459227467801</v>
      </c>
      <c r="J15" s="20">
        <v>9.1085271317829494E-2</v>
      </c>
      <c r="K15" s="20"/>
      <c r="L15" s="20">
        <v>8.59375E-2</v>
      </c>
      <c r="M15" s="20">
        <v>8.2251082251082297E-2</v>
      </c>
      <c r="N15" s="20">
        <v>9.0301003344481601E-2</v>
      </c>
      <c r="O15" s="20">
        <v>0.185758513931889</v>
      </c>
      <c r="P15" s="20"/>
      <c r="Q15" s="20">
        <v>0.18918918918918901</v>
      </c>
      <c r="R15" s="20">
        <v>0.135135135135135</v>
      </c>
      <c r="S15" s="20">
        <v>0.13043478260869601</v>
      </c>
      <c r="T15" s="20">
        <v>8.4112149532710304E-2</v>
      </c>
      <c r="U15" s="20">
        <v>0.112903225806452</v>
      </c>
      <c r="V15" s="20">
        <v>4.58015267175573E-2</v>
      </c>
      <c r="W15" s="20">
        <v>0.183673469387755</v>
      </c>
      <c r="X15" s="20">
        <v>9.6491228070175405E-2</v>
      </c>
      <c r="Y15" s="20"/>
      <c r="Z15" s="20">
        <v>0.14388489208633101</v>
      </c>
      <c r="AA15" s="20">
        <v>0.122699386503067</v>
      </c>
      <c r="AB15" s="20">
        <v>0.14285714285714299</v>
      </c>
      <c r="AC15" s="20">
        <v>4.4692737430167599E-2</v>
      </c>
      <c r="AD15" s="20">
        <v>9.5238095238095205E-2</v>
      </c>
      <c r="AE15" s="20">
        <v>0.155963302752294</v>
      </c>
      <c r="AF15" s="20">
        <v>0.119047619047619</v>
      </c>
      <c r="AG15" s="20">
        <v>0.164835164835165</v>
      </c>
      <c r="AH15" s="20"/>
      <c r="AI15" s="20">
        <v>0.133333333333333</v>
      </c>
      <c r="AJ15" s="20">
        <v>0.134020618556701</v>
      </c>
      <c r="AK15" s="20">
        <v>0.11764705882352899</v>
      </c>
      <c r="AL15" s="20">
        <v>0.115537848605578</v>
      </c>
      <c r="AM15" s="20">
        <v>9.7701149425287306E-2</v>
      </c>
      <c r="AN15" s="20"/>
      <c r="AO15" s="20">
        <v>0.13712374581939801</v>
      </c>
      <c r="AP15" s="20">
        <v>9.1145833333333301E-2</v>
      </c>
      <c r="AQ15" s="20"/>
      <c r="AR15" s="20">
        <v>0.109375</v>
      </c>
      <c r="AS15" s="20">
        <v>8.0419580419580403E-2</v>
      </c>
      <c r="AT15" s="20">
        <v>0.17647058823529399</v>
      </c>
      <c r="AU15" s="20">
        <v>6.4516129032258104E-2</v>
      </c>
      <c r="AV15" s="20">
        <v>0.126050420168067</v>
      </c>
      <c r="AW15" s="20">
        <v>0.207792207792208</v>
      </c>
      <c r="AX15" s="20">
        <v>7.1428571428571397E-2</v>
      </c>
      <c r="AY15" s="20">
        <v>8.8235294117647106E-2</v>
      </c>
      <c r="AZ15" s="20">
        <v>0.10784313725490199</v>
      </c>
      <c r="BA15" s="20">
        <v>0.25862068965517199</v>
      </c>
      <c r="BB15" s="20">
        <v>7.0175438596491196E-2</v>
      </c>
      <c r="BC15" s="20">
        <v>0.22641509433962301</v>
      </c>
      <c r="BD15" s="20"/>
      <c r="BE15" s="20">
        <v>5.6657223796034002E-2</v>
      </c>
    </row>
    <row r="16" spans="2:57" x14ac:dyDescent="0.25">
      <c r="B16" s="14" t="s">
        <v>274</v>
      </c>
      <c r="C16" s="21">
        <v>0.59775967413441999</v>
      </c>
      <c r="D16" s="21">
        <v>0.27272727272727298</v>
      </c>
      <c r="E16" s="21">
        <v>0.37037037037037002</v>
      </c>
      <c r="F16" s="21">
        <v>0.60236220472440904</v>
      </c>
      <c r="G16" s="21">
        <v>0.70348837209302295</v>
      </c>
      <c r="H16" s="21"/>
      <c r="I16" s="21">
        <v>0.48068669527897001</v>
      </c>
      <c r="J16" s="21">
        <v>0.70348837209302295</v>
      </c>
      <c r="K16" s="21"/>
      <c r="L16" s="21">
        <v>0.671875</v>
      </c>
      <c r="M16" s="21">
        <v>0.67965367965367995</v>
      </c>
      <c r="N16" s="21">
        <v>0.65886287625418105</v>
      </c>
      <c r="O16" s="21">
        <v>0.45201238390092902</v>
      </c>
      <c r="P16" s="21"/>
      <c r="Q16" s="21">
        <v>0.41441441441441401</v>
      </c>
      <c r="R16" s="21">
        <v>0.55405405405405395</v>
      </c>
      <c r="S16" s="21">
        <v>0.51086956521739102</v>
      </c>
      <c r="T16" s="21">
        <v>0.60747663551401898</v>
      </c>
      <c r="U16" s="21">
        <v>0.56451612903225801</v>
      </c>
      <c r="V16" s="21">
        <v>0.80916030534351102</v>
      </c>
      <c r="W16" s="21">
        <v>0.55102040816326503</v>
      </c>
      <c r="X16" s="21">
        <v>0.68421052631578905</v>
      </c>
      <c r="Y16" s="21"/>
      <c r="Z16" s="21">
        <v>0.53237410071942404</v>
      </c>
      <c r="AA16" s="21">
        <v>0.57668711656441696</v>
      </c>
      <c r="AB16" s="21">
        <v>0.56493506493506496</v>
      </c>
      <c r="AC16" s="21">
        <v>0.77653631284916202</v>
      </c>
      <c r="AD16" s="21">
        <v>0.66666666666666696</v>
      </c>
      <c r="AE16" s="21">
        <v>0.45871559633027498</v>
      </c>
      <c r="AF16" s="21">
        <v>0.57142857142857095</v>
      </c>
      <c r="AG16" s="21">
        <v>0.53846153846153799</v>
      </c>
      <c r="AH16" s="21"/>
      <c r="AI16" s="21">
        <v>0.6</v>
      </c>
      <c r="AJ16" s="21">
        <v>0.536082474226804</v>
      </c>
      <c r="AK16" s="21">
        <v>0.54248366013071903</v>
      </c>
      <c r="AL16" s="21">
        <v>0.59760956175298796</v>
      </c>
      <c r="AM16" s="21">
        <v>0.72988505747126498</v>
      </c>
      <c r="AN16" s="21"/>
      <c r="AO16" s="21">
        <v>0.565217391304348</v>
      </c>
      <c r="AP16" s="21">
        <v>0.6484375</v>
      </c>
      <c r="AQ16" s="21"/>
      <c r="AR16" s="21">
        <v>0.515625</v>
      </c>
      <c r="AS16" s="21">
        <v>0.70279720279720304</v>
      </c>
      <c r="AT16" s="21">
        <v>0.47058823529411797</v>
      </c>
      <c r="AU16" s="21">
        <v>0.77419354838709697</v>
      </c>
      <c r="AV16" s="21">
        <v>0.57983193277310896</v>
      </c>
      <c r="AW16" s="21">
        <v>0.415584415584416</v>
      </c>
      <c r="AX16" s="21">
        <v>0.69047619047619002</v>
      </c>
      <c r="AY16" s="21">
        <v>0.76470588235294101</v>
      </c>
      <c r="AZ16" s="21">
        <v>0.62745098039215697</v>
      </c>
      <c r="BA16" s="21">
        <v>0.32758620689655199</v>
      </c>
      <c r="BB16" s="21">
        <v>0.66666666666666696</v>
      </c>
      <c r="BC16" s="21">
        <v>0.28301886792452802</v>
      </c>
      <c r="BD16" s="21"/>
      <c r="BE16" s="21">
        <v>0.77053824362606205</v>
      </c>
    </row>
    <row r="17" spans="2:2" x14ac:dyDescent="0.25">
      <c r="B17" s="15"/>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BE21"/>
  <sheetViews>
    <sheetView showGridLines="0" topLeftCell="A6" workbookViewId="0">
      <pane xSplit="2" topLeftCell="C1" activePane="topRight" state="frozen"/>
      <selection pane="topRight" activeCell="B21" sqref="B21"/>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612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605</v>
      </c>
      <c r="C8" s="13">
        <v>0.46639511201629302</v>
      </c>
      <c r="D8" s="13">
        <v>0.37662337662337703</v>
      </c>
      <c r="E8" s="13">
        <v>0.47407407407407398</v>
      </c>
      <c r="F8" s="13">
        <v>0.440944881889764</v>
      </c>
      <c r="G8" s="13">
        <v>0.49031007751937999</v>
      </c>
      <c r="H8" s="13"/>
      <c r="I8" s="13">
        <v>0.43991416309012898</v>
      </c>
      <c r="J8" s="13">
        <v>0.49031007751937999</v>
      </c>
      <c r="K8" s="13"/>
      <c r="L8" s="13">
        <v>0.4921875</v>
      </c>
      <c r="M8" s="13">
        <v>0.49783549783549802</v>
      </c>
      <c r="N8" s="13">
        <v>0.42474916387959899</v>
      </c>
      <c r="O8" s="13">
        <v>0.47058823529411797</v>
      </c>
      <c r="P8" s="13"/>
      <c r="Q8" s="13">
        <v>0.40540540540540498</v>
      </c>
      <c r="R8" s="13">
        <v>0.391891891891892</v>
      </c>
      <c r="S8" s="13">
        <v>0.48913043478260898</v>
      </c>
      <c r="T8" s="13">
        <v>0.45794392523364502</v>
      </c>
      <c r="U8" s="13">
        <v>0.37096774193548399</v>
      </c>
      <c r="V8" s="13">
        <v>0.61068702290076304</v>
      </c>
      <c r="W8" s="13">
        <v>0.469387755102041</v>
      </c>
      <c r="X8" s="13">
        <v>0.48684210526315802</v>
      </c>
      <c r="Y8" s="13"/>
      <c r="Z8" s="13">
        <v>0.37410071942445999</v>
      </c>
      <c r="AA8" s="13">
        <v>0.52147239263803702</v>
      </c>
      <c r="AB8" s="13">
        <v>0.48701298701298701</v>
      </c>
      <c r="AC8" s="13">
        <v>0.50837988826815605</v>
      </c>
      <c r="AD8" s="13">
        <v>0.43809523809523798</v>
      </c>
      <c r="AE8" s="13">
        <v>0.403669724770642</v>
      </c>
      <c r="AF8" s="13">
        <v>0.547619047619048</v>
      </c>
      <c r="AG8" s="13">
        <v>0.46153846153846201</v>
      </c>
      <c r="AH8" s="13"/>
      <c r="AI8" s="13">
        <v>0.44444444444444398</v>
      </c>
      <c r="AJ8" s="13">
        <v>0.34020618556700999</v>
      </c>
      <c r="AK8" s="13">
        <v>0.37254901960784298</v>
      </c>
      <c r="AL8" s="13">
        <v>0.45816733067729098</v>
      </c>
      <c r="AM8" s="13">
        <v>0.66666666666666696</v>
      </c>
      <c r="AN8" s="13"/>
      <c r="AO8" s="13">
        <v>0.47826086956521702</v>
      </c>
      <c r="AP8" s="13">
        <v>0.44791666666666702</v>
      </c>
      <c r="AQ8" s="13"/>
      <c r="AR8" s="13">
        <v>0.328125</v>
      </c>
      <c r="AS8" s="13">
        <v>0.48601398601398599</v>
      </c>
      <c r="AT8" s="13">
        <v>0.23529411764705899</v>
      </c>
      <c r="AU8" s="13">
        <v>0.483870967741935</v>
      </c>
      <c r="AV8" s="13">
        <v>0.495798319327731</v>
      </c>
      <c r="AW8" s="13">
        <v>0.45454545454545497</v>
      </c>
      <c r="AX8" s="13">
        <v>0.452380952380952</v>
      </c>
      <c r="AY8" s="13">
        <v>0.58823529411764697</v>
      </c>
      <c r="AZ8" s="13">
        <v>0.5</v>
      </c>
      <c r="BA8" s="13">
        <v>0.41379310344827602</v>
      </c>
      <c r="BB8" s="13">
        <v>0.47368421052631599</v>
      </c>
      <c r="BC8" s="13">
        <v>0.47169811320754701</v>
      </c>
      <c r="BD8" s="13"/>
      <c r="BE8" s="13">
        <v>0.51841359773371098</v>
      </c>
    </row>
    <row r="9" spans="2:57" x14ac:dyDescent="0.25">
      <c r="B9" s="14" t="s">
        <v>606</v>
      </c>
      <c r="C9" s="13">
        <v>0.427698574338086</v>
      </c>
      <c r="D9" s="13">
        <v>0.42857142857142899</v>
      </c>
      <c r="E9" s="13">
        <v>0.42962962962963003</v>
      </c>
      <c r="F9" s="13">
        <v>0.43307086614173201</v>
      </c>
      <c r="G9" s="13">
        <v>0.42441860465116299</v>
      </c>
      <c r="H9" s="13"/>
      <c r="I9" s="13">
        <v>0.43133047210300401</v>
      </c>
      <c r="J9" s="13">
        <v>0.42441860465116299</v>
      </c>
      <c r="K9" s="13"/>
      <c r="L9" s="13">
        <v>0.4453125</v>
      </c>
      <c r="M9" s="13">
        <v>0.38095238095238099</v>
      </c>
      <c r="N9" s="13">
        <v>0.47826086956521702</v>
      </c>
      <c r="O9" s="13">
        <v>0.40866873065015502</v>
      </c>
      <c r="P9" s="13"/>
      <c r="Q9" s="13">
        <v>0.42342342342342298</v>
      </c>
      <c r="R9" s="13">
        <v>0.54054054054054101</v>
      </c>
      <c r="S9" s="13">
        <v>0.42391304347826098</v>
      </c>
      <c r="T9" s="13">
        <v>0.37383177570093501</v>
      </c>
      <c r="U9" s="13">
        <v>0.50806451612903203</v>
      </c>
      <c r="V9" s="13">
        <v>0.31297709923664102</v>
      </c>
      <c r="W9" s="13">
        <v>0.44897959183673503</v>
      </c>
      <c r="X9" s="13">
        <v>0.43859649122806998</v>
      </c>
      <c r="Y9" s="13"/>
      <c r="Z9" s="13">
        <v>0.52517985611510798</v>
      </c>
      <c r="AA9" s="13">
        <v>0.42331288343558299</v>
      </c>
      <c r="AB9" s="13">
        <v>0.38311688311688302</v>
      </c>
      <c r="AC9" s="13">
        <v>0.40223463687150801</v>
      </c>
      <c r="AD9" s="13">
        <v>0.476190476190476</v>
      </c>
      <c r="AE9" s="13">
        <v>0.41284403669724801</v>
      </c>
      <c r="AF9" s="13">
        <v>0.33333333333333298</v>
      </c>
      <c r="AG9" s="13">
        <v>0.41758241758241799</v>
      </c>
      <c r="AH9" s="13"/>
      <c r="AI9" s="13">
        <v>0.37777777777777799</v>
      </c>
      <c r="AJ9" s="13">
        <v>0.48453608247422703</v>
      </c>
      <c r="AK9" s="13">
        <v>0.50326797385620903</v>
      </c>
      <c r="AL9" s="13">
        <v>0.45019920318725098</v>
      </c>
      <c r="AM9" s="13">
        <v>0.28160919540229901</v>
      </c>
      <c r="AN9" s="13"/>
      <c r="AO9" s="13">
        <v>0.43645484949832802</v>
      </c>
      <c r="AP9" s="13">
        <v>0.4140625</v>
      </c>
      <c r="AQ9" s="13"/>
      <c r="AR9" s="13">
        <v>0.5625</v>
      </c>
      <c r="AS9" s="13">
        <v>0.41258741258741299</v>
      </c>
      <c r="AT9" s="13">
        <v>0.70588235294117696</v>
      </c>
      <c r="AU9" s="13">
        <v>0.51612903225806495</v>
      </c>
      <c r="AV9" s="13">
        <v>0.40336134453781503</v>
      </c>
      <c r="AW9" s="13">
        <v>0.45454545454545497</v>
      </c>
      <c r="AX9" s="13">
        <v>0.40476190476190499</v>
      </c>
      <c r="AY9" s="13">
        <v>0.32352941176470601</v>
      </c>
      <c r="AZ9" s="13">
        <v>0.38235294117647101</v>
      </c>
      <c r="BA9" s="13">
        <v>0.48275862068965503</v>
      </c>
      <c r="BB9" s="13">
        <v>0.36842105263157898</v>
      </c>
      <c r="BC9" s="13">
        <v>0.41509433962264197</v>
      </c>
      <c r="BD9" s="13"/>
      <c r="BE9" s="13">
        <v>0.40226628895184102</v>
      </c>
    </row>
    <row r="10" spans="2:57" ht="30" x14ac:dyDescent="0.25">
      <c r="B10" s="14" t="s">
        <v>607</v>
      </c>
      <c r="C10" s="13">
        <v>8.2484725050916502E-2</v>
      </c>
      <c r="D10" s="13">
        <v>0.14285714285714299</v>
      </c>
      <c r="E10" s="13">
        <v>8.1481481481481502E-2</v>
      </c>
      <c r="F10" s="13">
        <v>9.4488188976377993E-2</v>
      </c>
      <c r="G10" s="13">
        <v>6.7829457364341095E-2</v>
      </c>
      <c r="H10" s="13"/>
      <c r="I10" s="13">
        <v>9.8712446351931299E-2</v>
      </c>
      <c r="J10" s="13">
        <v>6.7829457364341095E-2</v>
      </c>
      <c r="K10" s="13"/>
      <c r="L10" s="13">
        <v>3.125E-2</v>
      </c>
      <c r="M10" s="13">
        <v>9.9567099567099596E-2</v>
      </c>
      <c r="N10" s="13">
        <v>7.69230769230769E-2</v>
      </c>
      <c r="O10" s="13">
        <v>9.5975232198142399E-2</v>
      </c>
      <c r="P10" s="13"/>
      <c r="Q10" s="13">
        <v>0.108108108108108</v>
      </c>
      <c r="R10" s="13">
        <v>6.7567567567567599E-2</v>
      </c>
      <c r="S10" s="13">
        <v>8.6956521739130405E-2</v>
      </c>
      <c r="T10" s="13">
        <v>0.121495327102804</v>
      </c>
      <c r="U10" s="13">
        <v>9.6774193548387094E-2</v>
      </c>
      <c r="V10" s="13">
        <v>7.6335877862595394E-2</v>
      </c>
      <c r="W10" s="13">
        <v>7.1428571428571397E-2</v>
      </c>
      <c r="X10" s="13">
        <v>4.8245614035087703E-2</v>
      </c>
      <c r="Y10" s="13"/>
      <c r="Z10" s="13">
        <v>7.1942446043165506E-2</v>
      </c>
      <c r="AA10" s="13">
        <v>4.9079754601227002E-2</v>
      </c>
      <c r="AB10" s="13">
        <v>8.4415584415584402E-2</v>
      </c>
      <c r="AC10" s="13">
        <v>7.2625698324022395E-2</v>
      </c>
      <c r="AD10" s="13">
        <v>6.6666666666666693E-2</v>
      </c>
      <c r="AE10" s="13">
        <v>0.155963302752294</v>
      </c>
      <c r="AF10" s="13">
        <v>0.119047619047619</v>
      </c>
      <c r="AG10" s="13">
        <v>8.7912087912087905E-2</v>
      </c>
      <c r="AH10" s="13"/>
      <c r="AI10" s="13">
        <v>8.8888888888888906E-2</v>
      </c>
      <c r="AJ10" s="13">
        <v>0.14432989690721601</v>
      </c>
      <c r="AK10" s="13">
        <v>8.4967320261437898E-2</v>
      </c>
      <c r="AL10" s="13">
        <v>7.3705179282868502E-2</v>
      </c>
      <c r="AM10" s="13">
        <v>4.5977011494252901E-2</v>
      </c>
      <c r="AN10" s="13"/>
      <c r="AO10" s="13">
        <v>7.0234113712374605E-2</v>
      </c>
      <c r="AP10" s="13">
        <v>0.1015625</v>
      </c>
      <c r="AQ10" s="13"/>
      <c r="AR10" s="13">
        <v>9.375E-2</v>
      </c>
      <c r="AS10" s="13">
        <v>7.69230769230769E-2</v>
      </c>
      <c r="AT10" s="13">
        <v>0</v>
      </c>
      <c r="AU10" s="13">
        <v>0</v>
      </c>
      <c r="AV10" s="13">
        <v>9.2436974789915999E-2</v>
      </c>
      <c r="AW10" s="13">
        <v>7.7922077922077906E-2</v>
      </c>
      <c r="AX10" s="13">
        <v>0.107142857142857</v>
      </c>
      <c r="AY10" s="13">
        <v>5.8823529411764698E-2</v>
      </c>
      <c r="AZ10" s="13">
        <v>9.8039215686274495E-2</v>
      </c>
      <c r="BA10" s="13">
        <v>5.1724137931034503E-2</v>
      </c>
      <c r="BB10" s="13">
        <v>0.105263157894737</v>
      </c>
      <c r="BC10" s="13">
        <v>0.113207547169811</v>
      </c>
      <c r="BD10" s="13"/>
      <c r="BE10" s="13">
        <v>6.79886685552408E-2</v>
      </c>
    </row>
    <row r="11" spans="2:57" x14ac:dyDescent="0.25">
      <c r="B11" s="14" t="s">
        <v>608</v>
      </c>
      <c r="C11" s="13">
        <v>9.1649694501018293E-3</v>
      </c>
      <c r="D11" s="13">
        <v>2.5974025974026E-2</v>
      </c>
      <c r="E11" s="13">
        <v>7.4074074074074103E-3</v>
      </c>
      <c r="F11" s="13">
        <v>1.1811023622047201E-2</v>
      </c>
      <c r="G11" s="13">
        <v>5.8139534883720903E-3</v>
      </c>
      <c r="H11" s="13"/>
      <c r="I11" s="13">
        <v>1.28755364806867E-2</v>
      </c>
      <c r="J11" s="13">
        <v>5.8139534883720903E-3</v>
      </c>
      <c r="K11" s="13"/>
      <c r="L11" s="13">
        <v>7.8125E-3</v>
      </c>
      <c r="M11" s="13">
        <v>1.7316017316017299E-2</v>
      </c>
      <c r="N11" s="13">
        <v>6.6889632107023402E-3</v>
      </c>
      <c r="O11" s="13">
        <v>6.1919504643962904E-3</v>
      </c>
      <c r="P11" s="13"/>
      <c r="Q11" s="13">
        <v>3.6036036036036001E-2</v>
      </c>
      <c r="R11" s="13">
        <v>0</v>
      </c>
      <c r="S11" s="13">
        <v>0</v>
      </c>
      <c r="T11" s="13">
        <v>2.80373831775701E-2</v>
      </c>
      <c r="U11" s="13">
        <v>0</v>
      </c>
      <c r="V11" s="13">
        <v>0</v>
      </c>
      <c r="W11" s="13">
        <v>0</v>
      </c>
      <c r="X11" s="13">
        <v>4.3859649122806998E-3</v>
      </c>
      <c r="Y11" s="13"/>
      <c r="Z11" s="13">
        <v>2.15827338129496E-2</v>
      </c>
      <c r="AA11" s="13">
        <v>0</v>
      </c>
      <c r="AB11" s="13">
        <v>6.4935064935064896E-3</v>
      </c>
      <c r="AC11" s="13">
        <v>1.11731843575419E-2</v>
      </c>
      <c r="AD11" s="13">
        <v>9.5238095238095195E-3</v>
      </c>
      <c r="AE11" s="13">
        <v>9.1743119266055103E-3</v>
      </c>
      <c r="AF11" s="13">
        <v>0</v>
      </c>
      <c r="AG11" s="13">
        <v>1.0989010989011E-2</v>
      </c>
      <c r="AH11" s="13"/>
      <c r="AI11" s="13">
        <v>4.4444444444444398E-2</v>
      </c>
      <c r="AJ11" s="13">
        <v>2.06185567010309E-2</v>
      </c>
      <c r="AK11" s="13">
        <v>6.5359477124183E-3</v>
      </c>
      <c r="AL11" s="13">
        <v>7.9681274900398405E-3</v>
      </c>
      <c r="AM11" s="13">
        <v>0</v>
      </c>
      <c r="AN11" s="13"/>
      <c r="AO11" s="13">
        <v>3.3444816053511701E-3</v>
      </c>
      <c r="AP11" s="13">
        <v>1.8229166666666699E-2</v>
      </c>
      <c r="AQ11" s="13"/>
      <c r="AR11" s="13">
        <v>1.5625E-2</v>
      </c>
      <c r="AS11" s="13">
        <v>1.04895104895105E-2</v>
      </c>
      <c r="AT11" s="13">
        <v>5.8823529411764698E-2</v>
      </c>
      <c r="AU11" s="13">
        <v>0</v>
      </c>
      <c r="AV11" s="13">
        <v>0</v>
      </c>
      <c r="AW11" s="13">
        <v>1.2987012987013E-2</v>
      </c>
      <c r="AX11" s="13">
        <v>0</v>
      </c>
      <c r="AY11" s="13">
        <v>0</v>
      </c>
      <c r="AZ11" s="13">
        <v>0</v>
      </c>
      <c r="BA11" s="13">
        <v>3.4482758620689703E-2</v>
      </c>
      <c r="BB11" s="13">
        <v>1.7543859649122799E-2</v>
      </c>
      <c r="BC11" s="13">
        <v>0</v>
      </c>
      <c r="BD11" s="13"/>
      <c r="BE11" s="13">
        <v>0</v>
      </c>
    </row>
    <row r="12" spans="2:57" x14ac:dyDescent="0.25">
      <c r="B12" s="14" t="s">
        <v>609</v>
      </c>
      <c r="C12" s="13">
        <v>4.0733197556008099E-3</v>
      </c>
      <c r="D12" s="13">
        <v>0</v>
      </c>
      <c r="E12" s="13">
        <v>0</v>
      </c>
      <c r="F12" s="13">
        <v>1.1811023622047201E-2</v>
      </c>
      <c r="G12" s="13">
        <v>1.9379844961240299E-3</v>
      </c>
      <c r="H12" s="13"/>
      <c r="I12" s="13">
        <v>6.4377682403433502E-3</v>
      </c>
      <c r="J12" s="13">
        <v>1.9379844961240299E-3</v>
      </c>
      <c r="K12" s="13"/>
      <c r="L12" s="13">
        <v>0</v>
      </c>
      <c r="M12" s="13">
        <v>4.3290043290043299E-3</v>
      </c>
      <c r="N12" s="13">
        <v>6.6889632107023402E-3</v>
      </c>
      <c r="O12" s="13">
        <v>3.09597523219814E-3</v>
      </c>
      <c r="P12" s="13"/>
      <c r="Q12" s="13">
        <v>0</v>
      </c>
      <c r="R12" s="13">
        <v>0</v>
      </c>
      <c r="S12" s="13">
        <v>0</v>
      </c>
      <c r="T12" s="13">
        <v>9.3457943925233603E-3</v>
      </c>
      <c r="U12" s="13">
        <v>1.6129032258064498E-2</v>
      </c>
      <c r="V12" s="13">
        <v>0</v>
      </c>
      <c r="W12" s="13">
        <v>0</v>
      </c>
      <c r="X12" s="13">
        <v>4.3859649122806998E-3</v>
      </c>
      <c r="Y12" s="13"/>
      <c r="Z12" s="13">
        <v>0</v>
      </c>
      <c r="AA12" s="13">
        <v>0</v>
      </c>
      <c r="AB12" s="13">
        <v>6.4935064935064896E-3</v>
      </c>
      <c r="AC12" s="13">
        <v>5.5865921787709499E-3</v>
      </c>
      <c r="AD12" s="13">
        <v>9.5238095238095195E-3</v>
      </c>
      <c r="AE12" s="13">
        <v>0</v>
      </c>
      <c r="AF12" s="13">
        <v>0</v>
      </c>
      <c r="AG12" s="13">
        <v>1.0989010989011E-2</v>
      </c>
      <c r="AH12" s="13"/>
      <c r="AI12" s="13">
        <v>0</v>
      </c>
      <c r="AJ12" s="13">
        <v>0</v>
      </c>
      <c r="AK12" s="13">
        <v>1.30718954248366E-2</v>
      </c>
      <c r="AL12" s="13">
        <v>3.9840637450199202E-3</v>
      </c>
      <c r="AM12" s="13">
        <v>0</v>
      </c>
      <c r="AN12" s="13"/>
      <c r="AO12" s="13">
        <v>1.67224080267559E-3</v>
      </c>
      <c r="AP12" s="13">
        <v>7.8125E-3</v>
      </c>
      <c r="AQ12" s="13"/>
      <c r="AR12" s="13">
        <v>0</v>
      </c>
      <c r="AS12" s="13">
        <v>3.4965034965035E-3</v>
      </c>
      <c r="AT12" s="13">
        <v>0</v>
      </c>
      <c r="AU12" s="13">
        <v>0</v>
      </c>
      <c r="AV12" s="13">
        <v>0</v>
      </c>
      <c r="AW12" s="13">
        <v>0</v>
      </c>
      <c r="AX12" s="13">
        <v>1.1904761904761901E-2</v>
      </c>
      <c r="AY12" s="13">
        <v>0</v>
      </c>
      <c r="AZ12" s="13">
        <v>0</v>
      </c>
      <c r="BA12" s="13">
        <v>1.72413793103448E-2</v>
      </c>
      <c r="BB12" s="13">
        <v>1.7543859649122799E-2</v>
      </c>
      <c r="BC12" s="13">
        <v>0</v>
      </c>
      <c r="BD12" s="13"/>
      <c r="BE12" s="13">
        <v>2.8328611898016999E-3</v>
      </c>
    </row>
    <row r="13" spans="2:57" x14ac:dyDescent="0.25">
      <c r="B13" s="14" t="s">
        <v>82</v>
      </c>
      <c r="C13" s="13">
        <v>1.0183299389002001E-2</v>
      </c>
      <c r="D13" s="13">
        <v>2.5974025974026E-2</v>
      </c>
      <c r="E13" s="13">
        <v>7.4074074074074103E-3</v>
      </c>
      <c r="F13" s="13">
        <v>7.8740157480314994E-3</v>
      </c>
      <c r="G13" s="13">
        <v>9.6899224806201497E-3</v>
      </c>
      <c r="H13" s="13"/>
      <c r="I13" s="13">
        <v>1.07296137339056E-2</v>
      </c>
      <c r="J13" s="13">
        <v>9.6899224806201497E-3</v>
      </c>
      <c r="K13" s="13"/>
      <c r="L13" s="13">
        <v>2.34375E-2</v>
      </c>
      <c r="M13" s="13">
        <v>0</v>
      </c>
      <c r="N13" s="13">
        <v>6.6889632107023402E-3</v>
      </c>
      <c r="O13" s="13">
        <v>1.54798761609907E-2</v>
      </c>
      <c r="P13" s="13"/>
      <c r="Q13" s="13">
        <v>2.7027027027027001E-2</v>
      </c>
      <c r="R13" s="13">
        <v>0</v>
      </c>
      <c r="S13" s="13">
        <v>0</v>
      </c>
      <c r="T13" s="13">
        <v>9.3457943925233603E-3</v>
      </c>
      <c r="U13" s="13">
        <v>8.0645161290322596E-3</v>
      </c>
      <c r="V13" s="13">
        <v>0</v>
      </c>
      <c r="W13" s="13">
        <v>1.02040816326531E-2</v>
      </c>
      <c r="X13" s="13">
        <v>1.7543859649122799E-2</v>
      </c>
      <c r="Y13" s="13"/>
      <c r="Z13" s="13">
        <v>7.1942446043165497E-3</v>
      </c>
      <c r="AA13" s="13">
        <v>6.13496932515337E-3</v>
      </c>
      <c r="AB13" s="13">
        <v>3.2467532467532499E-2</v>
      </c>
      <c r="AC13" s="13">
        <v>0</v>
      </c>
      <c r="AD13" s="13">
        <v>0</v>
      </c>
      <c r="AE13" s="13">
        <v>1.8348623853211E-2</v>
      </c>
      <c r="AF13" s="13">
        <v>0</v>
      </c>
      <c r="AG13" s="13">
        <v>1.0989010989011E-2</v>
      </c>
      <c r="AH13" s="13"/>
      <c r="AI13" s="13">
        <v>4.4444444444444398E-2</v>
      </c>
      <c r="AJ13" s="13">
        <v>1.03092783505155E-2</v>
      </c>
      <c r="AK13" s="13">
        <v>1.9607843137254902E-2</v>
      </c>
      <c r="AL13" s="13">
        <v>5.9760956175298804E-3</v>
      </c>
      <c r="AM13" s="13">
        <v>5.74712643678161E-3</v>
      </c>
      <c r="AN13" s="13"/>
      <c r="AO13" s="13">
        <v>1.00334448160535E-2</v>
      </c>
      <c r="AP13" s="13">
        <v>1.0416666666666701E-2</v>
      </c>
      <c r="AQ13" s="13"/>
      <c r="AR13" s="13">
        <v>0</v>
      </c>
      <c r="AS13" s="13">
        <v>1.04895104895105E-2</v>
      </c>
      <c r="AT13" s="13">
        <v>0</v>
      </c>
      <c r="AU13" s="13">
        <v>0</v>
      </c>
      <c r="AV13" s="13">
        <v>8.4033613445378096E-3</v>
      </c>
      <c r="AW13" s="13">
        <v>0</v>
      </c>
      <c r="AX13" s="13">
        <v>2.3809523809523801E-2</v>
      </c>
      <c r="AY13" s="13">
        <v>2.9411764705882401E-2</v>
      </c>
      <c r="AZ13" s="13">
        <v>1.9607843137254902E-2</v>
      </c>
      <c r="BA13" s="13">
        <v>0</v>
      </c>
      <c r="BB13" s="13">
        <v>1.7543859649122799E-2</v>
      </c>
      <c r="BC13" s="13">
        <v>0</v>
      </c>
      <c r="BD13" s="13"/>
      <c r="BE13" s="13">
        <v>8.4985835694051E-3</v>
      </c>
    </row>
    <row r="14" spans="2:57" x14ac:dyDescent="0.25">
      <c r="B14" s="14" t="s">
        <v>610</v>
      </c>
      <c r="C14" s="20">
        <v>0.89409368635437902</v>
      </c>
      <c r="D14" s="20">
        <v>0.80519480519480502</v>
      </c>
      <c r="E14" s="20">
        <v>0.90370370370370401</v>
      </c>
      <c r="F14" s="20">
        <v>0.87401574803149595</v>
      </c>
      <c r="G14" s="20">
        <v>0.91472868217054304</v>
      </c>
      <c r="H14" s="20"/>
      <c r="I14" s="20">
        <v>0.871244635193133</v>
      </c>
      <c r="J14" s="20">
        <v>0.91472868217054304</v>
      </c>
      <c r="K14" s="20"/>
      <c r="L14" s="20">
        <v>0.9375</v>
      </c>
      <c r="M14" s="20">
        <v>0.87878787878787901</v>
      </c>
      <c r="N14" s="20">
        <v>0.90301003344481601</v>
      </c>
      <c r="O14" s="20">
        <v>0.87925696594427205</v>
      </c>
      <c r="P14" s="20"/>
      <c r="Q14" s="20">
        <v>0.82882882882882902</v>
      </c>
      <c r="R14" s="20">
        <v>0.93243243243243201</v>
      </c>
      <c r="S14" s="20">
        <v>0.91304347826086996</v>
      </c>
      <c r="T14" s="20">
        <v>0.83177570093457898</v>
      </c>
      <c r="U14" s="20">
        <v>0.87903225806451601</v>
      </c>
      <c r="V14" s="20">
        <v>0.92366412213740501</v>
      </c>
      <c r="W14" s="20">
        <v>0.91836734693877597</v>
      </c>
      <c r="X14" s="20">
        <v>0.92543859649122795</v>
      </c>
      <c r="Y14" s="20"/>
      <c r="Z14" s="20">
        <v>0.89928057553956797</v>
      </c>
      <c r="AA14" s="20">
        <v>0.94478527607361995</v>
      </c>
      <c r="AB14" s="20">
        <v>0.87012987012986998</v>
      </c>
      <c r="AC14" s="20">
        <v>0.91061452513966501</v>
      </c>
      <c r="AD14" s="20">
        <v>0.91428571428571404</v>
      </c>
      <c r="AE14" s="20">
        <v>0.81651376146789001</v>
      </c>
      <c r="AF14" s="20">
        <v>0.88095238095238104</v>
      </c>
      <c r="AG14" s="20">
        <v>0.879120879120879</v>
      </c>
      <c r="AH14" s="20"/>
      <c r="AI14" s="20">
        <v>0.82222222222222197</v>
      </c>
      <c r="AJ14" s="20">
        <v>0.82474226804123696</v>
      </c>
      <c r="AK14" s="20">
        <v>0.87581699346405195</v>
      </c>
      <c r="AL14" s="20">
        <v>0.90836653386454203</v>
      </c>
      <c r="AM14" s="20">
        <v>0.94827586206896597</v>
      </c>
      <c r="AN14" s="20"/>
      <c r="AO14" s="20">
        <v>0.91471571906354499</v>
      </c>
      <c r="AP14" s="20">
        <v>0.86197916666666696</v>
      </c>
      <c r="AQ14" s="20"/>
      <c r="AR14" s="20">
        <v>0.890625</v>
      </c>
      <c r="AS14" s="20">
        <v>0.89860139860139898</v>
      </c>
      <c r="AT14" s="20">
        <v>0.94117647058823495</v>
      </c>
      <c r="AU14" s="20">
        <v>1</v>
      </c>
      <c r="AV14" s="20">
        <v>0.89915966386554602</v>
      </c>
      <c r="AW14" s="20">
        <v>0.90909090909090895</v>
      </c>
      <c r="AX14" s="20">
        <v>0.85714285714285698</v>
      </c>
      <c r="AY14" s="20">
        <v>0.91176470588235303</v>
      </c>
      <c r="AZ14" s="20">
        <v>0.88235294117647101</v>
      </c>
      <c r="BA14" s="20">
        <v>0.89655172413793105</v>
      </c>
      <c r="BB14" s="20">
        <v>0.84210526315789502</v>
      </c>
      <c r="BC14" s="20">
        <v>0.88679245283018904</v>
      </c>
      <c r="BD14" s="20"/>
      <c r="BE14" s="20">
        <v>0.92067988668555201</v>
      </c>
    </row>
    <row r="15" spans="2:57" x14ac:dyDescent="0.25">
      <c r="B15" s="14" t="s">
        <v>611</v>
      </c>
      <c r="C15" s="20">
        <v>1.3238289205702599E-2</v>
      </c>
      <c r="D15" s="20">
        <v>2.5974025974026E-2</v>
      </c>
      <c r="E15" s="20">
        <v>7.4074074074074103E-3</v>
      </c>
      <c r="F15" s="20">
        <v>2.3622047244094498E-2</v>
      </c>
      <c r="G15" s="20">
        <v>7.7519379844961196E-3</v>
      </c>
      <c r="H15" s="20"/>
      <c r="I15" s="20">
        <v>1.9313304721029999E-2</v>
      </c>
      <c r="J15" s="20">
        <v>7.7519379844961196E-3</v>
      </c>
      <c r="K15" s="20"/>
      <c r="L15" s="20">
        <v>7.8125E-3</v>
      </c>
      <c r="M15" s="20">
        <v>2.1645021645021599E-2</v>
      </c>
      <c r="N15" s="20">
        <v>1.3377926421404699E-2</v>
      </c>
      <c r="O15" s="20">
        <v>9.2879256965944304E-3</v>
      </c>
      <c r="P15" s="20"/>
      <c r="Q15" s="20">
        <v>3.6036036036036001E-2</v>
      </c>
      <c r="R15" s="20">
        <v>0</v>
      </c>
      <c r="S15" s="20">
        <v>0</v>
      </c>
      <c r="T15" s="20">
        <v>3.7383177570093497E-2</v>
      </c>
      <c r="U15" s="20">
        <v>1.6129032258064498E-2</v>
      </c>
      <c r="V15" s="20">
        <v>0</v>
      </c>
      <c r="W15" s="20">
        <v>0</v>
      </c>
      <c r="X15" s="20">
        <v>8.7719298245613996E-3</v>
      </c>
      <c r="Y15" s="20"/>
      <c r="Z15" s="20">
        <v>2.15827338129496E-2</v>
      </c>
      <c r="AA15" s="20">
        <v>0</v>
      </c>
      <c r="AB15" s="20">
        <v>1.2987012987013E-2</v>
      </c>
      <c r="AC15" s="20">
        <v>1.67597765363128E-2</v>
      </c>
      <c r="AD15" s="20">
        <v>1.9047619047619001E-2</v>
      </c>
      <c r="AE15" s="20">
        <v>9.1743119266055103E-3</v>
      </c>
      <c r="AF15" s="20">
        <v>0</v>
      </c>
      <c r="AG15" s="20">
        <v>2.1978021978022001E-2</v>
      </c>
      <c r="AH15" s="20"/>
      <c r="AI15" s="20">
        <v>4.4444444444444398E-2</v>
      </c>
      <c r="AJ15" s="20">
        <v>2.06185567010309E-2</v>
      </c>
      <c r="AK15" s="20">
        <v>1.9607843137254902E-2</v>
      </c>
      <c r="AL15" s="20">
        <v>1.1952191235059801E-2</v>
      </c>
      <c r="AM15" s="20">
        <v>0</v>
      </c>
      <c r="AN15" s="20"/>
      <c r="AO15" s="20">
        <v>5.0167224080267603E-3</v>
      </c>
      <c r="AP15" s="20">
        <v>2.6041666666666699E-2</v>
      </c>
      <c r="AQ15" s="20"/>
      <c r="AR15" s="20">
        <v>1.5625E-2</v>
      </c>
      <c r="AS15" s="20">
        <v>1.3986013986014E-2</v>
      </c>
      <c r="AT15" s="20">
        <v>5.8823529411764698E-2</v>
      </c>
      <c r="AU15" s="20">
        <v>0</v>
      </c>
      <c r="AV15" s="20">
        <v>0</v>
      </c>
      <c r="AW15" s="20">
        <v>1.2987012987013E-2</v>
      </c>
      <c r="AX15" s="20">
        <v>1.1904761904761901E-2</v>
      </c>
      <c r="AY15" s="20">
        <v>0</v>
      </c>
      <c r="AZ15" s="20">
        <v>0</v>
      </c>
      <c r="BA15" s="20">
        <v>5.1724137931034503E-2</v>
      </c>
      <c r="BB15" s="20">
        <v>3.5087719298245598E-2</v>
      </c>
      <c r="BC15" s="20">
        <v>0</v>
      </c>
      <c r="BD15" s="20"/>
      <c r="BE15" s="20">
        <v>2.8328611898016999E-3</v>
      </c>
    </row>
    <row r="16" spans="2:57" x14ac:dyDescent="0.25">
      <c r="B16" s="14" t="s">
        <v>274</v>
      </c>
      <c r="C16" s="21">
        <v>0.880855397148676</v>
      </c>
      <c r="D16" s="21">
        <v>0.77922077922077904</v>
      </c>
      <c r="E16" s="21">
        <v>0.89629629629629604</v>
      </c>
      <c r="F16" s="21">
        <v>0.85039370078740195</v>
      </c>
      <c r="G16" s="21">
        <v>0.90697674418604601</v>
      </c>
      <c r="H16" s="21"/>
      <c r="I16" s="21">
        <v>0.85193133047210301</v>
      </c>
      <c r="J16" s="21">
        <v>0.90697674418604601</v>
      </c>
      <c r="K16" s="21"/>
      <c r="L16" s="21">
        <v>0.9296875</v>
      </c>
      <c r="M16" s="21">
        <v>0.85714285714285698</v>
      </c>
      <c r="N16" s="21">
        <v>0.889632107023411</v>
      </c>
      <c r="O16" s="21">
        <v>0.86996904024767796</v>
      </c>
      <c r="P16" s="21"/>
      <c r="Q16" s="21">
        <v>0.79279279279279302</v>
      </c>
      <c r="R16" s="21">
        <v>0.93243243243243201</v>
      </c>
      <c r="S16" s="21">
        <v>0.91304347826086996</v>
      </c>
      <c r="T16" s="21">
        <v>0.79439252336448596</v>
      </c>
      <c r="U16" s="21">
        <v>0.86290322580645196</v>
      </c>
      <c r="V16" s="21">
        <v>0.92366412213740501</v>
      </c>
      <c r="W16" s="21">
        <v>0.91836734693877597</v>
      </c>
      <c r="X16" s="21">
        <v>0.91666666666666696</v>
      </c>
      <c r="Y16" s="21"/>
      <c r="Z16" s="21">
        <v>0.87769784172661902</v>
      </c>
      <c r="AA16" s="21">
        <v>0.94478527607361995</v>
      </c>
      <c r="AB16" s="21">
        <v>0.85714285714285698</v>
      </c>
      <c r="AC16" s="21">
        <v>0.89385474860335201</v>
      </c>
      <c r="AD16" s="21">
        <v>0.89523809523809506</v>
      </c>
      <c r="AE16" s="21">
        <v>0.807339449541284</v>
      </c>
      <c r="AF16" s="21">
        <v>0.88095238095238104</v>
      </c>
      <c r="AG16" s="21">
        <v>0.85714285714285698</v>
      </c>
      <c r="AH16" s="21"/>
      <c r="AI16" s="21">
        <v>0.77777777777777801</v>
      </c>
      <c r="AJ16" s="21">
        <v>0.80412371134020599</v>
      </c>
      <c r="AK16" s="21">
        <v>0.85620915032679701</v>
      </c>
      <c r="AL16" s="21">
        <v>0.89641434262948205</v>
      </c>
      <c r="AM16" s="21">
        <v>0.94827586206896597</v>
      </c>
      <c r="AN16" s="21"/>
      <c r="AO16" s="21">
        <v>0.90969899665551801</v>
      </c>
      <c r="AP16" s="21">
        <v>0.8359375</v>
      </c>
      <c r="AQ16" s="21"/>
      <c r="AR16" s="21">
        <v>0.875</v>
      </c>
      <c r="AS16" s="21">
        <v>0.88461538461538503</v>
      </c>
      <c r="AT16" s="21">
        <v>0.88235294117647101</v>
      </c>
      <c r="AU16" s="21">
        <v>1</v>
      </c>
      <c r="AV16" s="21">
        <v>0.89915966386554602</v>
      </c>
      <c r="AW16" s="21">
        <v>0.89610389610389596</v>
      </c>
      <c r="AX16" s="21">
        <v>0.84523809523809501</v>
      </c>
      <c r="AY16" s="21">
        <v>0.91176470588235303</v>
      </c>
      <c r="AZ16" s="21">
        <v>0.88235294117647101</v>
      </c>
      <c r="BA16" s="21">
        <v>0.84482758620689702</v>
      </c>
      <c r="BB16" s="21">
        <v>0.80701754385964897</v>
      </c>
      <c r="BC16" s="21">
        <v>0.88679245283018904</v>
      </c>
      <c r="BD16" s="21"/>
      <c r="BE16" s="21">
        <v>0.91784702549575103</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616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613</v>
      </c>
      <c r="C8" s="13">
        <v>0.155804480651731</v>
      </c>
      <c r="D8" s="13">
        <v>0.14285714285714299</v>
      </c>
      <c r="E8" s="13">
        <v>0.133333333333333</v>
      </c>
      <c r="F8" s="13">
        <v>0.12992125984252001</v>
      </c>
      <c r="G8" s="13">
        <v>0.176356589147287</v>
      </c>
      <c r="H8" s="13"/>
      <c r="I8" s="13">
        <v>0.13304721030042899</v>
      </c>
      <c r="J8" s="13">
        <v>0.176356589147287</v>
      </c>
      <c r="K8" s="13"/>
      <c r="L8" s="13">
        <v>0.2421875</v>
      </c>
      <c r="M8" s="13">
        <v>0.16450216450216501</v>
      </c>
      <c r="N8" s="13">
        <v>0.157190635451505</v>
      </c>
      <c r="O8" s="13">
        <v>0.111455108359133</v>
      </c>
      <c r="P8" s="13"/>
      <c r="Q8" s="13">
        <v>0.153153153153153</v>
      </c>
      <c r="R8" s="13">
        <v>0.135135135135135</v>
      </c>
      <c r="S8" s="13">
        <v>0.184782608695652</v>
      </c>
      <c r="T8" s="13">
        <v>8.4112149532710304E-2</v>
      </c>
      <c r="U8" s="13">
        <v>0.14516129032258099</v>
      </c>
      <c r="V8" s="13">
        <v>0.18320610687022901</v>
      </c>
      <c r="W8" s="13">
        <v>0.15306122448979601</v>
      </c>
      <c r="X8" s="13">
        <v>0.179824561403509</v>
      </c>
      <c r="Y8" s="13"/>
      <c r="Z8" s="13">
        <v>0.17985611510791399</v>
      </c>
      <c r="AA8" s="13">
        <v>0.17791411042944799</v>
      </c>
      <c r="AB8" s="13">
        <v>0.15584415584415601</v>
      </c>
      <c r="AC8" s="13">
        <v>0.17318435754189901</v>
      </c>
      <c r="AD8" s="13">
        <v>0.17142857142857101</v>
      </c>
      <c r="AE8" s="13">
        <v>0.11009174311926601</v>
      </c>
      <c r="AF8" s="13">
        <v>9.5238095238095205E-2</v>
      </c>
      <c r="AG8" s="13">
        <v>0.10989010989011</v>
      </c>
      <c r="AH8" s="13"/>
      <c r="AI8" s="13">
        <v>0.266666666666667</v>
      </c>
      <c r="AJ8" s="13">
        <v>0.134020618556701</v>
      </c>
      <c r="AK8" s="13">
        <v>9.8039215686274495E-2</v>
      </c>
      <c r="AL8" s="13">
        <v>0.155378486055777</v>
      </c>
      <c r="AM8" s="13">
        <v>0.18965517241379301</v>
      </c>
      <c r="AN8" s="13"/>
      <c r="AO8" s="13">
        <v>0.15551839464882899</v>
      </c>
      <c r="AP8" s="13">
        <v>0.15625</v>
      </c>
      <c r="AQ8" s="13"/>
      <c r="AR8" s="13">
        <v>7.8125E-2</v>
      </c>
      <c r="AS8" s="13">
        <v>0.18181818181818199</v>
      </c>
      <c r="AT8" s="13">
        <v>0.17647058823529399</v>
      </c>
      <c r="AU8" s="13">
        <v>0.12903225806451599</v>
      </c>
      <c r="AV8" s="13">
        <v>0.19327731092437</v>
      </c>
      <c r="AW8" s="13">
        <v>0.15584415584415601</v>
      </c>
      <c r="AX8" s="13">
        <v>0.19047619047618999</v>
      </c>
      <c r="AY8" s="13">
        <v>8.8235294117647106E-2</v>
      </c>
      <c r="AZ8" s="13">
        <v>0.12745098039215699</v>
      </c>
      <c r="BA8" s="13">
        <v>0.10344827586206901</v>
      </c>
      <c r="BB8" s="13">
        <v>0.175438596491228</v>
      </c>
      <c r="BC8" s="13">
        <v>0.113207547169811</v>
      </c>
      <c r="BD8" s="13"/>
      <c r="BE8" s="13">
        <v>0.20396600566572201</v>
      </c>
    </row>
    <row r="9" spans="2:57" ht="30" x14ac:dyDescent="0.25">
      <c r="B9" s="14" t="s">
        <v>614</v>
      </c>
      <c r="C9" s="13">
        <v>0.335030549898167</v>
      </c>
      <c r="D9" s="13">
        <v>0.27272727272727298</v>
      </c>
      <c r="E9" s="13">
        <v>0.266666666666667</v>
      </c>
      <c r="F9" s="13">
        <v>0.35433070866141703</v>
      </c>
      <c r="G9" s="13">
        <v>0.35271317829457399</v>
      </c>
      <c r="H9" s="13"/>
      <c r="I9" s="13">
        <v>0.31545064377682402</v>
      </c>
      <c r="J9" s="13">
        <v>0.35271317829457399</v>
      </c>
      <c r="K9" s="13"/>
      <c r="L9" s="13">
        <v>0.3984375</v>
      </c>
      <c r="M9" s="13">
        <v>0.40692640692640702</v>
      </c>
      <c r="N9" s="13">
        <v>0.32107023411371199</v>
      </c>
      <c r="O9" s="13">
        <v>0.27244582043343701</v>
      </c>
      <c r="P9" s="13"/>
      <c r="Q9" s="13">
        <v>0.35135135135135098</v>
      </c>
      <c r="R9" s="13">
        <v>0.25675675675675702</v>
      </c>
      <c r="S9" s="13">
        <v>0.33695652173912999</v>
      </c>
      <c r="T9" s="13">
        <v>0.36448598130841098</v>
      </c>
      <c r="U9" s="13">
        <v>0.31451612903225801</v>
      </c>
      <c r="V9" s="13">
        <v>0.38167938931297701</v>
      </c>
      <c r="W9" s="13">
        <v>0.38775510204081598</v>
      </c>
      <c r="X9" s="13">
        <v>0.30701754385964902</v>
      </c>
      <c r="Y9" s="13"/>
      <c r="Z9" s="13">
        <v>0.30935251798561197</v>
      </c>
      <c r="AA9" s="13">
        <v>0.28834355828220898</v>
      </c>
      <c r="AB9" s="13">
        <v>0.38961038961039002</v>
      </c>
      <c r="AC9" s="13">
        <v>0.40223463687150801</v>
      </c>
      <c r="AD9" s="13">
        <v>0.266666666666667</v>
      </c>
      <c r="AE9" s="13">
        <v>0.37614678899082599</v>
      </c>
      <c r="AF9" s="13">
        <v>0.26190476190476197</v>
      </c>
      <c r="AG9" s="13">
        <v>0.29670329670329698</v>
      </c>
      <c r="AH9" s="13"/>
      <c r="AI9" s="13">
        <v>0.24444444444444399</v>
      </c>
      <c r="AJ9" s="13">
        <v>0.42268041237113402</v>
      </c>
      <c r="AK9" s="13">
        <v>0.35294117647058798</v>
      </c>
      <c r="AL9" s="13">
        <v>0.33864541832669298</v>
      </c>
      <c r="AM9" s="13">
        <v>0.29885057471264398</v>
      </c>
      <c r="AN9" s="13"/>
      <c r="AO9" s="13">
        <v>0.30769230769230799</v>
      </c>
      <c r="AP9" s="13">
        <v>0.37760416666666702</v>
      </c>
      <c r="AQ9" s="13"/>
      <c r="AR9" s="13">
        <v>0.34375</v>
      </c>
      <c r="AS9" s="13">
        <v>0.391608391608392</v>
      </c>
      <c r="AT9" s="13">
        <v>0.41176470588235298</v>
      </c>
      <c r="AU9" s="13">
        <v>0.483870967741935</v>
      </c>
      <c r="AV9" s="13">
        <v>0.33613445378151302</v>
      </c>
      <c r="AW9" s="13">
        <v>0.207792207792208</v>
      </c>
      <c r="AX9" s="13">
        <v>0.34523809523809501</v>
      </c>
      <c r="AY9" s="13">
        <v>0.47058823529411797</v>
      </c>
      <c r="AZ9" s="13">
        <v>0.29411764705882398</v>
      </c>
      <c r="BA9" s="13">
        <v>0.20689655172413801</v>
      </c>
      <c r="BB9" s="13">
        <v>0.31578947368421101</v>
      </c>
      <c r="BC9" s="13">
        <v>0.22641509433962301</v>
      </c>
      <c r="BD9" s="13"/>
      <c r="BE9" s="13">
        <v>0.40226628895184102</v>
      </c>
    </row>
    <row r="10" spans="2:57" x14ac:dyDescent="0.25">
      <c r="B10" s="14" t="s">
        <v>615</v>
      </c>
      <c r="C10" s="13">
        <v>0.46232179226069198</v>
      </c>
      <c r="D10" s="13">
        <v>0.53246753246753198</v>
      </c>
      <c r="E10" s="13">
        <v>0.55555555555555602</v>
      </c>
      <c r="F10" s="13">
        <v>0.476377952755905</v>
      </c>
      <c r="G10" s="13">
        <v>0.42054263565891498</v>
      </c>
      <c r="H10" s="13"/>
      <c r="I10" s="13">
        <v>0.50858369098712397</v>
      </c>
      <c r="J10" s="13">
        <v>0.42054263565891498</v>
      </c>
      <c r="K10" s="13"/>
      <c r="L10" s="13">
        <v>0.3359375</v>
      </c>
      <c r="M10" s="13">
        <v>0.40259740259740301</v>
      </c>
      <c r="N10" s="13">
        <v>0.47826086956521702</v>
      </c>
      <c r="O10" s="13">
        <v>0.54179566563467496</v>
      </c>
      <c r="P10" s="13"/>
      <c r="Q10" s="13">
        <v>0.44144144144144098</v>
      </c>
      <c r="R10" s="13">
        <v>0.59459459459459496</v>
      </c>
      <c r="S10" s="13">
        <v>0.44565217391304301</v>
      </c>
      <c r="T10" s="13">
        <v>0.50467289719626196</v>
      </c>
      <c r="U10" s="13">
        <v>0.49193548387096803</v>
      </c>
      <c r="V10" s="13">
        <v>0.41984732824427501</v>
      </c>
      <c r="W10" s="13">
        <v>0.40816326530612201</v>
      </c>
      <c r="X10" s="13">
        <v>0.45175438596491202</v>
      </c>
      <c r="Y10" s="13"/>
      <c r="Z10" s="13">
        <v>0.44604316546762601</v>
      </c>
      <c r="AA10" s="13">
        <v>0.48466257668711699</v>
      </c>
      <c r="AB10" s="13">
        <v>0.38961038961039002</v>
      </c>
      <c r="AC10" s="13">
        <v>0.41340782122905001</v>
      </c>
      <c r="AD10" s="13">
        <v>0.54285714285714304</v>
      </c>
      <c r="AE10" s="13">
        <v>0.43119266055045902</v>
      </c>
      <c r="AF10" s="13">
        <v>0.61904761904761896</v>
      </c>
      <c r="AG10" s="13">
        <v>0.53846153846153799</v>
      </c>
      <c r="AH10" s="13"/>
      <c r="AI10" s="13">
        <v>0.422222222222222</v>
      </c>
      <c r="AJ10" s="13">
        <v>0.39175257731958801</v>
      </c>
      <c r="AK10" s="13">
        <v>0.47712418300653597</v>
      </c>
      <c r="AL10" s="13">
        <v>0.468127490039841</v>
      </c>
      <c r="AM10" s="13">
        <v>0.48275862068965503</v>
      </c>
      <c r="AN10" s="13"/>
      <c r="AO10" s="13">
        <v>0.489966555183946</v>
      </c>
      <c r="AP10" s="13">
        <v>0.41927083333333298</v>
      </c>
      <c r="AQ10" s="13"/>
      <c r="AR10" s="13">
        <v>0.546875</v>
      </c>
      <c r="AS10" s="13">
        <v>0.38111888111888098</v>
      </c>
      <c r="AT10" s="13">
        <v>0.35294117647058798</v>
      </c>
      <c r="AU10" s="13">
        <v>0.38709677419354799</v>
      </c>
      <c r="AV10" s="13">
        <v>0.41176470588235298</v>
      </c>
      <c r="AW10" s="13">
        <v>0.57142857142857095</v>
      </c>
      <c r="AX10" s="13">
        <v>0.44047619047619002</v>
      </c>
      <c r="AY10" s="13">
        <v>0.41176470588235298</v>
      </c>
      <c r="AZ10" s="13">
        <v>0.53921568627451</v>
      </c>
      <c r="BA10" s="13">
        <v>0.58620689655172398</v>
      </c>
      <c r="BB10" s="13">
        <v>0.47368421052631599</v>
      </c>
      <c r="BC10" s="13">
        <v>0.60377358490566002</v>
      </c>
      <c r="BD10" s="13"/>
      <c r="BE10" s="13">
        <v>0.37393767705382402</v>
      </c>
    </row>
    <row r="11" spans="2:57" x14ac:dyDescent="0.25">
      <c r="B11" s="14" t="s">
        <v>82</v>
      </c>
      <c r="C11" s="19">
        <v>4.6843177189409398E-2</v>
      </c>
      <c r="D11" s="19">
        <v>5.1948051948052E-2</v>
      </c>
      <c r="E11" s="19">
        <v>4.4444444444444398E-2</v>
      </c>
      <c r="F11" s="19">
        <v>3.9370078740157501E-2</v>
      </c>
      <c r="G11" s="19">
        <v>5.0387596899224799E-2</v>
      </c>
      <c r="H11" s="19"/>
      <c r="I11" s="19">
        <v>4.2918454935622297E-2</v>
      </c>
      <c r="J11" s="19">
        <v>5.0387596899224799E-2</v>
      </c>
      <c r="K11" s="19"/>
      <c r="L11" s="19">
        <v>2.34375E-2</v>
      </c>
      <c r="M11" s="19">
        <v>2.5974025974026E-2</v>
      </c>
      <c r="N11" s="19">
        <v>4.3478260869565202E-2</v>
      </c>
      <c r="O11" s="19">
        <v>7.4303405572755402E-2</v>
      </c>
      <c r="P11" s="19"/>
      <c r="Q11" s="19">
        <v>5.4054054054054099E-2</v>
      </c>
      <c r="R11" s="19">
        <v>1.35135135135135E-2</v>
      </c>
      <c r="S11" s="19">
        <v>3.2608695652173898E-2</v>
      </c>
      <c r="T11" s="19">
        <v>4.67289719626168E-2</v>
      </c>
      <c r="U11" s="19">
        <v>4.8387096774193498E-2</v>
      </c>
      <c r="V11" s="19">
        <v>1.5267175572519101E-2</v>
      </c>
      <c r="W11" s="19">
        <v>5.10204081632653E-2</v>
      </c>
      <c r="X11" s="19">
        <v>6.14035087719298E-2</v>
      </c>
      <c r="Y11" s="19"/>
      <c r="Z11" s="19">
        <v>6.4748201438848907E-2</v>
      </c>
      <c r="AA11" s="19">
        <v>4.9079754601227002E-2</v>
      </c>
      <c r="AB11" s="19">
        <v>6.4935064935064901E-2</v>
      </c>
      <c r="AC11" s="19">
        <v>1.11731843575419E-2</v>
      </c>
      <c r="AD11" s="19">
        <v>1.9047619047619001E-2</v>
      </c>
      <c r="AE11" s="19">
        <v>8.2568807339449504E-2</v>
      </c>
      <c r="AF11" s="19">
        <v>2.3809523809523801E-2</v>
      </c>
      <c r="AG11" s="19">
        <v>5.4945054945054903E-2</v>
      </c>
      <c r="AH11" s="19"/>
      <c r="AI11" s="19">
        <v>6.6666666666666693E-2</v>
      </c>
      <c r="AJ11" s="19">
        <v>5.1546391752577303E-2</v>
      </c>
      <c r="AK11" s="19">
        <v>7.1895424836601302E-2</v>
      </c>
      <c r="AL11" s="19">
        <v>3.7848605577689202E-2</v>
      </c>
      <c r="AM11" s="19">
        <v>2.8735632183908E-2</v>
      </c>
      <c r="AN11" s="19"/>
      <c r="AO11" s="19">
        <v>4.6822742474916398E-2</v>
      </c>
      <c r="AP11" s="19">
        <v>4.6875E-2</v>
      </c>
      <c r="AQ11" s="19"/>
      <c r="AR11" s="19">
        <v>3.125E-2</v>
      </c>
      <c r="AS11" s="19">
        <v>4.5454545454545497E-2</v>
      </c>
      <c r="AT11" s="19">
        <v>5.8823529411764698E-2</v>
      </c>
      <c r="AU11" s="19">
        <v>0</v>
      </c>
      <c r="AV11" s="19">
        <v>5.8823529411764698E-2</v>
      </c>
      <c r="AW11" s="19">
        <v>6.4935064935064901E-2</v>
      </c>
      <c r="AX11" s="19">
        <v>2.3809523809523801E-2</v>
      </c>
      <c r="AY11" s="19">
        <v>2.9411764705882401E-2</v>
      </c>
      <c r="AZ11" s="19">
        <v>3.9215686274509803E-2</v>
      </c>
      <c r="BA11" s="19">
        <v>0.10344827586206901</v>
      </c>
      <c r="BB11" s="19">
        <v>3.5087719298245598E-2</v>
      </c>
      <c r="BC11" s="19">
        <v>5.6603773584905703E-2</v>
      </c>
      <c r="BD11" s="19"/>
      <c r="BE11" s="19">
        <v>1.9830028328611901E-2</v>
      </c>
    </row>
    <row r="12" spans="2:57" x14ac:dyDescent="0.25">
      <c r="B12" s="15" t="s">
        <v>242</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619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153</v>
      </c>
      <c r="D7" s="10">
        <v>11</v>
      </c>
      <c r="E7" s="10">
        <v>18</v>
      </c>
      <c r="F7" s="10">
        <v>33</v>
      </c>
      <c r="G7" s="10">
        <v>91</v>
      </c>
      <c r="H7" s="10"/>
      <c r="I7" s="10">
        <v>62</v>
      </c>
      <c r="J7" s="10">
        <v>91</v>
      </c>
      <c r="K7" s="10"/>
      <c r="L7" s="10">
        <v>31</v>
      </c>
      <c r="M7" s="10">
        <v>38</v>
      </c>
      <c r="N7" s="10">
        <v>47</v>
      </c>
      <c r="O7" s="10">
        <v>36</v>
      </c>
      <c r="P7" s="10"/>
      <c r="Q7" s="10">
        <v>17</v>
      </c>
      <c r="R7" s="10">
        <v>10</v>
      </c>
      <c r="S7" s="10">
        <v>17</v>
      </c>
      <c r="T7" s="10">
        <v>9</v>
      </c>
      <c r="U7" s="10">
        <v>18</v>
      </c>
      <c r="V7" s="10">
        <v>24</v>
      </c>
      <c r="W7" s="10">
        <v>15</v>
      </c>
      <c r="X7" s="10">
        <v>41</v>
      </c>
      <c r="Y7" s="10"/>
      <c r="Z7" s="10">
        <v>25</v>
      </c>
      <c r="AA7" s="10">
        <v>29</v>
      </c>
      <c r="AB7" s="10">
        <v>24</v>
      </c>
      <c r="AC7" s="10">
        <v>31</v>
      </c>
      <c r="AD7" s="10">
        <v>18</v>
      </c>
      <c r="AE7" s="10">
        <v>12</v>
      </c>
      <c r="AF7" s="10">
        <v>4</v>
      </c>
      <c r="AG7" s="10">
        <v>10</v>
      </c>
      <c r="AH7" s="10"/>
      <c r="AI7" s="10">
        <v>12</v>
      </c>
      <c r="AJ7" s="10">
        <v>13</v>
      </c>
      <c r="AK7" s="10">
        <v>15</v>
      </c>
      <c r="AL7" s="10">
        <v>78</v>
      </c>
      <c r="AM7" s="10">
        <v>33</v>
      </c>
      <c r="AN7" s="10"/>
      <c r="AO7" s="10">
        <v>93</v>
      </c>
      <c r="AP7" s="10">
        <v>60</v>
      </c>
      <c r="AQ7" s="10"/>
      <c r="AR7" s="10">
        <v>5</v>
      </c>
      <c r="AS7" s="10">
        <v>52</v>
      </c>
      <c r="AT7" s="10">
        <v>3</v>
      </c>
      <c r="AU7" s="10">
        <v>4</v>
      </c>
      <c r="AV7" s="10">
        <v>23</v>
      </c>
      <c r="AW7" s="10">
        <v>12</v>
      </c>
      <c r="AX7" s="10">
        <v>16</v>
      </c>
      <c r="AY7" s="10">
        <v>3</v>
      </c>
      <c r="AZ7" s="10">
        <v>13</v>
      </c>
      <c r="BA7" s="10">
        <v>6</v>
      </c>
      <c r="BB7" s="10">
        <v>10</v>
      </c>
      <c r="BC7" s="10">
        <v>6</v>
      </c>
      <c r="BD7" s="10"/>
      <c r="BE7" s="10">
        <v>72</v>
      </c>
    </row>
    <row r="8" spans="2:57" x14ac:dyDescent="0.25">
      <c r="B8" s="14" t="s">
        <v>617</v>
      </c>
      <c r="C8" s="13">
        <v>0.53594771241830097</v>
      </c>
      <c r="D8" s="13">
        <v>0.72727272727272696</v>
      </c>
      <c r="E8" s="13">
        <v>0.61111111111111105</v>
      </c>
      <c r="F8" s="13">
        <v>0.48484848484848497</v>
      </c>
      <c r="G8" s="13">
        <v>0.51648351648351698</v>
      </c>
      <c r="H8" s="13"/>
      <c r="I8" s="13">
        <v>0.56451612903225801</v>
      </c>
      <c r="J8" s="13">
        <v>0.51648351648351698</v>
      </c>
      <c r="K8" s="13"/>
      <c r="L8" s="13">
        <v>0.61290322580645196</v>
      </c>
      <c r="M8" s="13">
        <v>0.44736842105263203</v>
      </c>
      <c r="N8" s="13">
        <v>0.46808510638297901</v>
      </c>
      <c r="O8" s="13">
        <v>0.63888888888888895</v>
      </c>
      <c r="P8" s="13"/>
      <c r="Q8" s="13">
        <v>0.70588235294117696</v>
      </c>
      <c r="R8" s="13">
        <v>0.3</v>
      </c>
      <c r="S8" s="13">
        <v>0.58823529411764697</v>
      </c>
      <c r="T8" s="13">
        <v>0.33333333333333298</v>
      </c>
      <c r="U8" s="13">
        <v>0.5</v>
      </c>
      <c r="V8" s="13">
        <v>0.375</v>
      </c>
      <c r="W8" s="13">
        <v>0.53333333333333299</v>
      </c>
      <c r="X8" s="13">
        <v>0.63414634146341498</v>
      </c>
      <c r="Y8" s="13"/>
      <c r="Z8" s="13">
        <v>0.6</v>
      </c>
      <c r="AA8" s="13">
        <v>0.55172413793103403</v>
      </c>
      <c r="AB8" s="13">
        <v>0.54166666666666696</v>
      </c>
      <c r="AC8" s="13">
        <v>0.54838709677419395</v>
      </c>
      <c r="AD8" s="13">
        <v>0.55555555555555602</v>
      </c>
      <c r="AE8" s="13">
        <v>0.66666666666666696</v>
      </c>
      <c r="AF8" s="13">
        <v>0.25</v>
      </c>
      <c r="AG8" s="13">
        <v>0.2</v>
      </c>
      <c r="AH8" s="13"/>
      <c r="AI8" s="13">
        <v>0.66666666666666696</v>
      </c>
      <c r="AJ8" s="13">
        <v>0.53846153846153799</v>
      </c>
      <c r="AK8" s="13">
        <v>0.53333333333333299</v>
      </c>
      <c r="AL8" s="13">
        <v>0.53846153846153799</v>
      </c>
      <c r="AM8" s="13">
        <v>0.51515151515151503</v>
      </c>
      <c r="AN8" s="13"/>
      <c r="AO8" s="13">
        <v>0.53763440860215095</v>
      </c>
      <c r="AP8" s="13">
        <v>0.53333333333333299</v>
      </c>
      <c r="AQ8" s="13"/>
      <c r="AR8" s="13">
        <v>0.2</v>
      </c>
      <c r="AS8" s="13">
        <v>0.51923076923076905</v>
      </c>
      <c r="AT8" s="13">
        <v>0.33333333333333298</v>
      </c>
      <c r="AU8" s="13">
        <v>0.75</v>
      </c>
      <c r="AV8" s="13">
        <v>0.565217391304348</v>
      </c>
      <c r="AW8" s="13">
        <v>0.66666666666666696</v>
      </c>
      <c r="AX8" s="13">
        <v>0.5</v>
      </c>
      <c r="AY8" s="13">
        <v>0.33333333333333298</v>
      </c>
      <c r="AZ8" s="13">
        <v>0.53846153846153799</v>
      </c>
      <c r="BA8" s="13">
        <v>0.5</v>
      </c>
      <c r="BB8" s="13">
        <v>0.7</v>
      </c>
      <c r="BC8" s="13">
        <v>0.5</v>
      </c>
      <c r="BD8" s="13"/>
      <c r="BE8" s="13">
        <v>0.54166666666666696</v>
      </c>
    </row>
    <row r="9" spans="2:57" ht="30" x14ac:dyDescent="0.25">
      <c r="B9" s="14" t="s">
        <v>618</v>
      </c>
      <c r="C9" s="13">
        <v>0.45098039215686297</v>
      </c>
      <c r="D9" s="13">
        <v>0.27272727272727298</v>
      </c>
      <c r="E9" s="13">
        <v>0.38888888888888901</v>
      </c>
      <c r="F9" s="13">
        <v>0.48484848484848497</v>
      </c>
      <c r="G9" s="13">
        <v>0.47252747252747301</v>
      </c>
      <c r="H9" s="13"/>
      <c r="I9" s="13">
        <v>0.41935483870967699</v>
      </c>
      <c r="J9" s="13">
        <v>0.47252747252747301</v>
      </c>
      <c r="K9" s="13"/>
      <c r="L9" s="13">
        <v>0.35483870967741898</v>
      </c>
      <c r="M9" s="13">
        <v>0.55263157894736803</v>
      </c>
      <c r="N9" s="13">
        <v>0.51063829787234005</v>
      </c>
      <c r="O9" s="13">
        <v>0.36111111111111099</v>
      </c>
      <c r="P9" s="13"/>
      <c r="Q9" s="13">
        <v>0.29411764705882398</v>
      </c>
      <c r="R9" s="13">
        <v>0.7</v>
      </c>
      <c r="S9" s="13">
        <v>0.41176470588235298</v>
      </c>
      <c r="T9" s="13">
        <v>0.66666666666666696</v>
      </c>
      <c r="U9" s="13">
        <v>0.38888888888888901</v>
      </c>
      <c r="V9" s="13">
        <v>0.625</v>
      </c>
      <c r="W9" s="13">
        <v>0.46666666666666701</v>
      </c>
      <c r="X9" s="13">
        <v>0.36585365853658502</v>
      </c>
      <c r="Y9" s="13"/>
      <c r="Z9" s="13">
        <v>0.36</v>
      </c>
      <c r="AA9" s="13">
        <v>0.44827586206896602</v>
      </c>
      <c r="AB9" s="13">
        <v>0.45833333333333298</v>
      </c>
      <c r="AC9" s="13">
        <v>0.45161290322580599</v>
      </c>
      <c r="AD9" s="13">
        <v>0.38888888888888901</v>
      </c>
      <c r="AE9" s="13">
        <v>0.33333333333333298</v>
      </c>
      <c r="AF9" s="13">
        <v>0.75</v>
      </c>
      <c r="AG9" s="13">
        <v>0.8</v>
      </c>
      <c r="AH9" s="13"/>
      <c r="AI9" s="13">
        <v>0.33333333333333298</v>
      </c>
      <c r="AJ9" s="13">
        <v>0.46153846153846201</v>
      </c>
      <c r="AK9" s="13">
        <v>0.46666666666666701</v>
      </c>
      <c r="AL9" s="13">
        <v>0.44871794871794901</v>
      </c>
      <c r="AM9" s="13">
        <v>0.48484848484848497</v>
      </c>
      <c r="AN9" s="13"/>
      <c r="AO9" s="13">
        <v>0.45161290322580599</v>
      </c>
      <c r="AP9" s="13">
        <v>0.45</v>
      </c>
      <c r="AQ9" s="13"/>
      <c r="AR9" s="13">
        <v>0.8</v>
      </c>
      <c r="AS9" s="13">
        <v>0.44230769230769201</v>
      </c>
      <c r="AT9" s="13">
        <v>0.66666666666666696</v>
      </c>
      <c r="AU9" s="13">
        <v>0.25</v>
      </c>
      <c r="AV9" s="13">
        <v>0.434782608695652</v>
      </c>
      <c r="AW9" s="13">
        <v>0.33333333333333298</v>
      </c>
      <c r="AX9" s="13">
        <v>0.5</v>
      </c>
      <c r="AY9" s="13">
        <v>0.66666666666666696</v>
      </c>
      <c r="AZ9" s="13">
        <v>0.46153846153846201</v>
      </c>
      <c r="BA9" s="13">
        <v>0.5</v>
      </c>
      <c r="BB9" s="13">
        <v>0.3</v>
      </c>
      <c r="BC9" s="13">
        <v>0.5</v>
      </c>
      <c r="BD9" s="13"/>
      <c r="BE9" s="13">
        <v>0.44444444444444398</v>
      </c>
    </row>
    <row r="10" spans="2:57" x14ac:dyDescent="0.25">
      <c r="B10" s="14" t="s">
        <v>82</v>
      </c>
      <c r="C10" s="19">
        <v>1.30718954248366E-2</v>
      </c>
      <c r="D10" s="19">
        <v>0</v>
      </c>
      <c r="E10" s="19">
        <v>0</v>
      </c>
      <c r="F10" s="19">
        <v>3.03030303030303E-2</v>
      </c>
      <c r="G10" s="19">
        <v>1.0989010989011E-2</v>
      </c>
      <c r="H10" s="19"/>
      <c r="I10" s="19">
        <v>1.6129032258064498E-2</v>
      </c>
      <c r="J10" s="19">
        <v>1.0989010989011E-2</v>
      </c>
      <c r="K10" s="19"/>
      <c r="L10" s="19">
        <v>3.2258064516128997E-2</v>
      </c>
      <c r="M10" s="19">
        <v>0</v>
      </c>
      <c r="N10" s="19">
        <v>2.1276595744680899E-2</v>
      </c>
      <c r="O10" s="19">
        <v>0</v>
      </c>
      <c r="P10" s="19"/>
      <c r="Q10" s="19">
        <v>0</v>
      </c>
      <c r="R10" s="19">
        <v>0</v>
      </c>
      <c r="S10" s="19">
        <v>0</v>
      </c>
      <c r="T10" s="19">
        <v>0</v>
      </c>
      <c r="U10" s="19">
        <v>0.11111111111111099</v>
      </c>
      <c r="V10" s="19">
        <v>0</v>
      </c>
      <c r="W10" s="19">
        <v>0</v>
      </c>
      <c r="X10" s="19">
        <v>0</v>
      </c>
      <c r="Y10" s="19"/>
      <c r="Z10" s="19">
        <v>0.04</v>
      </c>
      <c r="AA10" s="19">
        <v>0</v>
      </c>
      <c r="AB10" s="19">
        <v>0</v>
      </c>
      <c r="AC10" s="19">
        <v>0</v>
      </c>
      <c r="AD10" s="19">
        <v>5.5555555555555601E-2</v>
      </c>
      <c r="AE10" s="19">
        <v>0</v>
      </c>
      <c r="AF10" s="19">
        <v>0</v>
      </c>
      <c r="AG10" s="19">
        <v>0</v>
      </c>
      <c r="AH10" s="19"/>
      <c r="AI10" s="19">
        <v>0</v>
      </c>
      <c r="AJ10" s="19">
        <v>0</v>
      </c>
      <c r="AK10" s="19">
        <v>0</v>
      </c>
      <c r="AL10" s="19">
        <v>1.2820512820512799E-2</v>
      </c>
      <c r="AM10" s="19">
        <v>0</v>
      </c>
      <c r="AN10" s="19"/>
      <c r="AO10" s="19">
        <v>1.0752688172042999E-2</v>
      </c>
      <c r="AP10" s="19">
        <v>1.6666666666666701E-2</v>
      </c>
      <c r="AQ10" s="19"/>
      <c r="AR10" s="19">
        <v>0</v>
      </c>
      <c r="AS10" s="19">
        <v>3.8461538461538498E-2</v>
      </c>
      <c r="AT10" s="19">
        <v>0</v>
      </c>
      <c r="AU10" s="19">
        <v>0</v>
      </c>
      <c r="AV10" s="19">
        <v>0</v>
      </c>
      <c r="AW10" s="19">
        <v>0</v>
      </c>
      <c r="AX10" s="19">
        <v>0</v>
      </c>
      <c r="AY10" s="19">
        <v>0</v>
      </c>
      <c r="AZ10" s="19">
        <v>0</v>
      </c>
      <c r="BA10" s="19">
        <v>0</v>
      </c>
      <c r="BB10" s="19">
        <v>0</v>
      </c>
      <c r="BC10" s="19">
        <v>0</v>
      </c>
      <c r="BD10" s="19"/>
      <c r="BE10" s="19">
        <v>1.38888888888889E-2</v>
      </c>
    </row>
    <row r="11" spans="2:57" x14ac:dyDescent="0.25">
      <c r="B11" s="15" t="s">
        <v>620</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621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521</v>
      </c>
      <c r="C8" s="13">
        <v>0.13543788187372699</v>
      </c>
      <c r="D8" s="13">
        <v>9.0909090909090898E-2</v>
      </c>
      <c r="E8" s="13">
        <v>0.125925925925926</v>
      </c>
      <c r="F8" s="13">
        <v>0.12598425196850399</v>
      </c>
      <c r="G8" s="13">
        <v>0.14922480620154999</v>
      </c>
      <c r="H8" s="13"/>
      <c r="I8" s="13">
        <v>0.120171673819742</v>
      </c>
      <c r="J8" s="13">
        <v>0.14922480620154999</v>
      </c>
      <c r="K8" s="13"/>
      <c r="L8" s="13">
        <v>0.1640625</v>
      </c>
      <c r="M8" s="13">
        <v>0.16450216450216501</v>
      </c>
      <c r="N8" s="13">
        <v>0.14046822742474899</v>
      </c>
      <c r="O8" s="13">
        <v>9.5975232198142399E-2</v>
      </c>
      <c r="P8" s="13"/>
      <c r="Q8" s="13">
        <v>0.135135135135135</v>
      </c>
      <c r="R8" s="13">
        <v>0.14864864864864899</v>
      </c>
      <c r="S8" s="13">
        <v>0.16304347826087001</v>
      </c>
      <c r="T8" s="13">
        <v>9.34579439252336E-2</v>
      </c>
      <c r="U8" s="13">
        <v>8.0645161290322606E-2</v>
      </c>
      <c r="V8" s="13">
        <v>0.18320610687022901</v>
      </c>
      <c r="W8" s="13">
        <v>0.16326530612244899</v>
      </c>
      <c r="X8" s="13">
        <v>0.13596491228070201</v>
      </c>
      <c r="Y8" s="13"/>
      <c r="Z8" s="13">
        <v>0.100719424460432</v>
      </c>
      <c r="AA8" s="13">
        <v>0.11656441717791401</v>
      </c>
      <c r="AB8" s="13">
        <v>0.18831168831168801</v>
      </c>
      <c r="AC8" s="13">
        <v>0.18994413407821201</v>
      </c>
      <c r="AD8" s="13">
        <v>0.133333333333333</v>
      </c>
      <c r="AE8" s="13">
        <v>9.1743119266055106E-2</v>
      </c>
      <c r="AF8" s="13">
        <v>2.3809523809523801E-2</v>
      </c>
      <c r="AG8" s="13">
        <v>0.13186813186813201</v>
      </c>
      <c r="AH8" s="13"/>
      <c r="AI8" s="13">
        <v>0.155555555555556</v>
      </c>
      <c r="AJ8" s="13">
        <v>0.123711340206186</v>
      </c>
      <c r="AK8" s="13">
        <v>9.8039215686274495E-2</v>
      </c>
      <c r="AL8" s="13">
        <v>0.127490039840637</v>
      </c>
      <c r="AM8" s="13">
        <v>0.20114942528735599</v>
      </c>
      <c r="AN8" s="13"/>
      <c r="AO8" s="13">
        <v>0.12374581939799301</v>
      </c>
      <c r="AP8" s="13">
        <v>0.15364583333333301</v>
      </c>
      <c r="AQ8" s="13"/>
      <c r="AR8" s="13">
        <v>3.125E-2</v>
      </c>
      <c r="AS8" s="13">
        <v>0.18531468531468501</v>
      </c>
      <c r="AT8" s="13">
        <v>0.23529411764705899</v>
      </c>
      <c r="AU8" s="13">
        <v>6.4516129032258104E-2</v>
      </c>
      <c r="AV8" s="13">
        <v>0.13445378151260501</v>
      </c>
      <c r="AW8" s="13">
        <v>0.12987012987013</v>
      </c>
      <c r="AX8" s="13">
        <v>0.15476190476190499</v>
      </c>
      <c r="AY8" s="13">
        <v>0.11764705882352899</v>
      </c>
      <c r="AZ8" s="13">
        <v>9.8039215686274495E-2</v>
      </c>
      <c r="BA8" s="13">
        <v>5.1724137931034503E-2</v>
      </c>
      <c r="BB8" s="13">
        <v>0.19298245614035101</v>
      </c>
      <c r="BC8" s="13">
        <v>9.4339622641509399E-2</v>
      </c>
      <c r="BD8" s="13"/>
      <c r="BE8" s="13">
        <v>0.17847025495750701</v>
      </c>
    </row>
    <row r="9" spans="2:57" x14ac:dyDescent="0.25">
      <c r="B9" s="14" t="s">
        <v>522</v>
      </c>
      <c r="C9" s="13">
        <v>0.285132382892057</v>
      </c>
      <c r="D9" s="13">
        <v>0.27272727272727298</v>
      </c>
      <c r="E9" s="13">
        <v>0.24444444444444399</v>
      </c>
      <c r="F9" s="13">
        <v>0.29921259842519699</v>
      </c>
      <c r="G9" s="13">
        <v>0.290697674418605</v>
      </c>
      <c r="H9" s="13"/>
      <c r="I9" s="13">
        <v>0.27896995708154498</v>
      </c>
      <c r="J9" s="13">
        <v>0.290697674418605</v>
      </c>
      <c r="K9" s="13"/>
      <c r="L9" s="13">
        <v>0.3671875</v>
      </c>
      <c r="M9" s="13">
        <v>0.29437229437229401</v>
      </c>
      <c r="N9" s="13">
        <v>0.29431438127090298</v>
      </c>
      <c r="O9" s="13">
        <v>0.238390092879257</v>
      </c>
      <c r="P9" s="13"/>
      <c r="Q9" s="13">
        <v>0.29729729729729698</v>
      </c>
      <c r="R9" s="13">
        <v>0.29729729729729698</v>
      </c>
      <c r="S9" s="13">
        <v>0.38043478260869601</v>
      </c>
      <c r="T9" s="13">
        <v>0.30841121495327101</v>
      </c>
      <c r="U9" s="13">
        <v>0.33870967741935498</v>
      </c>
      <c r="V9" s="13">
        <v>0.244274809160305</v>
      </c>
      <c r="W9" s="13">
        <v>0.22448979591836701</v>
      </c>
      <c r="X9" s="13">
        <v>0.25438596491228099</v>
      </c>
      <c r="Y9" s="13"/>
      <c r="Z9" s="13">
        <v>0.30215827338129497</v>
      </c>
      <c r="AA9" s="13">
        <v>0.214723926380368</v>
      </c>
      <c r="AB9" s="13">
        <v>0.331168831168831</v>
      </c>
      <c r="AC9" s="13">
        <v>0.29050279329608902</v>
      </c>
      <c r="AD9" s="13">
        <v>0.29523809523809502</v>
      </c>
      <c r="AE9" s="13">
        <v>0.33027522935779802</v>
      </c>
      <c r="AF9" s="13">
        <v>0.238095238095238</v>
      </c>
      <c r="AG9" s="13">
        <v>0.25274725274725302</v>
      </c>
      <c r="AH9" s="13"/>
      <c r="AI9" s="13">
        <v>0.22222222222222199</v>
      </c>
      <c r="AJ9" s="13">
        <v>0.39175257731958801</v>
      </c>
      <c r="AK9" s="13">
        <v>0.24183006535947699</v>
      </c>
      <c r="AL9" s="13">
        <v>0.28884462151394402</v>
      </c>
      <c r="AM9" s="13">
        <v>0.28160919540229901</v>
      </c>
      <c r="AN9" s="13"/>
      <c r="AO9" s="13">
        <v>0.27424749163879603</v>
      </c>
      <c r="AP9" s="13">
        <v>0.30208333333333298</v>
      </c>
      <c r="AQ9" s="13"/>
      <c r="AR9" s="13">
        <v>0.359375</v>
      </c>
      <c r="AS9" s="13">
        <v>0.286713286713287</v>
      </c>
      <c r="AT9" s="13">
        <v>0.41176470588235298</v>
      </c>
      <c r="AU9" s="13">
        <v>0.32258064516128998</v>
      </c>
      <c r="AV9" s="13">
        <v>0.17647058823529399</v>
      </c>
      <c r="AW9" s="13">
        <v>0.29870129870129902</v>
      </c>
      <c r="AX9" s="13">
        <v>0.273809523809524</v>
      </c>
      <c r="AY9" s="13">
        <v>0.20588235294117599</v>
      </c>
      <c r="AZ9" s="13">
        <v>0.30392156862745101</v>
      </c>
      <c r="BA9" s="13">
        <v>0.32758620689655199</v>
      </c>
      <c r="BB9" s="13">
        <v>0.35087719298245601</v>
      </c>
      <c r="BC9" s="13">
        <v>0.26415094339622602</v>
      </c>
      <c r="BD9" s="13"/>
      <c r="BE9" s="13">
        <v>0.297450424929178</v>
      </c>
    </row>
    <row r="10" spans="2:57" x14ac:dyDescent="0.25">
      <c r="B10" s="14" t="s">
        <v>523</v>
      </c>
      <c r="C10" s="13">
        <v>0.28920570264765799</v>
      </c>
      <c r="D10" s="13">
        <v>0.35064935064935099</v>
      </c>
      <c r="E10" s="13">
        <v>0.25185185185185199</v>
      </c>
      <c r="F10" s="13">
        <v>0.29527559055118102</v>
      </c>
      <c r="G10" s="13">
        <v>0.28682170542635699</v>
      </c>
      <c r="H10" s="13"/>
      <c r="I10" s="13">
        <v>0.29184549356223199</v>
      </c>
      <c r="J10" s="13">
        <v>0.28682170542635699</v>
      </c>
      <c r="K10" s="13"/>
      <c r="L10" s="13">
        <v>0.2421875</v>
      </c>
      <c r="M10" s="13">
        <v>0.307359307359307</v>
      </c>
      <c r="N10" s="13">
        <v>0.28093645484949797</v>
      </c>
      <c r="O10" s="13">
        <v>0.30340557275541802</v>
      </c>
      <c r="P10" s="13"/>
      <c r="Q10" s="13">
        <v>0.29729729729729698</v>
      </c>
      <c r="R10" s="13">
        <v>0.27027027027027001</v>
      </c>
      <c r="S10" s="13">
        <v>0.22826086956521699</v>
      </c>
      <c r="T10" s="13">
        <v>0.30841121495327101</v>
      </c>
      <c r="U10" s="13">
        <v>0.29032258064516098</v>
      </c>
      <c r="V10" s="13">
        <v>0.32824427480916002</v>
      </c>
      <c r="W10" s="13">
        <v>0.33673469387755101</v>
      </c>
      <c r="X10" s="13">
        <v>0.27631578947368401</v>
      </c>
      <c r="Y10" s="13"/>
      <c r="Z10" s="13">
        <v>0.26618705035971202</v>
      </c>
      <c r="AA10" s="13">
        <v>0.31901840490797501</v>
      </c>
      <c r="AB10" s="13">
        <v>0.22077922077922099</v>
      </c>
      <c r="AC10" s="13">
        <v>0.29050279329608902</v>
      </c>
      <c r="AD10" s="13">
        <v>0.27619047619047599</v>
      </c>
      <c r="AE10" s="13">
        <v>0.28440366972477099</v>
      </c>
      <c r="AF10" s="13">
        <v>0.452380952380952</v>
      </c>
      <c r="AG10" s="13">
        <v>0.32967032967033</v>
      </c>
      <c r="AH10" s="13"/>
      <c r="AI10" s="13">
        <v>0.2</v>
      </c>
      <c r="AJ10" s="13">
        <v>0.216494845360825</v>
      </c>
      <c r="AK10" s="13">
        <v>0.39215686274509798</v>
      </c>
      <c r="AL10" s="13">
        <v>0.29282868525896399</v>
      </c>
      <c r="AM10" s="13">
        <v>0.24137931034482801</v>
      </c>
      <c r="AN10" s="13"/>
      <c r="AO10" s="13">
        <v>0.29264214046822701</v>
      </c>
      <c r="AP10" s="13">
        <v>0.28385416666666702</v>
      </c>
      <c r="AQ10" s="13"/>
      <c r="AR10" s="13">
        <v>0.390625</v>
      </c>
      <c r="AS10" s="13">
        <v>0.26223776223776202</v>
      </c>
      <c r="AT10" s="13">
        <v>0.17647058823529399</v>
      </c>
      <c r="AU10" s="13">
        <v>0.35483870967741898</v>
      </c>
      <c r="AV10" s="13">
        <v>0.310924369747899</v>
      </c>
      <c r="AW10" s="13">
        <v>0.207792207792208</v>
      </c>
      <c r="AX10" s="13">
        <v>0.26190476190476197</v>
      </c>
      <c r="AY10" s="13">
        <v>0.38235294117647101</v>
      </c>
      <c r="AZ10" s="13">
        <v>0.35294117647058798</v>
      </c>
      <c r="BA10" s="13">
        <v>0.27586206896551702</v>
      </c>
      <c r="BB10" s="13">
        <v>0.24561403508771901</v>
      </c>
      <c r="BC10" s="13">
        <v>0.30188679245283001</v>
      </c>
      <c r="BD10" s="13"/>
      <c r="BE10" s="13">
        <v>0.274787535410765</v>
      </c>
    </row>
    <row r="11" spans="2:57" x14ac:dyDescent="0.25">
      <c r="B11" s="14" t="s">
        <v>524</v>
      </c>
      <c r="C11" s="13">
        <v>0.14969450101833001</v>
      </c>
      <c r="D11" s="13">
        <v>9.0909090909090898E-2</v>
      </c>
      <c r="E11" s="13">
        <v>0.21481481481481501</v>
      </c>
      <c r="F11" s="13">
        <v>0.14960629921259799</v>
      </c>
      <c r="G11" s="13">
        <v>0.14147286821705399</v>
      </c>
      <c r="H11" s="13"/>
      <c r="I11" s="13">
        <v>0.15879828326180301</v>
      </c>
      <c r="J11" s="13">
        <v>0.14147286821705399</v>
      </c>
      <c r="K11" s="13"/>
      <c r="L11" s="13">
        <v>0.1484375</v>
      </c>
      <c r="M11" s="13">
        <v>0.11688311688311701</v>
      </c>
      <c r="N11" s="13">
        <v>0.163879598662207</v>
      </c>
      <c r="O11" s="13">
        <v>0.16099071207430299</v>
      </c>
      <c r="P11" s="13"/>
      <c r="Q11" s="13">
        <v>0.126126126126126</v>
      </c>
      <c r="R11" s="13">
        <v>0.162162162162162</v>
      </c>
      <c r="S11" s="13">
        <v>0.108695652173913</v>
      </c>
      <c r="T11" s="13">
        <v>0.168224299065421</v>
      </c>
      <c r="U11" s="13">
        <v>0.13709677419354799</v>
      </c>
      <c r="V11" s="13">
        <v>0.12977099236641201</v>
      </c>
      <c r="W11" s="13">
        <v>0.17346938775510201</v>
      </c>
      <c r="X11" s="13">
        <v>0.162280701754386</v>
      </c>
      <c r="Y11" s="13"/>
      <c r="Z11" s="13">
        <v>0.194244604316547</v>
      </c>
      <c r="AA11" s="13">
        <v>0.19631901840490801</v>
      </c>
      <c r="AB11" s="13">
        <v>0.14285714285714299</v>
      </c>
      <c r="AC11" s="13">
        <v>0.12849162011173201</v>
      </c>
      <c r="AD11" s="13">
        <v>0.114285714285714</v>
      </c>
      <c r="AE11" s="13">
        <v>0.119266055045872</v>
      </c>
      <c r="AF11" s="13">
        <v>0.119047619047619</v>
      </c>
      <c r="AG11" s="13">
        <v>0.14285714285714299</v>
      </c>
      <c r="AH11" s="13"/>
      <c r="AI11" s="13">
        <v>0.17777777777777801</v>
      </c>
      <c r="AJ11" s="13">
        <v>0.123711340206186</v>
      </c>
      <c r="AK11" s="13">
        <v>0.10457516339869299</v>
      </c>
      <c r="AL11" s="13">
        <v>0.167330677290837</v>
      </c>
      <c r="AM11" s="13">
        <v>0.14367816091954</v>
      </c>
      <c r="AN11" s="13"/>
      <c r="AO11" s="13">
        <v>0.160535117056856</v>
      </c>
      <c r="AP11" s="13">
        <v>0.1328125</v>
      </c>
      <c r="AQ11" s="13"/>
      <c r="AR11" s="13">
        <v>0.140625</v>
      </c>
      <c r="AS11" s="13">
        <v>0.125874125874126</v>
      </c>
      <c r="AT11" s="13">
        <v>0</v>
      </c>
      <c r="AU11" s="13">
        <v>6.4516129032258104E-2</v>
      </c>
      <c r="AV11" s="13">
        <v>0.218487394957983</v>
      </c>
      <c r="AW11" s="13">
        <v>0.22077922077922099</v>
      </c>
      <c r="AX11" s="13">
        <v>0.214285714285714</v>
      </c>
      <c r="AY11" s="13">
        <v>8.8235294117647106E-2</v>
      </c>
      <c r="AZ11" s="13">
        <v>0.10784313725490199</v>
      </c>
      <c r="BA11" s="13">
        <v>0.17241379310344801</v>
      </c>
      <c r="BB11" s="13">
        <v>0.12280701754386</v>
      </c>
      <c r="BC11" s="13">
        <v>0.15094339622641501</v>
      </c>
      <c r="BD11" s="13"/>
      <c r="BE11" s="13">
        <v>0.15014164305948999</v>
      </c>
    </row>
    <row r="12" spans="2:57" x14ac:dyDescent="0.25">
      <c r="B12" s="14" t="s">
        <v>525</v>
      </c>
      <c r="C12" s="13">
        <v>9.2668024439918506E-2</v>
      </c>
      <c r="D12" s="13">
        <v>0.103896103896104</v>
      </c>
      <c r="E12" s="13">
        <v>0.11111111111111099</v>
      </c>
      <c r="F12" s="13">
        <v>8.2677165354330701E-2</v>
      </c>
      <c r="G12" s="13">
        <v>9.1085271317829494E-2</v>
      </c>
      <c r="H12" s="13"/>
      <c r="I12" s="13">
        <v>9.4420600858369105E-2</v>
      </c>
      <c r="J12" s="13">
        <v>9.1085271317829494E-2</v>
      </c>
      <c r="K12" s="13"/>
      <c r="L12" s="13">
        <v>4.6875E-2</v>
      </c>
      <c r="M12" s="13">
        <v>8.6580086580086604E-2</v>
      </c>
      <c r="N12" s="13">
        <v>7.69230769230769E-2</v>
      </c>
      <c r="O12" s="13">
        <v>0.13003095975232201</v>
      </c>
      <c r="P12" s="13"/>
      <c r="Q12" s="13">
        <v>7.2072072072072099E-2</v>
      </c>
      <c r="R12" s="13">
        <v>9.45945945945946E-2</v>
      </c>
      <c r="S12" s="13">
        <v>8.6956521739130405E-2</v>
      </c>
      <c r="T12" s="13">
        <v>8.4112149532710304E-2</v>
      </c>
      <c r="U12" s="13">
        <v>0.104838709677419</v>
      </c>
      <c r="V12" s="13">
        <v>9.1603053435114504E-2</v>
      </c>
      <c r="W12" s="13">
        <v>6.1224489795918401E-2</v>
      </c>
      <c r="X12" s="13">
        <v>0.114035087719298</v>
      </c>
      <c r="Y12" s="13"/>
      <c r="Z12" s="13">
        <v>7.9136690647481994E-2</v>
      </c>
      <c r="AA12" s="13">
        <v>8.5889570552147201E-2</v>
      </c>
      <c r="AB12" s="13">
        <v>5.1948051948052E-2</v>
      </c>
      <c r="AC12" s="13">
        <v>8.9385474860335198E-2</v>
      </c>
      <c r="AD12" s="13">
        <v>0.14285714285714299</v>
      </c>
      <c r="AE12" s="13">
        <v>0.100917431192661</v>
      </c>
      <c r="AF12" s="13">
        <v>0.16666666666666699</v>
      </c>
      <c r="AG12" s="13">
        <v>9.8901098901098897E-2</v>
      </c>
      <c r="AH12" s="13"/>
      <c r="AI12" s="13">
        <v>0.155555555555556</v>
      </c>
      <c r="AJ12" s="13">
        <v>0.11340206185567001</v>
      </c>
      <c r="AK12" s="13">
        <v>7.8431372549019607E-2</v>
      </c>
      <c r="AL12" s="13">
        <v>7.7689243027888405E-2</v>
      </c>
      <c r="AM12" s="13">
        <v>0.12068965517241401</v>
      </c>
      <c r="AN12" s="13"/>
      <c r="AO12" s="13">
        <v>9.3645484949832797E-2</v>
      </c>
      <c r="AP12" s="13">
        <v>9.1145833333333301E-2</v>
      </c>
      <c r="AQ12" s="13"/>
      <c r="AR12" s="13">
        <v>7.8125E-2</v>
      </c>
      <c r="AS12" s="13">
        <v>8.0419580419580403E-2</v>
      </c>
      <c r="AT12" s="13">
        <v>0.11764705882352899</v>
      </c>
      <c r="AU12" s="13">
        <v>0.12903225806451599</v>
      </c>
      <c r="AV12" s="13">
        <v>0.11764705882352899</v>
      </c>
      <c r="AW12" s="13">
        <v>9.0909090909090898E-2</v>
      </c>
      <c r="AX12" s="13">
        <v>5.95238095238095E-2</v>
      </c>
      <c r="AY12" s="13">
        <v>0.17647058823529399</v>
      </c>
      <c r="AZ12" s="13">
        <v>9.8039215686274495E-2</v>
      </c>
      <c r="BA12" s="13">
        <v>0.12068965517241401</v>
      </c>
      <c r="BB12" s="13">
        <v>5.2631578947368397E-2</v>
      </c>
      <c r="BC12" s="13">
        <v>9.4339622641509399E-2</v>
      </c>
      <c r="BD12" s="13"/>
      <c r="BE12" s="13">
        <v>7.9320113314447604E-2</v>
      </c>
    </row>
    <row r="13" spans="2:57" x14ac:dyDescent="0.25">
      <c r="B13" s="14" t="s">
        <v>82</v>
      </c>
      <c r="C13" s="13">
        <v>4.7861507128309597E-2</v>
      </c>
      <c r="D13" s="13">
        <v>9.0909090909090898E-2</v>
      </c>
      <c r="E13" s="13">
        <v>5.1851851851851899E-2</v>
      </c>
      <c r="F13" s="13">
        <v>4.7244094488188997E-2</v>
      </c>
      <c r="G13" s="13">
        <v>4.0697674418604703E-2</v>
      </c>
      <c r="H13" s="13"/>
      <c r="I13" s="13">
        <v>5.5793991416309002E-2</v>
      </c>
      <c r="J13" s="13">
        <v>4.0697674418604703E-2</v>
      </c>
      <c r="K13" s="13"/>
      <c r="L13" s="13">
        <v>3.125E-2</v>
      </c>
      <c r="M13" s="13">
        <v>3.03030303030303E-2</v>
      </c>
      <c r="N13" s="13">
        <v>4.3478260869565202E-2</v>
      </c>
      <c r="O13" s="13">
        <v>7.1207430340557307E-2</v>
      </c>
      <c r="P13" s="13"/>
      <c r="Q13" s="13">
        <v>7.2072072072072099E-2</v>
      </c>
      <c r="R13" s="13">
        <v>2.7027027027027001E-2</v>
      </c>
      <c r="S13" s="13">
        <v>3.2608695652173898E-2</v>
      </c>
      <c r="T13" s="13">
        <v>3.7383177570093497E-2</v>
      </c>
      <c r="U13" s="13">
        <v>4.8387096774193498E-2</v>
      </c>
      <c r="V13" s="13">
        <v>2.2900763358778602E-2</v>
      </c>
      <c r="W13" s="13">
        <v>4.08163265306122E-2</v>
      </c>
      <c r="X13" s="13">
        <v>5.7017543859649099E-2</v>
      </c>
      <c r="Y13" s="13"/>
      <c r="Z13" s="13">
        <v>5.7553956834532398E-2</v>
      </c>
      <c r="AA13" s="13">
        <v>6.7484662576687102E-2</v>
      </c>
      <c r="AB13" s="13">
        <v>6.4935064935064901E-2</v>
      </c>
      <c r="AC13" s="13">
        <v>1.11731843575419E-2</v>
      </c>
      <c r="AD13" s="13">
        <v>3.8095238095238099E-2</v>
      </c>
      <c r="AE13" s="13">
        <v>7.3394495412843999E-2</v>
      </c>
      <c r="AF13" s="13">
        <v>0</v>
      </c>
      <c r="AG13" s="13">
        <v>4.3956043956044001E-2</v>
      </c>
      <c r="AH13" s="13"/>
      <c r="AI13" s="13">
        <v>8.8888888888888906E-2</v>
      </c>
      <c r="AJ13" s="13">
        <v>3.09278350515464E-2</v>
      </c>
      <c r="AK13" s="13">
        <v>8.4967320261437898E-2</v>
      </c>
      <c r="AL13" s="13">
        <v>4.5816733067729098E-2</v>
      </c>
      <c r="AM13" s="13">
        <v>1.1494252873563199E-2</v>
      </c>
      <c r="AN13" s="13"/>
      <c r="AO13" s="13">
        <v>5.5183946488294298E-2</v>
      </c>
      <c r="AP13" s="13">
        <v>3.6458333333333301E-2</v>
      </c>
      <c r="AQ13" s="13"/>
      <c r="AR13" s="13">
        <v>0</v>
      </c>
      <c r="AS13" s="13">
        <v>5.9440559440559398E-2</v>
      </c>
      <c r="AT13" s="13">
        <v>5.8823529411764698E-2</v>
      </c>
      <c r="AU13" s="13">
        <v>6.4516129032258104E-2</v>
      </c>
      <c r="AV13" s="13">
        <v>4.20168067226891E-2</v>
      </c>
      <c r="AW13" s="13">
        <v>5.1948051948052E-2</v>
      </c>
      <c r="AX13" s="13">
        <v>3.5714285714285698E-2</v>
      </c>
      <c r="AY13" s="13">
        <v>2.9411764705882401E-2</v>
      </c>
      <c r="AZ13" s="13">
        <v>3.9215686274509803E-2</v>
      </c>
      <c r="BA13" s="13">
        <v>5.1724137931034503E-2</v>
      </c>
      <c r="BB13" s="13">
        <v>3.5087719298245598E-2</v>
      </c>
      <c r="BC13" s="13">
        <v>9.4339622641509399E-2</v>
      </c>
      <c r="BD13" s="13"/>
      <c r="BE13" s="13">
        <v>1.9830028328611901E-2</v>
      </c>
    </row>
    <row r="14" spans="2:57" x14ac:dyDescent="0.25">
      <c r="B14" s="14" t="s">
        <v>526</v>
      </c>
      <c r="C14" s="20">
        <v>0.42057026476578402</v>
      </c>
      <c r="D14" s="20">
        <v>0.36363636363636398</v>
      </c>
      <c r="E14" s="20">
        <v>0.37037037037037002</v>
      </c>
      <c r="F14" s="20">
        <v>0.42519685039370098</v>
      </c>
      <c r="G14" s="20">
        <v>0.43992248062015499</v>
      </c>
      <c r="H14" s="20"/>
      <c r="I14" s="20">
        <v>0.39914163090128801</v>
      </c>
      <c r="J14" s="20">
        <v>0.43992248062015499</v>
      </c>
      <c r="K14" s="20"/>
      <c r="L14" s="20">
        <v>0.53125</v>
      </c>
      <c r="M14" s="20">
        <v>0.45887445887445899</v>
      </c>
      <c r="N14" s="20">
        <v>0.434782608695652</v>
      </c>
      <c r="O14" s="20">
        <v>0.33436532507739902</v>
      </c>
      <c r="P14" s="20"/>
      <c r="Q14" s="20">
        <v>0.43243243243243201</v>
      </c>
      <c r="R14" s="20">
        <v>0.445945945945946</v>
      </c>
      <c r="S14" s="20">
        <v>0.54347826086956497</v>
      </c>
      <c r="T14" s="20">
        <v>0.401869158878505</v>
      </c>
      <c r="U14" s="20">
        <v>0.41935483870967699</v>
      </c>
      <c r="V14" s="20">
        <v>0.42748091603053401</v>
      </c>
      <c r="W14" s="20">
        <v>0.38775510204081598</v>
      </c>
      <c r="X14" s="20">
        <v>0.390350877192982</v>
      </c>
      <c r="Y14" s="20"/>
      <c r="Z14" s="20">
        <v>0.402877697841727</v>
      </c>
      <c r="AA14" s="20">
        <v>0.33128834355828202</v>
      </c>
      <c r="AB14" s="20">
        <v>0.51948051948051899</v>
      </c>
      <c r="AC14" s="20">
        <v>0.480446927374302</v>
      </c>
      <c r="AD14" s="20">
        <v>0.42857142857142899</v>
      </c>
      <c r="AE14" s="20">
        <v>0.42201834862385301</v>
      </c>
      <c r="AF14" s="20">
        <v>0.26190476190476197</v>
      </c>
      <c r="AG14" s="20">
        <v>0.38461538461538503</v>
      </c>
      <c r="AH14" s="20"/>
      <c r="AI14" s="20">
        <v>0.37777777777777799</v>
      </c>
      <c r="AJ14" s="20">
        <v>0.51546391752577303</v>
      </c>
      <c r="AK14" s="20">
        <v>0.33986928104575198</v>
      </c>
      <c r="AL14" s="20">
        <v>0.41633466135458203</v>
      </c>
      <c r="AM14" s="20">
        <v>0.48275862068965503</v>
      </c>
      <c r="AN14" s="20"/>
      <c r="AO14" s="20">
        <v>0.39799331103678898</v>
      </c>
      <c r="AP14" s="20">
        <v>0.45572916666666702</v>
      </c>
      <c r="AQ14" s="20"/>
      <c r="AR14" s="20">
        <v>0.390625</v>
      </c>
      <c r="AS14" s="20">
        <v>0.47202797202797198</v>
      </c>
      <c r="AT14" s="20">
        <v>0.64705882352941202</v>
      </c>
      <c r="AU14" s="20">
        <v>0.38709677419354799</v>
      </c>
      <c r="AV14" s="20">
        <v>0.310924369747899</v>
      </c>
      <c r="AW14" s="20">
        <v>0.42857142857142899</v>
      </c>
      <c r="AX14" s="20">
        <v>0.42857142857142899</v>
      </c>
      <c r="AY14" s="20">
        <v>0.32352941176470601</v>
      </c>
      <c r="AZ14" s="20">
        <v>0.40196078431372501</v>
      </c>
      <c r="BA14" s="20">
        <v>0.37931034482758602</v>
      </c>
      <c r="BB14" s="20">
        <v>0.54385964912280704</v>
      </c>
      <c r="BC14" s="20">
        <v>0.35849056603773599</v>
      </c>
      <c r="BD14" s="20"/>
      <c r="BE14" s="20">
        <v>0.47592067988668602</v>
      </c>
    </row>
    <row r="15" spans="2:57" x14ac:dyDescent="0.25">
      <c r="B15" s="14" t="s">
        <v>527</v>
      </c>
      <c r="C15" s="20">
        <v>0.24236252545824799</v>
      </c>
      <c r="D15" s="20">
        <v>0.19480519480519501</v>
      </c>
      <c r="E15" s="20">
        <v>0.32592592592592601</v>
      </c>
      <c r="F15" s="20">
        <v>0.232283464566929</v>
      </c>
      <c r="G15" s="20">
        <v>0.232558139534884</v>
      </c>
      <c r="H15" s="20"/>
      <c r="I15" s="20">
        <v>0.25321888412017202</v>
      </c>
      <c r="J15" s="20">
        <v>0.232558139534884</v>
      </c>
      <c r="K15" s="20"/>
      <c r="L15" s="20">
        <v>0.1953125</v>
      </c>
      <c r="M15" s="20">
        <v>0.20346320346320301</v>
      </c>
      <c r="N15" s="20">
        <v>0.24080267558528401</v>
      </c>
      <c r="O15" s="20">
        <v>0.29102167182662497</v>
      </c>
      <c r="P15" s="20"/>
      <c r="Q15" s="20">
        <v>0.19819819819819801</v>
      </c>
      <c r="R15" s="20">
        <v>0.25675675675675702</v>
      </c>
      <c r="S15" s="20">
        <v>0.19565217391304299</v>
      </c>
      <c r="T15" s="20">
        <v>0.25233644859813098</v>
      </c>
      <c r="U15" s="20">
        <v>0.241935483870968</v>
      </c>
      <c r="V15" s="20">
        <v>0.221374045801527</v>
      </c>
      <c r="W15" s="20">
        <v>0.23469387755102</v>
      </c>
      <c r="X15" s="20">
        <v>0.27631578947368401</v>
      </c>
      <c r="Y15" s="20"/>
      <c r="Z15" s="20">
        <v>0.27338129496402902</v>
      </c>
      <c r="AA15" s="20">
        <v>0.28220858895705497</v>
      </c>
      <c r="AB15" s="20">
        <v>0.19480519480519501</v>
      </c>
      <c r="AC15" s="20">
        <v>0.217877094972067</v>
      </c>
      <c r="AD15" s="20">
        <v>0.25714285714285701</v>
      </c>
      <c r="AE15" s="20">
        <v>0.22018348623853201</v>
      </c>
      <c r="AF15" s="20">
        <v>0.28571428571428598</v>
      </c>
      <c r="AG15" s="20">
        <v>0.24175824175824201</v>
      </c>
      <c r="AH15" s="20"/>
      <c r="AI15" s="20">
        <v>0.33333333333333298</v>
      </c>
      <c r="AJ15" s="20">
        <v>0.23711340206185599</v>
      </c>
      <c r="AK15" s="20">
        <v>0.18300653594771199</v>
      </c>
      <c r="AL15" s="20">
        <v>0.24501992031872499</v>
      </c>
      <c r="AM15" s="20">
        <v>0.26436781609195398</v>
      </c>
      <c r="AN15" s="20"/>
      <c r="AO15" s="20">
        <v>0.25418060200668902</v>
      </c>
      <c r="AP15" s="20">
        <v>0.22395833333333301</v>
      </c>
      <c r="AQ15" s="20"/>
      <c r="AR15" s="20">
        <v>0.21875</v>
      </c>
      <c r="AS15" s="20">
        <v>0.206293706293706</v>
      </c>
      <c r="AT15" s="20">
        <v>0.11764705882352899</v>
      </c>
      <c r="AU15" s="20">
        <v>0.19354838709677399</v>
      </c>
      <c r="AV15" s="20">
        <v>0.33613445378151302</v>
      </c>
      <c r="AW15" s="20">
        <v>0.31168831168831201</v>
      </c>
      <c r="AX15" s="20">
        <v>0.273809523809524</v>
      </c>
      <c r="AY15" s="20">
        <v>0.26470588235294101</v>
      </c>
      <c r="AZ15" s="20">
        <v>0.20588235294117599</v>
      </c>
      <c r="BA15" s="20">
        <v>0.29310344827586199</v>
      </c>
      <c r="BB15" s="20">
        <v>0.175438596491228</v>
      </c>
      <c r="BC15" s="20">
        <v>0.245283018867925</v>
      </c>
      <c r="BD15" s="20"/>
      <c r="BE15" s="20">
        <v>0.22946175637393801</v>
      </c>
    </row>
    <row r="16" spans="2:57" x14ac:dyDescent="0.25">
      <c r="B16" s="14" t="s">
        <v>274</v>
      </c>
      <c r="C16" s="21">
        <v>0.178207739307536</v>
      </c>
      <c r="D16" s="21">
        <v>0.168831168831169</v>
      </c>
      <c r="E16" s="21">
        <v>4.4444444444444398E-2</v>
      </c>
      <c r="F16" s="21">
        <v>0.192913385826772</v>
      </c>
      <c r="G16" s="21">
        <v>0.20736434108527099</v>
      </c>
      <c r="H16" s="21"/>
      <c r="I16" s="21">
        <v>0.145922746781116</v>
      </c>
      <c r="J16" s="21">
        <v>0.20736434108527099</v>
      </c>
      <c r="K16" s="21"/>
      <c r="L16" s="21">
        <v>0.3359375</v>
      </c>
      <c r="M16" s="21">
        <v>0.25541125541125498</v>
      </c>
      <c r="N16" s="21">
        <v>0.19397993311036801</v>
      </c>
      <c r="O16" s="21">
        <v>4.3343653250773898E-2</v>
      </c>
      <c r="P16" s="21"/>
      <c r="Q16" s="21">
        <v>0.23423423423423401</v>
      </c>
      <c r="R16" s="21">
        <v>0.18918918918918901</v>
      </c>
      <c r="S16" s="21">
        <v>0.34782608695652201</v>
      </c>
      <c r="T16" s="21">
        <v>0.14953271028037399</v>
      </c>
      <c r="U16" s="21">
        <v>0.17741935483870999</v>
      </c>
      <c r="V16" s="21">
        <v>0.206106870229008</v>
      </c>
      <c r="W16" s="21">
        <v>0.15306122448979601</v>
      </c>
      <c r="X16" s="21">
        <v>0.114035087719298</v>
      </c>
      <c r="Y16" s="21"/>
      <c r="Z16" s="21">
        <v>0.12949640287769801</v>
      </c>
      <c r="AA16" s="21">
        <v>4.9079754601226898E-2</v>
      </c>
      <c r="AB16" s="21">
        <v>0.32467532467532501</v>
      </c>
      <c r="AC16" s="21">
        <v>0.26256983240223503</v>
      </c>
      <c r="AD16" s="21">
        <v>0.17142857142857101</v>
      </c>
      <c r="AE16" s="21">
        <v>0.201834862385321</v>
      </c>
      <c r="AF16" s="21">
        <v>-2.3809523809523801E-2</v>
      </c>
      <c r="AG16" s="21">
        <v>0.14285714285714299</v>
      </c>
      <c r="AH16" s="21"/>
      <c r="AI16" s="21">
        <v>4.4444444444444398E-2</v>
      </c>
      <c r="AJ16" s="21">
        <v>0.27835051546391698</v>
      </c>
      <c r="AK16" s="21">
        <v>0.15686274509803899</v>
      </c>
      <c r="AL16" s="21">
        <v>0.171314741035857</v>
      </c>
      <c r="AM16" s="21">
        <v>0.21839080459770099</v>
      </c>
      <c r="AN16" s="21"/>
      <c r="AO16" s="21">
        <v>0.14381270903009999</v>
      </c>
      <c r="AP16" s="21">
        <v>0.23177083333333301</v>
      </c>
      <c r="AQ16" s="21"/>
      <c r="AR16" s="21">
        <v>0.171875</v>
      </c>
      <c r="AS16" s="21">
        <v>0.26573426573426601</v>
      </c>
      <c r="AT16" s="21">
        <v>0.52941176470588203</v>
      </c>
      <c r="AU16" s="21">
        <v>0.19354838709677399</v>
      </c>
      <c r="AV16" s="21">
        <v>-2.5210084033613502E-2</v>
      </c>
      <c r="AW16" s="21">
        <v>0.11688311688311701</v>
      </c>
      <c r="AX16" s="21">
        <v>0.15476190476190499</v>
      </c>
      <c r="AY16" s="21">
        <v>5.8823529411764698E-2</v>
      </c>
      <c r="AZ16" s="21">
        <v>0.19607843137254899</v>
      </c>
      <c r="BA16" s="21">
        <v>8.6206896551724102E-2</v>
      </c>
      <c r="BB16" s="21">
        <v>0.36842105263157898</v>
      </c>
      <c r="BC16" s="21">
        <v>0.113207547169811</v>
      </c>
      <c r="BD16" s="21"/>
      <c r="BE16" s="21">
        <v>0.24645892351274801</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622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521</v>
      </c>
      <c r="C8" s="13">
        <v>0.114052953156823</v>
      </c>
      <c r="D8" s="13">
        <v>5.1948051948052E-2</v>
      </c>
      <c r="E8" s="13">
        <v>0.11111111111111099</v>
      </c>
      <c r="F8" s="13">
        <v>9.8425196850393706E-2</v>
      </c>
      <c r="G8" s="13">
        <v>0.13178294573643401</v>
      </c>
      <c r="H8" s="13"/>
      <c r="I8" s="13">
        <v>9.4420600858369105E-2</v>
      </c>
      <c r="J8" s="13">
        <v>0.13178294573643401</v>
      </c>
      <c r="K8" s="13"/>
      <c r="L8" s="13">
        <v>0.171875</v>
      </c>
      <c r="M8" s="13">
        <v>0.12554112554112601</v>
      </c>
      <c r="N8" s="13">
        <v>0.11371237458194</v>
      </c>
      <c r="O8" s="13">
        <v>8.0495356037151702E-2</v>
      </c>
      <c r="P8" s="13"/>
      <c r="Q8" s="13">
        <v>6.3063063063063099E-2</v>
      </c>
      <c r="R8" s="13">
        <v>0.135135135135135</v>
      </c>
      <c r="S8" s="13">
        <v>0.13043478260869601</v>
      </c>
      <c r="T8" s="13">
        <v>0.11214953271028</v>
      </c>
      <c r="U8" s="13">
        <v>9.6774193548387094E-2</v>
      </c>
      <c r="V8" s="13">
        <v>0.13740458015267201</v>
      </c>
      <c r="W8" s="13">
        <v>0.16326530612244899</v>
      </c>
      <c r="X8" s="13">
        <v>0.105263157894737</v>
      </c>
      <c r="Y8" s="13"/>
      <c r="Z8" s="13">
        <v>0.107913669064748</v>
      </c>
      <c r="AA8" s="13">
        <v>0.110429447852761</v>
      </c>
      <c r="AB8" s="13">
        <v>0.123376623376623</v>
      </c>
      <c r="AC8" s="13">
        <v>0.13407821229050301</v>
      </c>
      <c r="AD8" s="13">
        <v>0.104761904761905</v>
      </c>
      <c r="AE8" s="13">
        <v>9.1743119266055106E-2</v>
      </c>
      <c r="AF8" s="13">
        <v>4.7619047619047603E-2</v>
      </c>
      <c r="AG8" s="13">
        <v>0.14285714285714299</v>
      </c>
      <c r="AH8" s="13"/>
      <c r="AI8" s="13">
        <v>8.8888888888888906E-2</v>
      </c>
      <c r="AJ8" s="13">
        <v>0.10309278350515499</v>
      </c>
      <c r="AK8" s="13">
        <v>0.10457516339869299</v>
      </c>
      <c r="AL8" s="13">
        <v>0.107569721115538</v>
      </c>
      <c r="AM8" s="13">
        <v>0.160919540229885</v>
      </c>
      <c r="AN8" s="13"/>
      <c r="AO8" s="13">
        <v>0.117056856187291</v>
      </c>
      <c r="AP8" s="13">
        <v>0.109375</v>
      </c>
      <c r="AQ8" s="13"/>
      <c r="AR8" s="13">
        <v>9.375E-2</v>
      </c>
      <c r="AS8" s="13">
        <v>0.143356643356643</v>
      </c>
      <c r="AT8" s="13">
        <v>0.11764705882352899</v>
      </c>
      <c r="AU8" s="13">
        <v>9.6774193548387094E-2</v>
      </c>
      <c r="AV8" s="13">
        <v>8.40336134453782E-2</v>
      </c>
      <c r="AW8" s="13">
        <v>0.12987012987013</v>
      </c>
      <c r="AX8" s="13">
        <v>8.3333333333333301E-2</v>
      </c>
      <c r="AY8" s="13">
        <v>8.8235294117647106E-2</v>
      </c>
      <c r="AZ8" s="13">
        <v>8.8235294117647106E-2</v>
      </c>
      <c r="BA8" s="13">
        <v>6.8965517241379296E-2</v>
      </c>
      <c r="BB8" s="13">
        <v>0.175438596491228</v>
      </c>
      <c r="BC8" s="13">
        <v>0.13207547169811301</v>
      </c>
      <c r="BD8" s="13"/>
      <c r="BE8" s="13">
        <v>0.12747875354107599</v>
      </c>
    </row>
    <row r="9" spans="2:57" x14ac:dyDescent="0.25">
      <c r="B9" s="14" t="s">
        <v>522</v>
      </c>
      <c r="C9" s="13">
        <v>0.24745417515274901</v>
      </c>
      <c r="D9" s="13">
        <v>0.207792207792208</v>
      </c>
      <c r="E9" s="13">
        <v>0.2</v>
      </c>
      <c r="F9" s="13">
        <v>0.244094488188976</v>
      </c>
      <c r="G9" s="13">
        <v>0.26744186046511598</v>
      </c>
      <c r="H9" s="13"/>
      <c r="I9" s="13">
        <v>0.225321888412017</v>
      </c>
      <c r="J9" s="13">
        <v>0.26744186046511598</v>
      </c>
      <c r="K9" s="13"/>
      <c r="L9" s="13">
        <v>0.3125</v>
      </c>
      <c r="M9" s="13">
        <v>0.29437229437229401</v>
      </c>
      <c r="N9" s="13">
        <v>0.23745819397993301</v>
      </c>
      <c r="O9" s="13">
        <v>0.19814241486068099</v>
      </c>
      <c r="P9" s="13"/>
      <c r="Q9" s="13">
        <v>0.27027027027027001</v>
      </c>
      <c r="R9" s="13">
        <v>0.28378378378378399</v>
      </c>
      <c r="S9" s="13">
        <v>0.32608695652173902</v>
      </c>
      <c r="T9" s="13">
        <v>0.233644859813084</v>
      </c>
      <c r="U9" s="13">
        <v>0.25806451612903197</v>
      </c>
      <c r="V9" s="13">
        <v>0.26717557251908403</v>
      </c>
      <c r="W9" s="13">
        <v>0.214285714285714</v>
      </c>
      <c r="X9" s="13">
        <v>0.20614035087719301</v>
      </c>
      <c r="Y9" s="13"/>
      <c r="Z9" s="13">
        <v>0.28057553956834502</v>
      </c>
      <c r="AA9" s="13">
        <v>0.190184049079755</v>
      </c>
      <c r="AB9" s="13">
        <v>0.246753246753247</v>
      </c>
      <c r="AC9" s="13">
        <v>0.28491620111731802</v>
      </c>
      <c r="AD9" s="13">
        <v>0.238095238095238</v>
      </c>
      <c r="AE9" s="13">
        <v>0.302752293577982</v>
      </c>
      <c r="AF9" s="13">
        <v>0.16666666666666699</v>
      </c>
      <c r="AG9" s="13">
        <v>0.20879120879120899</v>
      </c>
      <c r="AH9" s="13"/>
      <c r="AI9" s="13">
        <v>0.266666666666667</v>
      </c>
      <c r="AJ9" s="13">
        <v>0.268041237113402</v>
      </c>
      <c r="AK9" s="13">
        <v>0.18954248366013099</v>
      </c>
      <c r="AL9" s="13">
        <v>0.25099601593625498</v>
      </c>
      <c r="AM9" s="13">
        <v>0.28160919540229901</v>
      </c>
      <c r="AN9" s="13"/>
      <c r="AO9" s="13">
        <v>0.23244147157190601</v>
      </c>
      <c r="AP9" s="13">
        <v>0.27083333333333298</v>
      </c>
      <c r="AQ9" s="13"/>
      <c r="AR9" s="13">
        <v>0.34375</v>
      </c>
      <c r="AS9" s="13">
        <v>0.269230769230769</v>
      </c>
      <c r="AT9" s="13">
        <v>0.47058823529411797</v>
      </c>
      <c r="AU9" s="13">
        <v>0.25806451612903197</v>
      </c>
      <c r="AV9" s="13">
        <v>0.19327731092437</v>
      </c>
      <c r="AW9" s="13">
        <v>0.168831168831169</v>
      </c>
      <c r="AX9" s="13">
        <v>0.30952380952380998</v>
      </c>
      <c r="AY9" s="13">
        <v>0.17647058823529399</v>
      </c>
      <c r="AZ9" s="13">
        <v>0.26470588235294101</v>
      </c>
      <c r="BA9" s="13">
        <v>0.15517241379310301</v>
      </c>
      <c r="BB9" s="13">
        <v>0.31578947368421101</v>
      </c>
      <c r="BC9" s="13">
        <v>0.113207547169811</v>
      </c>
      <c r="BD9" s="13"/>
      <c r="BE9" s="13">
        <v>0.291784702549575</v>
      </c>
    </row>
    <row r="10" spans="2:57" x14ac:dyDescent="0.25">
      <c r="B10" s="14" t="s">
        <v>523</v>
      </c>
      <c r="C10" s="13">
        <v>0.27291242362525497</v>
      </c>
      <c r="D10" s="13">
        <v>0.36363636363636398</v>
      </c>
      <c r="E10" s="13">
        <v>0.23703703703703699</v>
      </c>
      <c r="F10" s="13">
        <v>0.32677165354330701</v>
      </c>
      <c r="G10" s="13">
        <v>0.242248062015504</v>
      </c>
      <c r="H10" s="13"/>
      <c r="I10" s="13">
        <v>0.3068669527897</v>
      </c>
      <c r="J10" s="13">
        <v>0.242248062015504</v>
      </c>
      <c r="K10" s="13"/>
      <c r="L10" s="13">
        <v>0.265625</v>
      </c>
      <c r="M10" s="13">
        <v>0.28571428571428598</v>
      </c>
      <c r="N10" s="13">
        <v>0.27759197324414697</v>
      </c>
      <c r="O10" s="13">
        <v>0.26315789473684198</v>
      </c>
      <c r="P10" s="13"/>
      <c r="Q10" s="13">
        <v>0.31531531531531498</v>
      </c>
      <c r="R10" s="13">
        <v>0.28378378378378399</v>
      </c>
      <c r="S10" s="13">
        <v>0.30434782608695699</v>
      </c>
      <c r="T10" s="13">
        <v>0.25233644859813098</v>
      </c>
      <c r="U10" s="13">
        <v>0.30645161290322598</v>
      </c>
      <c r="V10" s="13">
        <v>0.27480916030534402</v>
      </c>
      <c r="W10" s="13">
        <v>0.25510204081632698</v>
      </c>
      <c r="X10" s="13">
        <v>0.24122807017543901</v>
      </c>
      <c r="Y10" s="13"/>
      <c r="Z10" s="13">
        <v>0.23021582733813001</v>
      </c>
      <c r="AA10" s="13">
        <v>0.30674846625766899</v>
      </c>
      <c r="AB10" s="13">
        <v>0.26623376623376599</v>
      </c>
      <c r="AC10" s="13">
        <v>0.26815642458100603</v>
      </c>
      <c r="AD10" s="13">
        <v>0.28571428571428598</v>
      </c>
      <c r="AE10" s="13">
        <v>0.23853211009174299</v>
      </c>
      <c r="AF10" s="13">
        <v>0.40476190476190499</v>
      </c>
      <c r="AG10" s="13">
        <v>0.26373626373626402</v>
      </c>
      <c r="AH10" s="13"/>
      <c r="AI10" s="13">
        <v>0.2</v>
      </c>
      <c r="AJ10" s="13">
        <v>0.268041237113402</v>
      </c>
      <c r="AK10" s="13">
        <v>0.30065359477124198</v>
      </c>
      <c r="AL10" s="13">
        <v>0.29482071713147401</v>
      </c>
      <c r="AM10" s="13">
        <v>0.21264367816092</v>
      </c>
      <c r="AN10" s="13"/>
      <c r="AO10" s="13">
        <v>0.26254180602006699</v>
      </c>
      <c r="AP10" s="13">
        <v>0.2890625</v>
      </c>
      <c r="AQ10" s="13"/>
      <c r="AR10" s="13">
        <v>0.28125</v>
      </c>
      <c r="AS10" s="13">
        <v>0.25174825174825199</v>
      </c>
      <c r="AT10" s="13">
        <v>0.11764705882352899</v>
      </c>
      <c r="AU10" s="13">
        <v>0.29032258064516098</v>
      </c>
      <c r="AV10" s="13">
        <v>0.28571428571428598</v>
      </c>
      <c r="AW10" s="13">
        <v>0.27272727272727298</v>
      </c>
      <c r="AX10" s="13">
        <v>0.19047619047618999</v>
      </c>
      <c r="AY10" s="13">
        <v>0.41176470588235298</v>
      </c>
      <c r="AZ10" s="13">
        <v>0.32352941176470601</v>
      </c>
      <c r="BA10" s="13">
        <v>0.25862068965517199</v>
      </c>
      <c r="BB10" s="13">
        <v>0.33333333333333298</v>
      </c>
      <c r="BC10" s="13">
        <v>0.28301886792452802</v>
      </c>
      <c r="BD10" s="13"/>
      <c r="BE10" s="13">
        <v>0.23796033994334301</v>
      </c>
    </row>
    <row r="11" spans="2:57" x14ac:dyDescent="0.25">
      <c r="B11" s="14" t="s">
        <v>524</v>
      </c>
      <c r="C11" s="13">
        <v>0.17107942973523399</v>
      </c>
      <c r="D11" s="13">
        <v>0.11688311688311701</v>
      </c>
      <c r="E11" s="13">
        <v>0.19259259259259301</v>
      </c>
      <c r="F11" s="13">
        <v>0.16535433070866101</v>
      </c>
      <c r="G11" s="13">
        <v>0.176356589147287</v>
      </c>
      <c r="H11" s="13"/>
      <c r="I11" s="13">
        <v>0.16523605150214599</v>
      </c>
      <c r="J11" s="13">
        <v>0.176356589147287</v>
      </c>
      <c r="K11" s="13"/>
      <c r="L11" s="13">
        <v>0.1171875</v>
      </c>
      <c r="M11" s="13">
        <v>0.14285714285714299</v>
      </c>
      <c r="N11" s="13">
        <v>0.18394648829431401</v>
      </c>
      <c r="O11" s="13">
        <v>0.201238390092879</v>
      </c>
      <c r="P11" s="13"/>
      <c r="Q11" s="13">
        <v>0.153153153153153</v>
      </c>
      <c r="R11" s="13">
        <v>0.162162162162162</v>
      </c>
      <c r="S11" s="13">
        <v>7.6086956521739094E-2</v>
      </c>
      <c r="T11" s="13">
        <v>0.242990654205607</v>
      </c>
      <c r="U11" s="13">
        <v>0.14516129032258099</v>
      </c>
      <c r="V11" s="13">
        <v>0.16030534351145001</v>
      </c>
      <c r="W11" s="13">
        <v>0.16326530612244899</v>
      </c>
      <c r="X11" s="13">
        <v>0.20614035087719301</v>
      </c>
      <c r="Y11" s="13"/>
      <c r="Z11" s="13">
        <v>0.12230215827338101</v>
      </c>
      <c r="AA11" s="13">
        <v>0.190184049079755</v>
      </c>
      <c r="AB11" s="13">
        <v>0.19480519480519501</v>
      </c>
      <c r="AC11" s="13">
        <v>0.14525139664804501</v>
      </c>
      <c r="AD11" s="13">
        <v>0.17142857142857101</v>
      </c>
      <c r="AE11" s="13">
        <v>0.16513761467889901</v>
      </c>
      <c r="AF11" s="13">
        <v>0.214285714285714</v>
      </c>
      <c r="AG11" s="13">
        <v>0.20879120879120899</v>
      </c>
      <c r="AH11" s="13"/>
      <c r="AI11" s="13">
        <v>0.133333333333333</v>
      </c>
      <c r="AJ11" s="13">
        <v>0.15463917525773199</v>
      </c>
      <c r="AK11" s="13">
        <v>0.17647058823529399</v>
      </c>
      <c r="AL11" s="13">
        <v>0.19123505976095601</v>
      </c>
      <c r="AM11" s="13">
        <v>0.12068965517241401</v>
      </c>
      <c r="AN11" s="13"/>
      <c r="AO11" s="13">
        <v>0.17892976588628801</v>
      </c>
      <c r="AP11" s="13">
        <v>0.15885416666666699</v>
      </c>
      <c r="AQ11" s="13"/>
      <c r="AR11" s="13">
        <v>0.15625</v>
      </c>
      <c r="AS11" s="13">
        <v>0.160839160839161</v>
      </c>
      <c r="AT11" s="13">
        <v>0.17647058823529399</v>
      </c>
      <c r="AU11" s="13">
        <v>0.19354838709677399</v>
      </c>
      <c r="AV11" s="13">
        <v>0.19327731092437</v>
      </c>
      <c r="AW11" s="13">
        <v>0.18181818181818199</v>
      </c>
      <c r="AX11" s="13">
        <v>0.238095238095238</v>
      </c>
      <c r="AY11" s="13">
        <v>0.11764705882352899</v>
      </c>
      <c r="AZ11" s="13">
        <v>0.14705882352941199</v>
      </c>
      <c r="BA11" s="13">
        <v>0.22413793103448301</v>
      </c>
      <c r="BB11" s="13">
        <v>7.0175438596491196E-2</v>
      </c>
      <c r="BC11" s="13">
        <v>0.18867924528301899</v>
      </c>
      <c r="BD11" s="13"/>
      <c r="BE11" s="13">
        <v>0.16430594900849901</v>
      </c>
    </row>
    <row r="12" spans="2:57" x14ac:dyDescent="0.25">
      <c r="B12" s="14" t="s">
        <v>525</v>
      </c>
      <c r="C12" s="13">
        <v>0.130346232179226</v>
      </c>
      <c r="D12" s="13">
        <v>0.18181818181818199</v>
      </c>
      <c r="E12" s="13">
        <v>0.17777777777777801</v>
      </c>
      <c r="F12" s="13">
        <v>9.4488188976377993E-2</v>
      </c>
      <c r="G12" s="13">
        <v>0.127906976744186</v>
      </c>
      <c r="H12" s="13"/>
      <c r="I12" s="13">
        <v>0.13304721030042899</v>
      </c>
      <c r="J12" s="13">
        <v>0.127906976744186</v>
      </c>
      <c r="K12" s="13"/>
      <c r="L12" s="13">
        <v>0.1015625</v>
      </c>
      <c r="M12" s="13">
        <v>0.103896103896104</v>
      </c>
      <c r="N12" s="13">
        <v>0.12374581939799301</v>
      </c>
      <c r="O12" s="13">
        <v>0.16718266253870001</v>
      </c>
      <c r="P12" s="13"/>
      <c r="Q12" s="13">
        <v>0.117117117117117</v>
      </c>
      <c r="R12" s="13">
        <v>9.45945945945946E-2</v>
      </c>
      <c r="S12" s="13">
        <v>0.119565217391304</v>
      </c>
      <c r="T12" s="13">
        <v>0.10280373831775701</v>
      </c>
      <c r="U12" s="13">
        <v>0.15322580645161299</v>
      </c>
      <c r="V12" s="13">
        <v>0.12977099236641201</v>
      </c>
      <c r="W12" s="13">
        <v>9.1836734693877597E-2</v>
      </c>
      <c r="X12" s="13">
        <v>0.175438596491228</v>
      </c>
      <c r="Y12" s="13"/>
      <c r="Z12" s="13">
        <v>0.15107913669064699</v>
      </c>
      <c r="AA12" s="13">
        <v>0.16564417177914101</v>
      </c>
      <c r="AB12" s="13">
        <v>9.7402597402597393E-2</v>
      </c>
      <c r="AC12" s="13">
        <v>0.13966480446927401</v>
      </c>
      <c r="AD12" s="13">
        <v>0.161904761904762</v>
      </c>
      <c r="AE12" s="13">
        <v>0.11009174311926601</v>
      </c>
      <c r="AF12" s="13">
        <v>9.5238095238095205E-2</v>
      </c>
      <c r="AG12" s="13">
        <v>7.69230769230769E-2</v>
      </c>
      <c r="AH12" s="13"/>
      <c r="AI12" s="13">
        <v>0.22222222222222199</v>
      </c>
      <c r="AJ12" s="13">
        <v>0.134020618556701</v>
      </c>
      <c r="AK12" s="13">
        <v>0.13725490196078399</v>
      </c>
      <c r="AL12" s="13">
        <v>0.103585657370518</v>
      </c>
      <c r="AM12" s="13">
        <v>0.17241379310344801</v>
      </c>
      <c r="AN12" s="13"/>
      <c r="AO12" s="13">
        <v>0.14882943143812699</v>
      </c>
      <c r="AP12" s="13">
        <v>0.1015625</v>
      </c>
      <c r="AQ12" s="13"/>
      <c r="AR12" s="13">
        <v>7.8125E-2</v>
      </c>
      <c r="AS12" s="13">
        <v>0.115384615384615</v>
      </c>
      <c r="AT12" s="13">
        <v>0.11764705882352899</v>
      </c>
      <c r="AU12" s="13">
        <v>9.6774193548387094E-2</v>
      </c>
      <c r="AV12" s="13">
        <v>0.17647058823529399</v>
      </c>
      <c r="AW12" s="13">
        <v>0.15584415584415601</v>
      </c>
      <c r="AX12" s="13">
        <v>0.14285714285714299</v>
      </c>
      <c r="AY12" s="13">
        <v>0.17647058823529399</v>
      </c>
      <c r="AZ12" s="13">
        <v>0.10784313725490199</v>
      </c>
      <c r="BA12" s="13">
        <v>0.17241379310344801</v>
      </c>
      <c r="BB12" s="13">
        <v>5.2631578947368397E-2</v>
      </c>
      <c r="BC12" s="13">
        <v>0.18867924528301899</v>
      </c>
      <c r="BD12" s="13"/>
      <c r="BE12" s="13">
        <v>0.15297450424929199</v>
      </c>
    </row>
    <row r="13" spans="2:57" x14ac:dyDescent="0.25">
      <c r="B13" s="14" t="s">
        <v>82</v>
      </c>
      <c r="C13" s="13">
        <v>6.4154786150712795E-2</v>
      </c>
      <c r="D13" s="13">
        <v>7.7922077922077906E-2</v>
      </c>
      <c r="E13" s="13">
        <v>8.1481481481481502E-2</v>
      </c>
      <c r="F13" s="13">
        <v>7.0866141732283505E-2</v>
      </c>
      <c r="G13" s="13">
        <v>5.4263565891472902E-2</v>
      </c>
      <c r="H13" s="13"/>
      <c r="I13" s="13">
        <v>7.5107296137339102E-2</v>
      </c>
      <c r="J13" s="13">
        <v>5.4263565891472902E-2</v>
      </c>
      <c r="K13" s="13"/>
      <c r="L13" s="13">
        <v>3.125E-2</v>
      </c>
      <c r="M13" s="13">
        <v>4.7619047619047603E-2</v>
      </c>
      <c r="N13" s="13">
        <v>6.3545150501672198E-2</v>
      </c>
      <c r="O13" s="13">
        <v>8.9783281733746098E-2</v>
      </c>
      <c r="P13" s="13"/>
      <c r="Q13" s="13">
        <v>8.1081081081081099E-2</v>
      </c>
      <c r="R13" s="13">
        <v>4.0540540540540501E-2</v>
      </c>
      <c r="S13" s="13">
        <v>4.3478260869565202E-2</v>
      </c>
      <c r="T13" s="13">
        <v>5.60747663551402E-2</v>
      </c>
      <c r="U13" s="13">
        <v>4.0322580645161303E-2</v>
      </c>
      <c r="V13" s="13">
        <v>3.0534351145038201E-2</v>
      </c>
      <c r="W13" s="13">
        <v>0.11224489795918401</v>
      </c>
      <c r="X13" s="13">
        <v>6.5789473684210495E-2</v>
      </c>
      <c r="Y13" s="13"/>
      <c r="Z13" s="13">
        <v>0.107913669064748</v>
      </c>
      <c r="AA13" s="13">
        <v>3.6809815950920199E-2</v>
      </c>
      <c r="AB13" s="13">
        <v>7.1428571428571397E-2</v>
      </c>
      <c r="AC13" s="13">
        <v>2.7932960893854698E-2</v>
      </c>
      <c r="AD13" s="13">
        <v>3.8095238095238099E-2</v>
      </c>
      <c r="AE13" s="13">
        <v>9.1743119266055106E-2</v>
      </c>
      <c r="AF13" s="13">
        <v>7.1428571428571397E-2</v>
      </c>
      <c r="AG13" s="13">
        <v>9.8901098901098897E-2</v>
      </c>
      <c r="AH13" s="13"/>
      <c r="AI13" s="13">
        <v>8.8888888888888906E-2</v>
      </c>
      <c r="AJ13" s="13">
        <v>7.2164948453608199E-2</v>
      </c>
      <c r="AK13" s="13">
        <v>9.1503267973856203E-2</v>
      </c>
      <c r="AL13" s="13">
        <v>5.1792828685259001E-2</v>
      </c>
      <c r="AM13" s="13">
        <v>5.1724137931034503E-2</v>
      </c>
      <c r="AN13" s="13"/>
      <c r="AO13" s="13">
        <v>6.02006688963211E-2</v>
      </c>
      <c r="AP13" s="13">
        <v>7.03125E-2</v>
      </c>
      <c r="AQ13" s="13"/>
      <c r="AR13" s="13">
        <v>4.6875E-2</v>
      </c>
      <c r="AS13" s="13">
        <v>5.9440559440559398E-2</v>
      </c>
      <c r="AT13" s="13">
        <v>0</v>
      </c>
      <c r="AU13" s="13">
        <v>6.4516129032258104E-2</v>
      </c>
      <c r="AV13" s="13">
        <v>6.7226890756302504E-2</v>
      </c>
      <c r="AW13" s="13">
        <v>9.0909090909090898E-2</v>
      </c>
      <c r="AX13" s="13">
        <v>3.5714285714285698E-2</v>
      </c>
      <c r="AY13" s="13">
        <v>2.9411764705882401E-2</v>
      </c>
      <c r="AZ13" s="13">
        <v>6.8627450980392204E-2</v>
      </c>
      <c r="BA13" s="13">
        <v>0.12068965517241401</v>
      </c>
      <c r="BB13" s="13">
        <v>5.2631578947368397E-2</v>
      </c>
      <c r="BC13" s="13">
        <v>9.4339622641509399E-2</v>
      </c>
      <c r="BD13" s="13"/>
      <c r="BE13" s="13">
        <v>2.54957507082153E-2</v>
      </c>
    </row>
    <row r="14" spans="2:57" x14ac:dyDescent="0.25">
      <c r="B14" s="14" t="s">
        <v>526</v>
      </c>
      <c r="C14" s="20">
        <v>0.36150712830957199</v>
      </c>
      <c r="D14" s="20">
        <v>0.25974025974025999</v>
      </c>
      <c r="E14" s="20">
        <v>0.31111111111111101</v>
      </c>
      <c r="F14" s="20">
        <v>0.34251968503937003</v>
      </c>
      <c r="G14" s="20">
        <v>0.39922480620154999</v>
      </c>
      <c r="H14" s="20"/>
      <c r="I14" s="20">
        <v>0.31974248927038601</v>
      </c>
      <c r="J14" s="20">
        <v>0.39922480620154999</v>
      </c>
      <c r="K14" s="20"/>
      <c r="L14" s="20">
        <v>0.484375</v>
      </c>
      <c r="M14" s="20">
        <v>0.41991341991342002</v>
      </c>
      <c r="N14" s="20">
        <v>0.35117056856187301</v>
      </c>
      <c r="O14" s="20">
        <v>0.27863777089783298</v>
      </c>
      <c r="P14" s="20"/>
      <c r="Q14" s="20">
        <v>0.33333333333333298</v>
      </c>
      <c r="R14" s="20">
        <v>0.41891891891891903</v>
      </c>
      <c r="S14" s="20">
        <v>0.45652173913043498</v>
      </c>
      <c r="T14" s="20">
        <v>0.34579439252336402</v>
      </c>
      <c r="U14" s="20">
        <v>0.35483870967741898</v>
      </c>
      <c r="V14" s="20">
        <v>0.40458015267175601</v>
      </c>
      <c r="W14" s="20">
        <v>0.37755102040816302</v>
      </c>
      <c r="X14" s="20">
        <v>0.31140350877193002</v>
      </c>
      <c r="Y14" s="20"/>
      <c r="Z14" s="20">
        <v>0.388489208633093</v>
      </c>
      <c r="AA14" s="20">
        <v>0.30061349693251499</v>
      </c>
      <c r="AB14" s="20">
        <v>0.37012987012986998</v>
      </c>
      <c r="AC14" s="20">
        <v>0.41899441340782101</v>
      </c>
      <c r="AD14" s="20">
        <v>0.34285714285714303</v>
      </c>
      <c r="AE14" s="20">
        <v>0.394495412844037</v>
      </c>
      <c r="AF14" s="20">
        <v>0.214285714285714</v>
      </c>
      <c r="AG14" s="20">
        <v>0.35164835164835201</v>
      </c>
      <c r="AH14" s="20"/>
      <c r="AI14" s="20">
        <v>0.35555555555555601</v>
      </c>
      <c r="AJ14" s="20">
        <v>0.37113402061855699</v>
      </c>
      <c r="AK14" s="20">
        <v>0.29411764705882398</v>
      </c>
      <c r="AL14" s="20">
        <v>0.35856573705179301</v>
      </c>
      <c r="AM14" s="20">
        <v>0.44252873563218398</v>
      </c>
      <c r="AN14" s="20"/>
      <c r="AO14" s="20">
        <v>0.34949832775919698</v>
      </c>
      <c r="AP14" s="20">
        <v>0.38020833333333298</v>
      </c>
      <c r="AQ14" s="20"/>
      <c r="AR14" s="20">
        <v>0.4375</v>
      </c>
      <c r="AS14" s="20">
        <v>0.41258741258741299</v>
      </c>
      <c r="AT14" s="20">
        <v>0.58823529411764697</v>
      </c>
      <c r="AU14" s="20">
        <v>0.35483870967741898</v>
      </c>
      <c r="AV14" s="20">
        <v>0.27731092436974802</v>
      </c>
      <c r="AW14" s="20">
        <v>0.29870129870129902</v>
      </c>
      <c r="AX14" s="20">
        <v>0.39285714285714302</v>
      </c>
      <c r="AY14" s="20">
        <v>0.26470588235294101</v>
      </c>
      <c r="AZ14" s="20">
        <v>0.35294117647058798</v>
      </c>
      <c r="BA14" s="20">
        <v>0.22413793103448301</v>
      </c>
      <c r="BB14" s="20">
        <v>0.49122807017543901</v>
      </c>
      <c r="BC14" s="20">
        <v>0.245283018867925</v>
      </c>
      <c r="BD14" s="20"/>
      <c r="BE14" s="20">
        <v>0.41926345609065202</v>
      </c>
    </row>
    <row r="15" spans="2:57" x14ac:dyDescent="0.25">
      <c r="B15" s="14" t="s">
        <v>527</v>
      </c>
      <c r="C15" s="20">
        <v>0.30142566191446002</v>
      </c>
      <c r="D15" s="20">
        <v>0.29870129870129902</v>
      </c>
      <c r="E15" s="20">
        <v>0.37037037037037002</v>
      </c>
      <c r="F15" s="20">
        <v>0.25984251968503902</v>
      </c>
      <c r="G15" s="20">
        <v>0.30426356589147302</v>
      </c>
      <c r="H15" s="20"/>
      <c r="I15" s="20">
        <v>0.29828326180257497</v>
      </c>
      <c r="J15" s="20">
        <v>0.30426356589147302</v>
      </c>
      <c r="K15" s="20"/>
      <c r="L15" s="20">
        <v>0.21875</v>
      </c>
      <c r="M15" s="20">
        <v>0.246753246753247</v>
      </c>
      <c r="N15" s="20">
        <v>0.30769230769230799</v>
      </c>
      <c r="O15" s="20">
        <v>0.36842105263157898</v>
      </c>
      <c r="P15" s="20"/>
      <c r="Q15" s="20">
        <v>0.27027027027027001</v>
      </c>
      <c r="R15" s="20">
        <v>0.25675675675675702</v>
      </c>
      <c r="S15" s="20">
        <v>0.19565217391304299</v>
      </c>
      <c r="T15" s="20">
        <v>0.34579439252336402</v>
      </c>
      <c r="U15" s="20">
        <v>0.29838709677419401</v>
      </c>
      <c r="V15" s="20">
        <v>0.29007633587786302</v>
      </c>
      <c r="W15" s="20">
        <v>0.25510204081632698</v>
      </c>
      <c r="X15" s="20">
        <v>0.38157894736842102</v>
      </c>
      <c r="Y15" s="20"/>
      <c r="Z15" s="20">
        <v>0.27338129496402902</v>
      </c>
      <c r="AA15" s="20">
        <v>0.35582822085889598</v>
      </c>
      <c r="AB15" s="20">
        <v>0.29220779220779203</v>
      </c>
      <c r="AC15" s="20">
        <v>0.28491620111731802</v>
      </c>
      <c r="AD15" s="20">
        <v>0.33333333333333298</v>
      </c>
      <c r="AE15" s="20">
        <v>0.27522935779816499</v>
      </c>
      <c r="AF15" s="20">
        <v>0.30952380952380998</v>
      </c>
      <c r="AG15" s="20">
        <v>0.28571428571428598</v>
      </c>
      <c r="AH15" s="20"/>
      <c r="AI15" s="20">
        <v>0.35555555555555601</v>
      </c>
      <c r="AJ15" s="20">
        <v>0.28865979381443302</v>
      </c>
      <c r="AK15" s="20">
        <v>0.31372549019607798</v>
      </c>
      <c r="AL15" s="20">
        <v>0.29482071713147401</v>
      </c>
      <c r="AM15" s="20">
        <v>0.29310344827586199</v>
      </c>
      <c r="AN15" s="20"/>
      <c r="AO15" s="20">
        <v>0.327759197324415</v>
      </c>
      <c r="AP15" s="20">
        <v>0.26041666666666702</v>
      </c>
      <c r="AQ15" s="20"/>
      <c r="AR15" s="20">
        <v>0.234375</v>
      </c>
      <c r="AS15" s="20">
        <v>0.27622377622377597</v>
      </c>
      <c r="AT15" s="20">
        <v>0.29411764705882398</v>
      </c>
      <c r="AU15" s="20">
        <v>0.29032258064516098</v>
      </c>
      <c r="AV15" s="20">
        <v>0.369747899159664</v>
      </c>
      <c r="AW15" s="20">
        <v>0.337662337662338</v>
      </c>
      <c r="AX15" s="20">
        <v>0.38095238095238099</v>
      </c>
      <c r="AY15" s="20">
        <v>0.29411764705882398</v>
      </c>
      <c r="AZ15" s="20">
        <v>0.25490196078431399</v>
      </c>
      <c r="BA15" s="20">
        <v>0.39655172413793099</v>
      </c>
      <c r="BB15" s="20">
        <v>0.12280701754386</v>
      </c>
      <c r="BC15" s="20">
        <v>0.37735849056603799</v>
      </c>
      <c r="BD15" s="20"/>
      <c r="BE15" s="20">
        <v>0.31728045325778997</v>
      </c>
    </row>
    <row r="16" spans="2:57" x14ac:dyDescent="0.25">
      <c r="B16" s="14" t="s">
        <v>274</v>
      </c>
      <c r="C16" s="21">
        <v>6.0081466395111999E-2</v>
      </c>
      <c r="D16" s="21">
        <v>-3.8961038961038898E-2</v>
      </c>
      <c r="E16" s="21">
        <v>-5.9259259259259199E-2</v>
      </c>
      <c r="F16" s="21">
        <v>8.2677165354330701E-2</v>
      </c>
      <c r="G16" s="21">
        <v>9.4961240310077494E-2</v>
      </c>
      <c r="H16" s="21"/>
      <c r="I16" s="21">
        <v>2.14592274678111E-2</v>
      </c>
      <c r="J16" s="21">
        <v>9.4961240310077494E-2</v>
      </c>
      <c r="K16" s="21"/>
      <c r="L16" s="21">
        <v>0.265625</v>
      </c>
      <c r="M16" s="21">
        <v>0.17316017316017299</v>
      </c>
      <c r="N16" s="21">
        <v>4.3478260869565202E-2</v>
      </c>
      <c r="O16" s="21">
        <v>-8.9783281733746098E-2</v>
      </c>
      <c r="P16" s="21"/>
      <c r="Q16" s="21">
        <v>6.3063063063063099E-2</v>
      </c>
      <c r="R16" s="21">
        <v>0.162162162162162</v>
      </c>
      <c r="S16" s="21">
        <v>0.26086956521739102</v>
      </c>
      <c r="T16" s="21">
        <v>0</v>
      </c>
      <c r="U16" s="21">
        <v>5.6451612903225798E-2</v>
      </c>
      <c r="V16" s="21">
        <v>0.114503816793893</v>
      </c>
      <c r="W16" s="21">
        <v>0.122448979591837</v>
      </c>
      <c r="X16" s="21">
        <v>-7.0175438596491196E-2</v>
      </c>
      <c r="Y16" s="21"/>
      <c r="Z16" s="21">
        <v>0.115107913669065</v>
      </c>
      <c r="AA16" s="21">
        <v>-5.5214723926380299E-2</v>
      </c>
      <c r="AB16" s="21">
        <v>7.7922077922077906E-2</v>
      </c>
      <c r="AC16" s="21">
        <v>0.13407821229050301</v>
      </c>
      <c r="AD16" s="21">
        <v>9.52380952380949E-3</v>
      </c>
      <c r="AE16" s="21">
        <v>0.119266055045872</v>
      </c>
      <c r="AF16" s="21">
        <v>-9.5238095238095302E-2</v>
      </c>
      <c r="AG16" s="21">
        <v>6.5934065934065894E-2</v>
      </c>
      <c r="AH16" s="21"/>
      <c r="AI16" s="21">
        <v>5.5511151231257802E-17</v>
      </c>
      <c r="AJ16" s="21">
        <v>8.2474226804123807E-2</v>
      </c>
      <c r="AK16" s="21">
        <v>-1.9607843137254902E-2</v>
      </c>
      <c r="AL16" s="21">
        <v>6.3745019920318696E-2</v>
      </c>
      <c r="AM16" s="21">
        <v>0.14942528735632199</v>
      </c>
      <c r="AN16" s="21"/>
      <c r="AO16" s="21">
        <v>2.1739130434782601E-2</v>
      </c>
      <c r="AP16" s="21">
        <v>0.119791666666667</v>
      </c>
      <c r="AQ16" s="21"/>
      <c r="AR16" s="21">
        <v>0.203125</v>
      </c>
      <c r="AS16" s="21">
        <v>0.13636363636363599</v>
      </c>
      <c r="AT16" s="21">
        <v>0.29411764705882398</v>
      </c>
      <c r="AU16" s="21">
        <v>6.4516129032258104E-2</v>
      </c>
      <c r="AV16" s="21">
        <v>-9.2436974789915999E-2</v>
      </c>
      <c r="AW16" s="21">
        <v>-3.8961038961039002E-2</v>
      </c>
      <c r="AX16" s="21">
        <v>1.1904761904761901E-2</v>
      </c>
      <c r="AY16" s="21">
        <v>-2.9411764705882401E-2</v>
      </c>
      <c r="AZ16" s="21">
        <v>9.8039215686274606E-2</v>
      </c>
      <c r="BA16" s="21">
        <v>-0.17241379310344801</v>
      </c>
      <c r="BB16" s="21">
        <v>0.36842105263157898</v>
      </c>
      <c r="BC16" s="21">
        <v>-0.13207547169811301</v>
      </c>
      <c r="BD16" s="21"/>
      <c r="BE16" s="21">
        <v>0.10198300283286101</v>
      </c>
    </row>
    <row r="17" spans="2:2" x14ac:dyDescent="0.25">
      <c r="B17" s="15" t="s">
        <v>242</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I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635</v>
      </c>
      <c r="E2" s="25"/>
      <c r="F2" s="25"/>
      <c r="G2" s="25"/>
      <c r="H2" s="25"/>
      <c r="I2" s="25"/>
    </row>
    <row r="6" spans="2:9" ht="50.1" customHeight="1" x14ac:dyDescent="0.25">
      <c r="B6" s="16" t="s">
        <v>15</v>
      </c>
      <c r="C6" s="16" t="s">
        <v>623</v>
      </c>
      <c r="D6" s="16" t="s">
        <v>624</v>
      </c>
      <c r="E6" s="16" t="s">
        <v>625</v>
      </c>
      <c r="F6" s="16" t="s">
        <v>626</v>
      </c>
      <c r="G6" s="16" t="s">
        <v>627</v>
      </c>
      <c r="H6" s="16" t="s">
        <v>628</v>
      </c>
    </row>
    <row r="7" spans="2:9" x14ac:dyDescent="0.25">
      <c r="B7" s="14" t="s">
        <v>629</v>
      </c>
      <c r="C7" s="13">
        <v>8.7576374745417504E-2</v>
      </c>
      <c r="D7" s="13">
        <v>3.3604887983706699E-2</v>
      </c>
      <c r="E7" s="13">
        <v>4.7861507128309597E-2</v>
      </c>
      <c r="F7" s="13">
        <v>2.54582484725051E-2</v>
      </c>
      <c r="G7" s="13">
        <v>3.6659877800407303E-2</v>
      </c>
      <c r="H7" s="13">
        <v>3.97148676171079E-2</v>
      </c>
    </row>
    <row r="8" spans="2:9" x14ac:dyDescent="0.25">
      <c r="B8" s="14" t="s">
        <v>102</v>
      </c>
      <c r="C8" s="13">
        <v>4.9898167006110002E-2</v>
      </c>
      <c r="D8" s="13">
        <v>3.0549898167006099E-2</v>
      </c>
      <c r="E8" s="13">
        <v>3.1568228105906301E-2</v>
      </c>
      <c r="F8" s="13">
        <v>2.3421588594704699E-2</v>
      </c>
      <c r="G8" s="13">
        <v>3.6659877800407303E-2</v>
      </c>
      <c r="H8" s="13">
        <v>3.0549898167006099E-2</v>
      </c>
    </row>
    <row r="9" spans="2:9" x14ac:dyDescent="0.25">
      <c r="B9" s="14" t="s">
        <v>103</v>
      </c>
      <c r="C9" s="13">
        <v>8.9613034623217902E-2</v>
      </c>
      <c r="D9" s="13">
        <v>4.1751527494908298E-2</v>
      </c>
      <c r="E9" s="13">
        <v>4.2769857433808602E-2</v>
      </c>
      <c r="F9" s="13">
        <v>3.8696537678207701E-2</v>
      </c>
      <c r="G9" s="13">
        <v>6.6191446028513207E-2</v>
      </c>
      <c r="H9" s="13">
        <v>5.8044806517311601E-2</v>
      </c>
    </row>
    <row r="10" spans="2:9" x14ac:dyDescent="0.25">
      <c r="B10" s="14" t="s">
        <v>104</v>
      </c>
      <c r="C10" s="13">
        <v>7.3319755600814704E-2</v>
      </c>
      <c r="D10" s="13">
        <v>6.5173116089613001E-2</v>
      </c>
      <c r="E10" s="13">
        <v>6.8228105906313605E-2</v>
      </c>
      <c r="F10" s="13">
        <v>6.6191446028513207E-2</v>
      </c>
      <c r="G10" s="13">
        <v>7.9429735234215898E-2</v>
      </c>
      <c r="H10" s="13">
        <v>7.5356415478615102E-2</v>
      </c>
    </row>
    <row r="11" spans="2:9" x14ac:dyDescent="0.25">
      <c r="B11" s="14" t="s">
        <v>131</v>
      </c>
      <c r="C11" s="13">
        <v>0.11608961303462299</v>
      </c>
      <c r="D11" s="13">
        <v>0.11608961303462299</v>
      </c>
      <c r="E11" s="13">
        <v>0.106924643584521</v>
      </c>
      <c r="F11" s="13">
        <v>0.12219959266802401</v>
      </c>
      <c r="G11" s="13">
        <v>0.118126272912424</v>
      </c>
      <c r="H11" s="13">
        <v>0.14765784114052999</v>
      </c>
    </row>
    <row r="12" spans="2:9" x14ac:dyDescent="0.25">
      <c r="B12" s="14" t="s">
        <v>132</v>
      </c>
      <c r="C12" s="13">
        <v>9.9796334012220003E-2</v>
      </c>
      <c r="D12" s="13">
        <v>0.123217922606925</v>
      </c>
      <c r="E12" s="13">
        <v>0.10183299389002</v>
      </c>
      <c r="F12" s="13">
        <v>0.124236252545825</v>
      </c>
      <c r="G12" s="13">
        <v>0.108961303462322</v>
      </c>
      <c r="H12" s="13">
        <v>0.13543788187372699</v>
      </c>
    </row>
    <row r="13" spans="2:9" x14ac:dyDescent="0.25">
      <c r="B13" s="14" t="s">
        <v>630</v>
      </c>
      <c r="C13" s="13">
        <v>0.12525458248472501</v>
      </c>
      <c r="D13" s="13">
        <v>0.144602851323829</v>
      </c>
      <c r="E13" s="13">
        <v>0.143584521384929</v>
      </c>
      <c r="F13" s="13">
        <v>0.144602851323829</v>
      </c>
      <c r="G13" s="13">
        <v>0.14052953156822801</v>
      </c>
      <c r="H13" s="13">
        <v>0.17006109979633399</v>
      </c>
    </row>
    <row r="14" spans="2:9" x14ac:dyDescent="0.25">
      <c r="B14" s="14" t="s">
        <v>631</v>
      </c>
      <c r="C14" s="13">
        <v>0.13441955193482699</v>
      </c>
      <c r="D14" s="13">
        <v>0.15885947046843199</v>
      </c>
      <c r="E14" s="13">
        <v>0.168024439918534</v>
      </c>
      <c r="F14" s="13">
        <v>0.16191446028513201</v>
      </c>
      <c r="G14" s="13">
        <v>0.17209775967413399</v>
      </c>
      <c r="H14" s="13">
        <v>0.13849287169042801</v>
      </c>
    </row>
    <row r="15" spans="2:9" x14ac:dyDescent="0.25">
      <c r="B15" s="14" t="s">
        <v>632</v>
      </c>
      <c r="C15" s="13">
        <v>0.102851323828921</v>
      </c>
      <c r="D15" s="13">
        <v>0.113034623217923</v>
      </c>
      <c r="E15" s="13">
        <v>0.129327902240326</v>
      </c>
      <c r="F15" s="13">
        <v>0.11099796334012201</v>
      </c>
      <c r="G15" s="13">
        <v>9.7759674134419494E-2</v>
      </c>
      <c r="H15" s="13">
        <v>9.4704684317718904E-2</v>
      </c>
    </row>
    <row r="16" spans="2:9" x14ac:dyDescent="0.25">
      <c r="B16" s="14" t="s">
        <v>633</v>
      </c>
      <c r="C16" s="13">
        <v>0.10386965376782099</v>
      </c>
      <c r="D16" s="13">
        <v>0.164969450101833</v>
      </c>
      <c r="E16" s="13">
        <v>0.15784114052953199</v>
      </c>
      <c r="F16" s="13">
        <v>0.13951120162932801</v>
      </c>
      <c r="G16" s="13">
        <v>0.14052953156822801</v>
      </c>
      <c r="H16" s="13">
        <v>0.10386965376782099</v>
      </c>
    </row>
    <row r="17" spans="2:8" x14ac:dyDescent="0.25">
      <c r="B17" s="14" t="s">
        <v>634</v>
      </c>
      <c r="C17" s="13">
        <v>1.7311608961303501E-2</v>
      </c>
      <c r="D17" s="13">
        <v>8.1466395112016303E-3</v>
      </c>
      <c r="E17" s="13">
        <v>2.0366598778004102E-3</v>
      </c>
      <c r="F17" s="13">
        <v>4.2769857433808602E-2</v>
      </c>
      <c r="G17" s="13">
        <v>3.0549898167006101E-3</v>
      </c>
      <c r="H17" s="13">
        <v>6.1099796334012201E-3</v>
      </c>
    </row>
    <row r="18" spans="2:8" x14ac:dyDescent="0.25">
      <c r="B18" s="15"/>
      <c r="C18" s="15"/>
      <c r="D18" s="15"/>
      <c r="E18" s="15"/>
      <c r="F18" s="15"/>
      <c r="G18" s="15"/>
      <c r="H18" s="15"/>
    </row>
    <row r="19" spans="2:8" x14ac:dyDescent="0.25">
      <c r="B19" t="s">
        <v>84</v>
      </c>
    </row>
    <row r="20" spans="2:8" x14ac:dyDescent="0.25">
      <c r="B20" t="s">
        <v>85</v>
      </c>
    </row>
    <row r="24" spans="2:8" x14ac:dyDescent="0.25">
      <c r="B24"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BE2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636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629</v>
      </c>
      <c r="C8" s="13">
        <v>8.7576374745417504E-2</v>
      </c>
      <c r="D8" s="13">
        <v>0.12987012987013</v>
      </c>
      <c r="E8" s="13">
        <v>0.125925925925926</v>
      </c>
      <c r="F8" s="13">
        <v>5.5118110236220499E-2</v>
      </c>
      <c r="G8" s="13">
        <v>8.7209302325581398E-2</v>
      </c>
      <c r="H8" s="13"/>
      <c r="I8" s="13">
        <v>8.7982832618025794E-2</v>
      </c>
      <c r="J8" s="13">
        <v>8.7209302325581398E-2</v>
      </c>
      <c r="K8" s="13"/>
      <c r="L8" s="13">
        <v>4.6875E-2</v>
      </c>
      <c r="M8" s="13">
        <v>6.4935064935064901E-2</v>
      </c>
      <c r="N8" s="13">
        <v>7.0234113712374605E-2</v>
      </c>
      <c r="O8" s="13">
        <v>0.13622291021671801</v>
      </c>
      <c r="P8" s="13"/>
      <c r="Q8" s="13">
        <v>0.108108108108108</v>
      </c>
      <c r="R8" s="13">
        <v>0.121621621621622</v>
      </c>
      <c r="S8" s="13">
        <v>6.5217391304347797E-2</v>
      </c>
      <c r="T8" s="13">
        <v>0.10280373831775701</v>
      </c>
      <c r="U8" s="13">
        <v>6.4516129032258104E-2</v>
      </c>
      <c r="V8" s="13">
        <v>6.1068702290076299E-2</v>
      </c>
      <c r="W8" s="13">
        <v>8.1632653061224497E-2</v>
      </c>
      <c r="X8" s="13">
        <v>9.2105263157894704E-2</v>
      </c>
      <c r="Y8" s="13"/>
      <c r="Z8" s="13">
        <v>0.107913669064748</v>
      </c>
      <c r="AA8" s="13">
        <v>6.7484662576687102E-2</v>
      </c>
      <c r="AB8" s="13">
        <v>9.0909090909090898E-2</v>
      </c>
      <c r="AC8" s="13">
        <v>7.2625698324022395E-2</v>
      </c>
      <c r="AD8" s="13">
        <v>6.6666666666666693E-2</v>
      </c>
      <c r="AE8" s="13">
        <v>0.146788990825688</v>
      </c>
      <c r="AF8" s="13">
        <v>7.1428571428571397E-2</v>
      </c>
      <c r="AG8" s="13">
        <v>7.69230769230769E-2</v>
      </c>
      <c r="AH8" s="13"/>
      <c r="AI8" s="13">
        <v>0.133333333333333</v>
      </c>
      <c r="AJ8" s="13">
        <v>0.10309278350515499</v>
      </c>
      <c r="AK8" s="13">
        <v>9.1503267973856203E-2</v>
      </c>
      <c r="AL8" s="13">
        <v>7.3705179282868502E-2</v>
      </c>
      <c r="AM8" s="13">
        <v>0.10344827586206901</v>
      </c>
      <c r="AN8" s="13"/>
      <c r="AO8" s="13">
        <v>7.8595317725752498E-2</v>
      </c>
      <c r="AP8" s="13">
        <v>0.1015625</v>
      </c>
      <c r="AQ8" s="13"/>
      <c r="AR8" s="13">
        <v>6.25E-2</v>
      </c>
      <c r="AS8" s="13">
        <v>6.9930069930069894E-2</v>
      </c>
      <c r="AT8" s="13">
        <v>0</v>
      </c>
      <c r="AU8" s="13">
        <v>6.4516129032258104E-2</v>
      </c>
      <c r="AV8" s="13">
        <v>0.126050420168067</v>
      </c>
      <c r="AW8" s="13">
        <v>9.0909090909090898E-2</v>
      </c>
      <c r="AX8" s="13">
        <v>1.1904761904761901E-2</v>
      </c>
      <c r="AY8" s="13">
        <v>0.14705882352941199</v>
      </c>
      <c r="AZ8" s="13">
        <v>0.13725490196078399</v>
      </c>
      <c r="BA8" s="13">
        <v>0.10344827586206901</v>
      </c>
      <c r="BB8" s="13">
        <v>0.105263157894737</v>
      </c>
      <c r="BC8" s="13">
        <v>0.113207547169811</v>
      </c>
      <c r="BD8" s="13"/>
      <c r="BE8" s="13">
        <v>7.0821529745042494E-2</v>
      </c>
    </row>
    <row r="9" spans="2:57" x14ac:dyDescent="0.25">
      <c r="B9" s="14" t="s">
        <v>102</v>
      </c>
      <c r="C9" s="13">
        <v>4.9898167006110002E-2</v>
      </c>
      <c r="D9" s="13">
        <v>5.1948051948052E-2</v>
      </c>
      <c r="E9" s="13">
        <v>8.1481481481481502E-2</v>
      </c>
      <c r="F9" s="13">
        <v>5.5118110236220499E-2</v>
      </c>
      <c r="G9" s="13">
        <v>3.8759689922480599E-2</v>
      </c>
      <c r="H9" s="13"/>
      <c r="I9" s="13">
        <v>6.2231759656652397E-2</v>
      </c>
      <c r="J9" s="13">
        <v>3.8759689922480599E-2</v>
      </c>
      <c r="K9" s="13"/>
      <c r="L9" s="13">
        <v>4.6875E-2</v>
      </c>
      <c r="M9" s="13">
        <v>3.4632034632034597E-2</v>
      </c>
      <c r="N9" s="13">
        <v>4.0133779264213999E-2</v>
      </c>
      <c r="O9" s="13">
        <v>7.1207430340557307E-2</v>
      </c>
      <c r="P9" s="13"/>
      <c r="Q9" s="13">
        <v>3.6036036036036001E-2</v>
      </c>
      <c r="R9" s="13">
        <v>5.4054054054054099E-2</v>
      </c>
      <c r="S9" s="13">
        <v>4.3478260869565202E-2</v>
      </c>
      <c r="T9" s="13">
        <v>6.5420560747663503E-2</v>
      </c>
      <c r="U9" s="13">
        <v>8.0645161290322606E-2</v>
      </c>
      <c r="V9" s="13">
        <v>3.0534351145038201E-2</v>
      </c>
      <c r="W9" s="13">
        <v>2.04081632653061E-2</v>
      </c>
      <c r="X9" s="13">
        <v>5.7017543859649099E-2</v>
      </c>
      <c r="Y9" s="13"/>
      <c r="Z9" s="13">
        <v>3.5971223021582698E-2</v>
      </c>
      <c r="AA9" s="13">
        <v>6.13496932515337E-2</v>
      </c>
      <c r="AB9" s="13">
        <v>3.8961038961039002E-2</v>
      </c>
      <c r="AC9" s="13">
        <v>6.7039106145251395E-2</v>
      </c>
      <c r="AD9" s="13">
        <v>5.7142857142857099E-2</v>
      </c>
      <c r="AE9" s="13">
        <v>5.5045871559633003E-2</v>
      </c>
      <c r="AF9" s="13">
        <v>7.1428571428571397E-2</v>
      </c>
      <c r="AG9" s="13">
        <v>1.0989010989011E-2</v>
      </c>
      <c r="AH9" s="13"/>
      <c r="AI9" s="13">
        <v>0</v>
      </c>
      <c r="AJ9" s="13">
        <v>6.18556701030928E-2</v>
      </c>
      <c r="AK9" s="13">
        <v>7.1895424836601302E-2</v>
      </c>
      <c r="AL9" s="13">
        <v>4.7808764940239001E-2</v>
      </c>
      <c r="AM9" s="13">
        <v>4.5977011494252901E-2</v>
      </c>
      <c r="AN9" s="13"/>
      <c r="AO9" s="13">
        <v>4.6822742474916398E-2</v>
      </c>
      <c r="AP9" s="13">
        <v>5.46875E-2</v>
      </c>
      <c r="AQ9" s="13"/>
      <c r="AR9" s="13">
        <v>9.375E-2</v>
      </c>
      <c r="AS9" s="13">
        <v>4.5454545454545497E-2</v>
      </c>
      <c r="AT9" s="13">
        <v>0</v>
      </c>
      <c r="AU9" s="13">
        <v>0</v>
      </c>
      <c r="AV9" s="13">
        <v>5.0420168067226899E-2</v>
      </c>
      <c r="AW9" s="13">
        <v>3.8961038961039002E-2</v>
      </c>
      <c r="AX9" s="13">
        <v>4.7619047619047603E-2</v>
      </c>
      <c r="AY9" s="13">
        <v>5.8823529411764698E-2</v>
      </c>
      <c r="AZ9" s="13">
        <v>3.9215686274509803E-2</v>
      </c>
      <c r="BA9" s="13">
        <v>0.12068965517241401</v>
      </c>
      <c r="BB9" s="13">
        <v>3.5087719298245598E-2</v>
      </c>
      <c r="BC9" s="13">
        <v>3.77358490566038E-2</v>
      </c>
      <c r="BD9" s="13"/>
      <c r="BE9" s="13">
        <v>3.9660056657223802E-2</v>
      </c>
    </row>
    <row r="10" spans="2:57" x14ac:dyDescent="0.25">
      <c r="B10" s="14" t="s">
        <v>103</v>
      </c>
      <c r="C10" s="13">
        <v>8.9613034623217902E-2</v>
      </c>
      <c r="D10" s="13">
        <v>0.103896103896104</v>
      </c>
      <c r="E10" s="13">
        <v>5.1851851851851899E-2</v>
      </c>
      <c r="F10" s="13">
        <v>7.4803149606299205E-2</v>
      </c>
      <c r="G10" s="13">
        <v>0.104651162790698</v>
      </c>
      <c r="H10" s="13"/>
      <c r="I10" s="13">
        <v>7.2961373390557901E-2</v>
      </c>
      <c r="J10" s="13">
        <v>0.104651162790698</v>
      </c>
      <c r="K10" s="13"/>
      <c r="L10" s="13">
        <v>8.59375E-2</v>
      </c>
      <c r="M10" s="13">
        <v>7.7922077922077906E-2</v>
      </c>
      <c r="N10" s="13">
        <v>7.3578595317725801E-2</v>
      </c>
      <c r="O10" s="13">
        <v>0.114551083591331</v>
      </c>
      <c r="P10" s="13"/>
      <c r="Q10" s="13">
        <v>9.90990990990991E-2</v>
      </c>
      <c r="R10" s="13">
        <v>2.7027027027027001E-2</v>
      </c>
      <c r="S10" s="13">
        <v>5.4347826086956499E-2</v>
      </c>
      <c r="T10" s="13">
        <v>7.4766355140186896E-2</v>
      </c>
      <c r="U10" s="13">
        <v>0.104838709677419</v>
      </c>
      <c r="V10" s="13">
        <v>0.106870229007634</v>
      </c>
      <c r="W10" s="13">
        <v>9.1836734693877597E-2</v>
      </c>
      <c r="X10" s="13">
        <v>0.114035087719298</v>
      </c>
      <c r="Y10" s="13"/>
      <c r="Z10" s="13">
        <v>0.12230215827338101</v>
      </c>
      <c r="AA10" s="13">
        <v>7.3619631901840496E-2</v>
      </c>
      <c r="AB10" s="13">
        <v>6.4935064935064901E-2</v>
      </c>
      <c r="AC10" s="13">
        <v>7.8212290502793297E-2</v>
      </c>
      <c r="AD10" s="13">
        <v>0.104761904761905</v>
      </c>
      <c r="AE10" s="13">
        <v>0.100917431192661</v>
      </c>
      <c r="AF10" s="13">
        <v>0.119047619047619</v>
      </c>
      <c r="AG10" s="13">
        <v>8.7912087912087905E-2</v>
      </c>
      <c r="AH10" s="13"/>
      <c r="AI10" s="13">
        <v>2.2222222222222199E-2</v>
      </c>
      <c r="AJ10" s="13">
        <v>7.2164948453608199E-2</v>
      </c>
      <c r="AK10" s="13">
        <v>0.10457516339869299</v>
      </c>
      <c r="AL10" s="13">
        <v>8.5657370517928294E-2</v>
      </c>
      <c r="AM10" s="13">
        <v>0.10344827586206901</v>
      </c>
      <c r="AN10" s="13"/>
      <c r="AO10" s="13">
        <v>9.0301003344481601E-2</v>
      </c>
      <c r="AP10" s="13">
        <v>8.8541666666666699E-2</v>
      </c>
      <c r="AQ10" s="13"/>
      <c r="AR10" s="13">
        <v>9.375E-2</v>
      </c>
      <c r="AS10" s="13">
        <v>9.4405594405594401E-2</v>
      </c>
      <c r="AT10" s="13">
        <v>0.17647058823529399</v>
      </c>
      <c r="AU10" s="13">
        <v>9.6774193548387094E-2</v>
      </c>
      <c r="AV10" s="13">
        <v>0.10084033613445401</v>
      </c>
      <c r="AW10" s="13">
        <v>3.8961038961039002E-2</v>
      </c>
      <c r="AX10" s="13">
        <v>8.3333333333333301E-2</v>
      </c>
      <c r="AY10" s="13">
        <v>2.9411764705882401E-2</v>
      </c>
      <c r="AZ10" s="13">
        <v>6.8627450980392204E-2</v>
      </c>
      <c r="BA10" s="13">
        <v>0.13793103448275901</v>
      </c>
      <c r="BB10" s="13">
        <v>8.7719298245614002E-2</v>
      </c>
      <c r="BC10" s="13">
        <v>0.113207547169811</v>
      </c>
      <c r="BD10" s="13"/>
      <c r="BE10" s="13">
        <v>8.4985835694051007E-2</v>
      </c>
    </row>
    <row r="11" spans="2:57" x14ac:dyDescent="0.25">
      <c r="B11" s="14" t="s">
        <v>104</v>
      </c>
      <c r="C11" s="13">
        <v>7.3319755600814704E-2</v>
      </c>
      <c r="D11" s="13">
        <v>2.5974025974026E-2</v>
      </c>
      <c r="E11" s="13">
        <v>7.4074074074074098E-2</v>
      </c>
      <c r="F11" s="13">
        <v>8.2677165354330701E-2</v>
      </c>
      <c r="G11" s="13">
        <v>7.5581395348837205E-2</v>
      </c>
      <c r="H11" s="13"/>
      <c r="I11" s="13">
        <v>7.0815450643776798E-2</v>
      </c>
      <c r="J11" s="13">
        <v>7.5581395348837205E-2</v>
      </c>
      <c r="K11" s="13"/>
      <c r="L11" s="13">
        <v>7.8125E-2</v>
      </c>
      <c r="M11" s="13">
        <v>3.8961038961039002E-2</v>
      </c>
      <c r="N11" s="13">
        <v>0.11371237458194</v>
      </c>
      <c r="O11" s="13">
        <v>5.8823529411764698E-2</v>
      </c>
      <c r="P11" s="13"/>
      <c r="Q11" s="13">
        <v>8.1081081081081099E-2</v>
      </c>
      <c r="R11" s="13">
        <v>8.1081081081081099E-2</v>
      </c>
      <c r="S11" s="13">
        <v>8.6956521739130405E-2</v>
      </c>
      <c r="T11" s="13">
        <v>7.4766355140186896E-2</v>
      </c>
      <c r="U11" s="13">
        <v>5.6451612903225798E-2</v>
      </c>
      <c r="V11" s="13">
        <v>0.106870229007634</v>
      </c>
      <c r="W11" s="13">
        <v>8.1632653061224497E-2</v>
      </c>
      <c r="X11" s="13">
        <v>4.8245614035087703E-2</v>
      </c>
      <c r="Y11" s="13"/>
      <c r="Z11" s="13">
        <v>5.0359712230215799E-2</v>
      </c>
      <c r="AA11" s="13">
        <v>6.13496932515337E-2</v>
      </c>
      <c r="AB11" s="13">
        <v>9.0909090909090898E-2</v>
      </c>
      <c r="AC11" s="13">
        <v>4.4692737430167599E-2</v>
      </c>
      <c r="AD11" s="13">
        <v>0.15238095238095201</v>
      </c>
      <c r="AE11" s="13">
        <v>5.5045871559633003E-2</v>
      </c>
      <c r="AF11" s="13">
        <v>2.3809523809523801E-2</v>
      </c>
      <c r="AG11" s="13">
        <v>0.10989010989011</v>
      </c>
      <c r="AH11" s="13"/>
      <c r="AI11" s="13">
        <v>8.8888888888888906E-2</v>
      </c>
      <c r="AJ11" s="13">
        <v>9.2783505154639206E-2</v>
      </c>
      <c r="AK11" s="13">
        <v>7.8431372549019607E-2</v>
      </c>
      <c r="AL11" s="13">
        <v>6.5737051792828696E-2</v>
      </c>
      <c r="AM11" s="13">
        <v>7.4712643678160898E-2</v>
      </c>
      <c r="AN11" s="13"/>
      <c r="AO11" s="13">
        <v>6.6889632107023395E-2</v>
      </c>
      <c r="AP11" s="13">
        <v>8.3333333333333301E-2</v>
      </c>
      <c r="AQ11" s="13"/>
      <c r="AR11" s="13">
        <v>3.125E-2</v>
      </c>
      <c r="AS11" s="13">
        <v>6.6433566433566404E-2</v>
      </c>
      <c r="AT11" s="13">
        <v>5.8823529411764698E-2</v>
      </c>
      <c r="AU11" s="13">
        <v>0.12903225806451599</v>
      </c>
      <c r="AV11" s="13">
        <v>4.20168067226891E-2</v>
      </c>
      <c r="AW11" s="13">
        <v>0.14285714285714299</v>
      </c>
      <c r="AX11" s="13">
        <v>8.3333333333333301E-2</v>
      </c>
      <c r="AY11" s="13">
        <v>2.9411764705882401E-2</v>
      </c>
      <c r="AZ11" s="13">
        <v>7.8431372549019607E-2</v>
      </c>
      <c r="BA11" s="13">
        <v>0.10344827586206901</v>
      </c>
      <c r="BB11" s="13">
        <v>8.7719298245614002E-2</v>
      </c>
      <c r="BC11" s="13">
        <v>5.6603773584905703E-2</v>
      </c>
      <c r="BD11" s="13"/>
      <c r="BE11" s="13">
        <v>5.6657223796034002E-2</v>
      </c>
    </row>
    <row r="12" spans="2:57" x14ac:dyDescent="0.25">
      <c r="B12" s="14" t="s">
        <v>131</v>
      </c>
      <c r="C12" s="13">
        <v>0.11608961303462299</v>
      </c>
      <c r="D12" s="13">
        <v>0.15584415584415601</v>
      </c>
      <c r="E12" s="13">
        <v>8.1481481481481502E-2</v>
      </c>
      <c r="F12" s="13">
        <v>0.14960629921259799</v>
      </c>
      <c r="G12" s="13">
        <v>0.10271317829457401</v>
      </c>
      <c r="H12" s="13"/>
      <c r="I12" s="13">
        <v>0.13090128755364799</v>
      </c>
      <c r="J12" s="13">
        <v>0.10271317829457401</v>
      </c>
      <c r="K12" s="13"/>
      <c r="L12" s="13">
        <v>0.109375</v>
      </c>
      <c r="M12" s="13">
        <v>0.12987012987013</v>
      </c>
      <c r="N12" s="13">
        <v>0.12374581939799301</v>
      </c>
      <c r="O12" s="13">
        <v>0.10216718266253901</v>
      </c>
      <c r="P12" s="13"/>
      <c r="Q12" s="13">
        <v>0.117117117117117</v>
      </c>
      <c r="R12" s="13">
        <v>0.14864864864864899</v>
      </c>
      <c r="S12" s="13">
        <v>8.6956521739130405E-2</v>
      </c>
      <c r="T12" s="13">
        <v>0.11214953271028</v>
      </c>
      <c r="U12" s="13">
        <v>0.12903225806451599</v>
      </c>
      <c r="V12" s="13">
        <v>6.1068702290076299E-2</v>
      </c>
      <c r="W12" s="13">
        <v>0.11224489795918401</v>
      </c>
      <c r="X12" s="13">
        <v>0.12719298245614</v>
      </c>
      <c r="Y12" s="13"/>
      <c r="Z12" s="13">
        <v>0.107913669064748</v>
      </c>
      <c r="AA12" s="13">
        <v>0.13496932515337401</v>
      </c>
      <c r="AB12" s="13">
        <v>0.15584415584415601</v>
      </c>
      <c r="AC12" s="13">
        <v>0.106145251396648</v>
      </c>
      <c r="AD12" s="13">
        <v>3.8095238095238099E-2</v>
      </c>
      <c r="AE12" s="13">
        <v>0.11009174311926601</v>
      </c>
      <c r="AF12" s="13">
        <v>9.5238095238095205E-2</v>
      </c>
      <c r="AG12" s="13">
        <v>0.15384615384615399</v>
      </c>
      <c r="AH12" s="13"/>
      <c r="AI12" s="13">
        <v>0.155555555555556</v>
      </c>
      <c r="AJ12" s="13">
        <v>9.2783505154639206E-2</v>
      </c>
      <c r="AK12" s="13">
        <v>0.16339869281045799</v>
      </c>
      <c r="AL12" s="13">
        <v>0.115537848605578</v>
      </c>
      <c r="AM12" s="13">
        <v>6.3218390804597693E-2</v>
      </c>
      <c r="AN12" s="13"/>
      <c r="AO12" s="13">
        <v>0.118729096989967</v>
      </c>
      <c r="AP12" s="13">
        <v>0.111979166666667</v>
      </c>
      <c r="AQ12" s="13"/>
      <c r="AR12" s="13">
        <v>9.375E-2</v>
      </c>
      <c r="AS12" s="13">
        <v>9.0909090909090898E-2</v>
      </c>
      <c r="AT12" s="13">
        <v>0.23529411764705899</v>
      </c>
      <c r="AU12" s="13">
        <v>0.12903225806451599</v>
      </c>
      <c r="AV12" s="13">
        <v>0.10084033613445401</v>
      </c>
      <c r="AW12" s="13">
        <v>0.19480519480519501</v>
      </c>
      <c r="AX12" s="13">
        <v>0.14285714285714299</v>
      </c>
      <c r="AY12" s="13">
        <v>0.26470588235294101</v>
      </c>
      <c r="AZ12" s="13">
        <v>4.9019607843137303E-2</v>
      </c>
      <c r="BA12" s="13">
        <v>0.15517241379310301</v>
      </c>
      <c r="BB12" s="13">
        <v>8.7719298245614002E-2</v>
      </c>
      <c r="BC12" s="13">
        <v>0.13207547169811301</v>
      </c>
      <c r="BD12" s="13"/>
      <c r="BE12" s="13">
        <v>0.13314447592067999</v>
      </c>
    </row>
    <row r="13" spans="2:57" x14ac:dyDescent="0.25">
      <c r="B13" s="14" t="s">
        <v>132</v>
      </c>
      <c r="C13" s="13">
        <v>9.9796334012220003E-2</v>
      </c>
      <c r="D13" s="13">
        <v>0.103896103896104</v>
      </c>
      <c r="E13" s="13">
        <v>9.6296296296296297E-2</v>
      </c>
      <c r="F13" s="13">
        <v>0.10629921259842499</v>
      </c>
      <c r="G13" s="13">
        <v>9.6899224806201598E-2</v>
      </c>
      <c r="H13" s="13"/>
      <c r="I13" s="13">
        <v>0.10300429184549401</v>
      </c>
      <c r="J13" s="13">
        <v>9.6899224806201598E-2</v>
      </c>
      <c r="K13" s="13"/>
      <c r="L13" s="13">
        <v>0.1015625</v>
      </c>
      <c r="M13" s="13">
        <v>0.12554112554112601</v>
      </c>
      <c r="N13" s="13">
        <v>9.0301003344481601E-2</v>
      </c>
      <c r="O13" s="13">
        <v>8.9783281733746098E-2</v>
      </c>
      <c r="P13" s="13"/>
      <c r="Q13" s="13">
        <v>9.90990990990991E-2</v>
      </c>
      <c r="R13" s="13">
        <v>0.135135135135135</v>
      </c>
      <c r="S13" s="13">
        <v>6.5217391304347797E-2</v>
      </c>
      <c r="T13" s="13">
        <v>0.15887850467289699</v>
      </c>
      <c r="U13" s="13">
        <v>0.104838709677419</v>
      </c>
      <c r="V13" s="13">
        <v>8.3969465648855005E-2</v>
      </c>
      <c r="W13" s="13">
        <v>0.102040816326531</v>
      </c>
      <c r="X13" s="13">
        <v>8.3333333333333301E-2</v>
      </c>
      <c r="Y13" s="13"/>
      <c r="Z13" s="13">
        <v>5.7553956834532398E-2</v>
      </c>
      <c r="AA13" s="13">
        <v>7.3619631901840496E-2</v>
      </c>
      <c r="AB13" s="13">
        <v>0.11038961038961</v>
      </c>
      <c r="AC13" s="13">
        <v>0.111731843575419</v>
      </c>
      <c r="AD13" s="13">
        <v>0.14285714285714299</v>
      </c>
      <c r="AE13" s="13">
        <v>0.11009174311926601</v>
      </c>
      <c r="AF13" s="13">
        <v>9.5238095238095205E-2</v>
      </c>
      <c r="AG13" s="13">
        <v>0.10989010989011</v>
      </c>
      <c r="AH13" s="13"/>
      <c r="AI13" s="13">
        <v>6.6666666666666693E-2</v>
      </c>
      <c r="AJ13" s="13">
        <v>0.123711340206186</v>
      </c>
      <c r="AK13" s="13">
        <v>7.8431372549019607E-2</v>
      </c>
      <c r="AL13" s="13">
        <v>0.105577689243028</v>
      </c>
      <c r="AM13" s="13">
        <v>0.10344827586206901</v>
      </c>
      <c r="AN13" s="13"/>
      <c r="AO13" s="13">
        <v>0.103678929765886</v>
      </c>
      <c r="AP13" s="13">
        <v>9.375E-2</v>
      </c>
      <c r="AQ13" s="13"/>
      <c r="AR13" s="13">
        <v>0.171875</v>
      </c>
      <c r="AS13" s="13">
        <v>0.108391608391608</v>
      </c>
      <c r="AT13" s="13">
        <v>0.17647058823529399</v>
      </c>
      <c r="AU13" s="13">
        <v>3.2258064516128997E-2</v>
      </c>
      <c r="AV13" s="13">
        <v>0.109243697478992</v>
      </c>
      <c r="AW13" s="13">
        <v>0.103896103896104</v>
      </c>
      <c r="AX13" s="13">
        <v>0.14285714285714299</v>
      </c>
      <c r="AY13" s="13">
        <v>8.8235294117647106E-2</v>
      </c>
      <c r="AZ13" s="13">
        <v>6.8627450980392204E-2</v>
      </c>
      <c r="BA13" s="13">
        <v>0.10344827586206901</v>
      </c>
      <c r="BB13" s="13">
        <v>3.5087719298245598E-2</v>
      </c>
      <c r="BC13" s="13">
        <v>1.88679245283019E-2</v>
      </c>
      <c r="BD13" s="13"/>
      <c r="BE13" s="13">
        <v>0.124645892351275</v>
      </c>
    </row>
    <row r="14" spans="2:57" x14ac:dyDescent="0.25">
      <c r="B14" s="14" t="s">
        <v>630</v>
      </c>
      <c r="C14" s="13">
        <v>0.12525458248472501</v>
      </c>
      <c r="D14" s="13">
        <v>0.103896103896104</v>
      </c>
      <c r="E14" s="13">
        <v>0.11851851851851899</v>
      </c>
      <c r="F14" s="13">
        <v>0.14173228346456701</v>
      </c>
      <c r="G14" s="13">
        <v>0.122093023255814</v>
      </c>
      <c r="H14" s="13"/>
      <c r="I14" s="13">
        <v>0.128755364806867</v>
      </c>
      <c r="J14" s="13">
        <v>0.122093023255814</v>
      </c>
      <c r="K14" s="13"/>
      <c r="L14" s="13">
        <v>0.1171875</v>
      </c>
      <c r="M14" s="13">
        <v>0.13419913419913401</v>
      </c>
      <c r="N14" s="13">
        <v>0.12374581939799301</v>
      </c>
      <c r="O14" s="13">
        <v>0.123839009287926</v>
      </c>
      <c r="P14" s="13"/>
      <c r="Q14" s="13">
        <v>0.117117117117117</v>
      </c>
      <c r="R14" s="13">
        <v>0.108108108108108</v>
      </c>
      <c r="S14" s="13">
        <v>0.141304347826087</v>
      </c>
      <c r="T14" s="13">
        <v>0.14953271028037399</v>
      </c>
      <c r="U14" s="13">
        <v>0.12903225806451599</v>
      </c>
      <c r="V14" s="13">
        <v>0.14503816793893101</v>
      </c>
      <c r="W14" s="13">
        <v>0.102040816326531</v>
      </c>
      <c r="X14" s="13">
        <v>0.12280701754386</v>
      </c>
      <c r="Y14" s="13"/>
      <c r="Z14" s="13">
        <v>0.107913669064748</v>
      </c>
      <c r="AA14" s="13">
        <v>0.14723926380368099</v>
      </c>
      <c r="AB14" s="13">
        <v>0.103896103896104</v>
      </c>
      <c r="AC14" s="13">
        <v>0.11731843575419</v>
      </c>
      <c r="AD14" s="13">
        <v>0.104761904761905</v>
      </c>
      <c r="AE14" s="13">
        <v>0.146788990825688</v>
      </c>
      <c r="AF14" s="13">
        <v>0.14285714285714299</v>
      </c>
      <c r="AG14" s="13">
        <v>0.15384615384615399</v>
      </c>
      <c r="AH14" s="13"/>
      <c r="AI14" s="13">
        <v>8.8888888888888906E-2</v>
      </c>
      <c r="AJ14" s="13">
        <v>0.15463917525773199</v>
      </c>
      <c r="AK14" s="13">
        <v>0.10457516339869299</v>
      </c>
      <c r="AL14" s="13">
        <v>0.12948207171314699</v>
      </c>
      <c r="AM14" s="13">
        <v>0.13218390804597699</v>
      </c>
      <c r="AN14" s="13"/>
      <c r="AO14" s="13">
        <v>0.118729096989967</v>
      </c>
      <c r="AP14" s="13">
        <v>0.13541666666666699</v>
      </c>
      <c r="AQ14" s="13"/>
      <c r="AR14" s="13">
        <v>0.171875</v>
      </c>
      <c r="AS14" s="13">
        <v>0.11888111888111901</v>
      </c>
      <c r="AT14" s="13">
        <v>0.11764705882352899</v>
      </c>
      <c r="AU14" s="13">
        <v>0.12903225806451599</v>
      </c>
      <c r="AV14" s="13">
        <v>0.13445378151260501</v>
      </c>
      <c r="AW14" s="13">
        <v>0.11688311688311701</v>
      </c>
      <c r="AX14" s="13">
        <v>0.119047619047619</v>
      </c>
      <c r="AY14" s="13">
        <v>0.14705882352941199</v>
      </c>
      <c r="AZ14" s="13">
        <v>0.14705882352941199</v>
      </c>
      <c r="BA14" s="13">
        <v>5.1724137931034503E-2</v>
      </c>
      <c r="BB14" s="13">
        <v>0.157894736842105</v>
      </c>
      <c r="BC14" s="13">
        <v>9.4339622641509399E-2</v>
      </c>
      <c r="BD14" s="13"/>
      <c r="BE14" s="13">
        <v>0.13881019830028299</v>
      </c>
    </row>
    <row r="15" spans="2:57" x14ac:dyDescent="0.25">
      <c r="B15" s="14" t="s">
        <v>631</v>
      </c>
      <c r="C15" s="13">
        <v>0.13441955193482699</v>
      </c>
      <c r="D15" s="13">
        <v>7.7922077922077906E-2</v>
      </c>
      <c r="E15" s="13">
        <v>0.10370370370370401</v>
      </c>
      <c r="F15" s="13">
        <v>0.145669291338583</v>
      </c>
      <c r="G15" s="13">
        <v>0.145348837209302</v>
      </c>
      <c r="H15" s="13"/>
      <c r="I15" s="13">
        <v>0.122317596566524</v>
      </c>
      <c r="J15" s="13">
        <v>0.145348837209302</v>
      </c>
      <c r="K15" s="13"/>
      <c r="L15" s="13">
        <v>0.125</v>
      </c>
      <c r="M15" s="13">
        <v>0.12554112554112601</v>
      </c>
      <c r="N15" s="13">
        <v>0.14715719063545199</v>
      </c>
      <c r="O15" s="13">
        <v>0.13312693498452</v>
      </c>
      <c r="P15" s="13"/>
      <c r="Q15" s="13">
        <v>0.108108108108108</v>
      </c>
      <c r="R15" s="13">
        <v>5.4054054054054099E-2</v>
      </c>
      <c r="S15" s="13">
        <v>0.173913043478261</v>
      </c>
      <c r="T15" s="13">
        <v>0.11214953271028</v>
      </c>
      <c r="U15" s="13">
        <v>0.104838709677419</v>
      </c>
      <c r="V15" s="13">
        <v>0.16030534351145001</v>
      </c>
      <c r="W15" s="13">
        <v>0.16326530612244899</v>
      </c>
      <c r="X15" s="13">
        <v>0.15350877192982501</v>
      </c>
      <c r="Y15" s="13"/>
      <c r="Z15" s="13">
        <v>0.13669064748201401</v>
      </c>
      <c r="AA15" s="13">
        <v>0.128834355828221</v>
      </c>
      <c r="AB15" s="13">
        <v>0.18831168831168801</v>
      </c>
      <c r="AC15" s="13">
        <v>0.14525139664804501</v>
      </c>
      <c r="AD15" s="13">
        <v>0.114285714285714</v>
      </c>
      <c r="AE15" s="13">
        <v>8.2568807339449504E-2</v>
      </c>
      <c r="AF15" s="13">
        <v>0.119047619047619</v>
      </c>
      <c r="AG15" s="13">
        <v>0.120879120879121</v>
      </c>
      <c r="AH15" s="13"/>
      <c r="AI15" s="13">
        <v>0.133333333333333</v>
      </c>
      <c r="AJ15" s="13">
        <v>0.123711340206186</v>
      </c>
      <c r="AK15" s="13">
        <v>0.16993464052287599</v>
      </c>
      <c r="AL15" s="13">
        <v>0.13346613545816699</v>
      </c>
      <c r="AM15" s="13">
        <v>0.12068965517241401</v>
      </c>
      <c r="AN15" s="13"/>
      <c r="AO15" s="13">
        <v>0.13043478260869601</v>
      </c>
      <c r="AP15" s="13">
        <v>0.140625</v>
      </c>
      <c r="AQ15" s="13"/>
      <c r="AR15" s="13">
        <v>7.8125E-2</v>
      </c>
      <c r="AS15" s="13">
        <v>0.12937062937062899</v>
      </c>
      <c r="AT15" s="13">
        <v>0.11764705882352899</v>
      </c>
      <c r="AU15" s="13">
        <v>0.29032258064516098</v>
      </c>
      <c r="AV15" s="13">
        <v>0.14285714285714299</v>
      </c>
      <c r="AW15" s="13">
        <v>6.4935064935064901E-2</v>
      </c>
      <c r="AX15" s="13">
        <v>0.19047619047618999</v>
      </c>
      <c r="AY15" s="13">
        <v>8.8235294117647106E-2</v>
      </c>
      <c r="AZ15" s="13">
        <v>0.15686274509803899</v>
      </c>
      <c r="BA15" s="13">
        <v>6.8965517241379296E-2</v>
      </c>
      <c r="BB15" s="13">
        <v>0.21052631578947401</v>
      </c>
      <c r="BC15" s="13">
        <v>0.113207547169811</v>
      </c>
      <c r="BD15" s="13"/>
      <c r="BE15" s="13">
        <v>0.13597733711048199</v>
      </c>
    </row>
    <row r="16" spans="2:57" x14ac:dyDescent="0.25">
      <c r="B16" s="14" t="s">
        <v>632</v>
      </c>
      <c r="C16" s="13">
        <v>0.102851323828921</v>
      </c>
      <c r="D16" s="13">
        <v>5.1948051948052E-2</v>
      </c>
      <c r="E16" s="13">
        <v>0.133333333333333</v>
      </c>
      <c r="F16" s="13">
        <v>9.0551181102362197E-2</v>
      </c>
      <c r="G16" s="13">
        <v>0.108527131782946</v>
      </c>
      <c r="H16" s="13"/>
      <c r="I16" s="13">
        <v>9.6566523605150195E-2</v>
      </c>
      <c r="J16" s="13">
        <v>0.108527131782946</v>
      </c>
      <c r="K16" s="13"/>
      <c r="L16" s="13">
        <v>0.1484375</v>
      </c>
      <c r="M16" s="13">
        <v>0.13419913419913401</v>
      </c>
      <c r="N16" s="13">
        <v>0.11371237458194</v>
      </c>
      <c r="O16" s="13">
        <v>5.2631578947368397E-2</v>
      </c>
      <c r="P16" s="13"/>
      <c r="Q16" s="13">
        <v>8.1081081081081099E-2</v>
      </c>
      <c r="R16" s="13">
        <v>0.135135135135135</v>
      </c>
      <c r="S16" s="13">
        <v>0.141304347826087</v>
      </c>
      <c r="T16" s="13">
        <v>7.4766355140186896E-2</v>
      </c>
      <c r="U16" s="13">
        <v>0.14516129032258099</v>
      </c>
      <c r="V16" s="13">
        <v>9.1603053435114504E-2</v>
      </c>
      <c r="W16" s="13">
        <v>0.11224489795918401</v>
      </c>
      <c r="X16" s="13">
        <v>8.7719298245614002E-2</v>
      </c>
      <c r="Y16" s="13"/>
      <c r="Z16" s="13">
        <v>7.9136690647481994E-2</v>
      </c>
      <c r="AA16" s="13">
        <v>0.110429447852761</v>
      </c>
      <c r="AB16" s="13">
        <v>8.4415584415584402E-2</v>
      </c>
      <c r="AC16" s="13">
        <v>0.100558659217877</v>
      </c>
      <c r="AD16" s="13">
        <v>0.14285714285714299</v>
      </c>
      <c r="AE16" s="13">
        <v>0.100917431192661</v>
      </c>
      <c r="AF16" s="13">
        <v>0.16666666666666699</v>
      </c>
      <c r="AG16" s="13">
        <v>8.7912087912087905E-2</v>
      </c>
      <c r="AH16" s="13"/>
      <c r="AI16" s="13">
        <v>0.155555555555556</v>
      </c>
      <c r="AJ16" s="13">
        <v>7.2164948453608199E-2</v>
      </c>
      <c r="AK16" s="13">
        <v>3.9215686274509803E-2</v>
      </c>
      <c r="AL16" s="13">
        <v>0.12549800796812699</v>
      </c>
      <c r="AM16" s="13">
        <v>9.7701149425287404E-2</v>
      </c>
      <c r="AN16" s="13"/>
      <c r="AO16" s="13">
        <v>0.103678929765886</v>
      </c>
      <c r="AP16" s="13">
        <v>0.1015625</v>
      </c>
      <c r="AQ16" s="13"/>
      <c r="AR16" s="13">
        <v>0.171875</v>
      </c>
      <c r="AS16" s="13">
        <v>0.101398601398601</v>
      </c>
      <c r="AT16" s="13">
        <v>5.8823529411764698E-2</v>
      </c>
      <c r="AU16" s="13">
        <v>6.4516129032258104E-2</v>
      </c>
      <c r="AV16" s="13">
        <v>8.40336134453782E-2</v>
      </c>
      <c r="AW16" s="13">
        <v>0.14285714285714299</v>
      </c>
      <c r="AX16" s="13">
        <v>0.119047619047619</v>
      </c>
      <c r="AY16" s="13">
        <v>0.11764705882352899</v>
      </c>
      <c r="AZ16" s="13">
        <v>7.8431372549019607E-2</v>
      </c>
      <c r="BA16" s="13">
        <v>6.8965517241379296E-2</v>
      </c>
      <c r="BB16" s="13">
        <v>8.7719298245614002E-2</v>
      </c>
      <c r="BC16" s="13">
        <v>0.113207547169811</v>
      </c>
      <c r="BD16" s="13"/>
      <c r="BE16" s="13">
        <v>9.9150141643059506E-2</v>
      </c>
    </row>
    <row r="17" spans="2:57" x14ac:dyDescent="0.25">
      <c r="B17" s="14" t="s">
        <v>633</v>
      </c>
      <c r="C17" s="13">
        <v>0.10386965376782099</v>
      </c>
      <c r="D17" s="13">
        <v>0.11688311688311701</v>
      </c>
      <c r="E17" s="13">
        <v>9.6296296296296297E-2</v>
      </c>
      <c r="F17" s="13">
        <v>9.0551181102362197E-2</v>
      </c>
      <c r="G17" s="13">
        <v>0.11046511627907001</v>
      </c>
      <c r="H17" s="13"/>
      <c r="I17" s="13">
        <v>9.6566523605150195E-2</v>
      </c>
      <c r="J17" s="13">
        <v>0.11046511627907001</v>
      </c>
      <c r="K17" s="13"/>
      <c r="L17" s="13">
        <v>0.125</v>
      </c>
      <c r="M17" s="13">
        <v>0.108225108225108</v>
      </c>
      <c r="N17" s="13">
        <v>9.6989966555184007E-2</v>
      </c>
      <c r="O17" s="13">
        <v>9.5975232198142399E-2</v>
      </c>
      <c r="P17" s="13"/>
      <c r="Q17" s="13">
        <v>9.90990990990991E-2</v>
      </c>
      <c r="R17" s="13">
        <v>0.108108108108108</v>
      </c>
      <c r="S17" s="13">
        <v>0.108695652173913</v>
      </c>
      <c r="T17" s="13">
        <v>5.60747663551402E-2</v>
      </c>
      <c r="U17" s="13">
        <v>8.0645161290322606E-2</v>
      </c>
      <c r="V17" s="13">
        <v>0.14503816793893101</v>
      </c>
      <c r="W17" s="13">
        <v>0.11224489795918401</v>
      </c>
      <c r="X17" s="13">
        <v>0.109649122807018</v>
      </c>
      <c r="Y17" s="13"/>
      <c r="Z17" s="13">
        <v>0.16546762589928099</v>
      </c>
      <c r="AA17" s="13">
        <v>0.128834355828221</v>
      </c>
      <c r="AB17" s="13">
        <v>6.4935064935064901E-2</v>
      </c>
      <c r="AC17" s="13">
        <v>0.13407821229050301</v>
      </c>
      <c r="AD17" s="13">
        <v>5.7142857142857099E-2</v>
      </c>
      <c r="AE17" s="13">
        <v>7.3394495412843999E-2</v>
      </c>
      <c r="AF17" s="13">
        <v>9.5238095238095205E-2</v>
      </c>
      <c r="AG17" s="13">
        <v>6.5934065934065894E-2</v>
      </c>
      <c r="AH17" s="13"/>
      <c r="AI17" s="13">
        <v>6.6666666666666693E-2</v>
      </c>
      <c r="AJ17" s="13">
        <v>0.10309278350515499</v>
      </c>
      <c r="AK17" s="13">
        <v>7.1895424836601302E-2</v>
      </c>
      <c r="AL17" s="13">
        <v>0.103585657370518</v>
      </c>
      <c r="AM17" s="13">
        <v>0.14367816091954</v>
      </c>
      <c r="AN17" s="13"/>
      <c r="AO17" s="13">
        <v>0.120401337792642</v>
      </c>
      <c r="AP17" s="13">
        <v>7.8125E-2</v>
      </c>
      <c r="AQ17" s="13"/>
      <c r="AR17" s="13">
        <v>3.125E-2</v>
      </c>
      <c r="AS17" s="13">
        <v>0.15384615384615399</v>
      </c>
      <c r="AT17" s="13">
        <v>5.8823529411764698E-2</v>
      </c>
      <c r="AU17" s="13">
        <v>6.4516129032258104E-2</v>
      </c>
      <c r="AV17" s="13">
        <v>9.2436974789915999E-2</v>
      </c>
      <c r="AW17" s="13">
        <v>5.1948051948052E-2</v>
      </c>
      <c r="AX17" s="13">
        <v>4.7619047619047603E-2</v>
      </c>
      <c r="AY17" s="13">
        <v>2.9411764705882401E-2</v>
      </c>
      <c r="AZ17" s="13">
        <v>0.15686274509803899</v>
      </c>
      <c r="BA17" s="13">
        <v>6.8965517241379296E-2</v>
      </c>
      <c r="BB17" s="13">
        <v>7.0175438596491196E-2</v>
      </c>
      <c r="BC17" s="13">
        <v>0.169811320754717</v>
      </c>
      <c r="BD17" s="13"/>
      <c r="BE17" s="13">
        <v>9.3484419263456103E-2</v>
      </c>
    </row>
    <row r="18" spans="2:57" x14ac:dyDescent="0.25">
      <c r="B18" s="14" t="s">
        <v>634</v>
      </c>
      <c r="C18" s="19">
        <v>1.7311608961303501E-2</v>
      </c>
      <c r="D18" s="19">
        <v>7.7922077922077906E-2</v>
      </c>
      <c r="E18" s="19">
        <v>3.7037037037037E-2</v>
      </c>
      <c r="F18" s="19">
        <v>7.8740157480314994E-3</v>
      </c>
      <c r="G18" s="19">
        <v>7.7519379844961196E-3</v>
      </c>
      <c r="H18" s="19"/>
      <c r="I18" s="19">
        <v>2.7896995708154501E-2</v>
      </c>
      <c r="J18" s="19">
        <v>7.7519379844961196E-3</v>
      </c>
      <c r="K18" s="19"/>
      <c r="L18" s="19">
        <v>1.5625E-2</v>
      </c>
      <c r="M18" s="19">
        <v>2.5974025974026E-2</v>
      </c>
      <c r="N18" s="19">
        <v>6.6889632107023402E-3</v>
      </c>
      <c r="O18" s="19">
        <v>2.1671826625387001E-2</v>
      </c>
      <c r="P18" s="19"/>
      <c r="Q18" s="19">
        <v>5.4054054054054099E-2</v>
      </c>
      <c r="R18" s="19">
        <v>2.7027027027027001E-2</v>
      </c>
      <c r="S18" s="19">
        <v>3.2608695652173898E-2</v>
      </c>
      <c r="T18" s="19">
        <v>1.86915887850467E-2</v>
      </c>
      <c r="U18" s="19">
        <v>0</v>
      </c>
      <c r="V18" s="19">
        <v>7.63358778625954E-3</v>
      </c>
      <c r="W18" s="19">
        <v>2.04081632653061E-2</v>
      </c>
      <c r="X18" s="19">
        <v>4.3859649122806998E-3</v>
      </c>
      <c r="Y18" s="19"/>
      <c r="Z18" s="19">
        <v>2.8776978417266199E-2</v>
      </c>
      <c r="AA18" s="19">
        <v>1.22699386503067E-2</v>
      </c>
      <c r="AB18" s="19">
        <v>6.4935064935064896E-3</v>
      </c>
      <c r="AC18" s="19">
        <v>2.23463687150838E-2</v>
      </c>
      <c r="AD18" s="19">
        <v>1.9047619047619001E-2</v>
      </c>
      <c r="AE18" s="19">
        <v>1.8348623853211E-2</v>
      </c>
      <c r="AF18" s="19">
        <v>0</v>
      </c>
      <c r="AG18" s="19">
        <v>2.1978021978022001E-2</v>
      </c>
      <c r="AH18" s="19"/>
      <c r="AI18" s="19">
        <v>8.8888888888888906E-2</v>
      </c>
      <c r="AJ18" s="19">
        <v>0</v>
      </c>
      <c r="AK18" s="19">
        <v>2.61437908496732E-2</v>
      </c>
      <c r="AL18" s="19">
        <v>1.39442231075697E-2</v>
      </c>
      <c r="AM18" s="19">
        <v>1.1494252873563199E-2</v>
      </c>
      <c r="AN18" s="19"/>
      <c r="AO18" s="19">
        <v>2.1739130434782601E-2</v>
      </c>
      <c r="AP18" s="19">
        <v>1.0416666666666701E-2</v>
      </c>
      <c r="AQ18" s="19"/>
      <c r="AR18" s="19">
        <v>0</v>
      </c>
      <c r="AS18" s="19">
        <v>2.0979020979021001E-2</v>
      </c>
      <c r="AT18" s="19">
        <v>0</v>
      </c>
      <c r="AU18" s="19">
        <v>0</v>
      </c>
      <c r="AV18" s="19">
        <v>1.6806722689075598E-2</v>
      </c>
      <c r="AW18" s="19">
        <v>1.2987012987013E-2</v>
      </c>
      <c r="AX18" s="19">
        <v>1.1904761904761901E-2</v>
      </c>
      <c r="AY18" s="19">
        <v>0</v>
      </c>
      <c r="AZ18" s="19">
        <v>1.9607843137254902E-2</v>
      </c>
      <c r="BA18" s="19">
        <v>1.72413793103448E-2</v>
      </c>
      <c r="BB18" s="19">
        <v>3.5087719298245598E-2</v>
      </c>
      <c r="BC18" s="19">
        <v>3.77358490566038E-2</v>
      </c>
      <c r="BD18" s="19"/>
      <c r="BE18" s="19">
        <v>2.2662889518413599E-2</v>
      </c>
    </row>
    <row r="19" spans="2:57" x14ac:dyDescent="0.25">
      <c r="B19" s="15"/>
    </row>
    <row r="20" spans="2:57" x14ac:dyDescent="0.25">
      <c r="B20" t="s">
        <v>84</v>
      </c>
    </row>
    <row r="21" spans="2:57" x14ac:dyDescent="0.25">
      <c r="B21" t="s">
        <v>85</v>
      </c>
    </row>
    <row r="23" spans="2:57" x14ac:dyDescent="0.25">
      <c r="B23"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21"/>
  <sheetViews>
    <sheetView showGridLines="0" topLeftCell="A6" workbookViewId="0">
      <pane xSplit="2" topLeftCell="C1" activePane="topRight" state="frozen"/>
      <selection pane="topRight" activeCell="B21" sqref="B21"/>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135</v>
      </c>
      <c r="E2" s="25"/>
      <c r="F2" s="25"/>
      <c r="G2" s="25"/>
      <c r="H2" s="25"/>
      <c r="I2" s="25"/>
    </row>
    <row r="6" spans="2:9" ht="50.1" customHeight="1" x14ac:dyDescent="0.25">
      <c r="B6" s="16" t="s">
        <v>15</v>
      </c>
      <c r="C6" s="16" t="s">
        <v>123</v>
      </c>
      <c r="D6" s="16" t="s">
        <v>124</v>
      </c>
      <c r="E6" s="16" t="s">
        <v>125</v>
      </c>
      <c r="F6" s="16" t="s">
        <v>126</v>
      </c>
      <c r="G6" s="16" t="s">
        <v>127</v>
      </c>
      <c r="H6" s="16" t="s">
        <v>128</v>
      </c>
    </row>
    <row r="7" spans="2:9" ht="30" x14ac:dyDescent="0.25">
      <c r="B7" s="14" t="s">
        <v>129</v>
      </c>
      <c r="C7" s="13">
        <v>6.1099796334012201E-3</v>
      </c>
      <c r="D7" s="13">
        <v>4.0733197556008099E-3</v>
      </c>
      <c r="E7" s="13">
        <v>2.0366598778004102E-3</v>
      </c>
      <c r="F7" s="13">
        <v>5.0916496945010202E-3</v>
      </c>
      <c r="G7" s="13">
        <v>1.12016293279022E-2</v>
      </c>
      <c r="H7" s="13">
        <v>2.0366598778004102E-3</v>
      </c>
    </row>
    <row r="8" spans="2:9" x14ac:dyDescent="0.25">
      <c r="B8" s="14" t="s">
        <v>102</v>
      </c>
      <c r="C8" s="13">
        <v>6.1099796334012201E-3</v>
      </c>
      <c r="D8" s="13">
        <v>7.1283095723014304E-3</v>
      </c>
      <c r="E8" s="13">
        <v>4.0733197556008099E-3</v>
      </c>
      <c r="F8" s="13">
        <v>7.1283095723014304E-3</v>
      </c>
      <c r="G8" s="13">
        <v>2.24032586558045E-2</v>
      </c>
      <c r="H8" s="13">
        <v>6.1099796334012201E-3</v>
      </c>
    </row>
    <row r="9" spans="2:9" x14ac:dyDescent="0.25">
      <c r="B9" s="14" t="s">
        <v>103</v>
      </c>
      <c r="C9" s="13">
        <v>2.8513238289205701E-2</v>
      </c>
      <c r="D9" s="13">
        <v>4.2769857433808602E-2</v>
      </c>
      <c r="E9" s="13">
        <v>2.24032586558045E-2</v>
      </c>
      <c r="F9" s="13">
        <v>3.25865580448065E-2</v>
      </c>
      <c r="G9" s="13">
        <v>3.8696537678207701E-2</v>
      </c>
      <c r="H9" s="13">
        <v>3.8696537678207701E-2</v>
      </c>
    </row>
    <row r="10" spans="2:9" ht="30" x14ac:dyDescent="0.25">
      <c r="B10" s="14" t="s">
        <v>130</v>
      </c>
      <c r="C10" s="13">
        <v>0.16293279022403301</v>
      </c>
      <c r="D10" s="13">
        <v>0.167006109979633</v>
      </c>
      <c r="E10" s="13">
        <v>0.13543788187372699</v>
      </c>
      <c r="F10" s="13">
        <v>0.18431771894093699</v>
      </c>
      <c r="G10" s="13">
        <v>0.17515274949083501</v>
      </c>
      <c r="H10" s="13">
        <v>0.15071283095723001</v>
      </c>
    </row>
    <row r="11" spans="2:9" x14ac:dyDescent="0.25">
      <c r="B11" s="14" t="s">
        <v>131</v>
      </c>
      <c r="C11" s="13">
        <v>0.202647657841141</v>
      </c>
      <c r="D11" s="13">
        <v>0.214867617107943</v>
      </c>
      <c r="E11" s="13">
        <v>0.24134419551934799</v>
      </c>
      <c r="F11" s="13">
        <v>0.20875763747454201</v>
      </c>
      <c r="G11" s="13">
        <v>0.19857433808554001</v>
      </c>
      <c r="H11" s="13">
        <v>0.19551934826883899</v>
      </c>
    </row>
    <row r="12" spans="2:9" x14ac:dyDescent="0.25">
      <c r="B12" s="14" t="s">
        <v>132</v>
      </c>
      <c r="C12" s="13">
        <v>0.30651731160896101</v>
      </c>
      <c r="D12" s="13">
        <v>0.286150712830957</v>
      </c>
      <c r="E12" s="13">
        <v>0.28105906313645601</v>
      </c>
      <c r="F12" s="13">
        <v>0.30346232179226101</v>
      </c>
      <c r="G12" s="13">
        <v>0.26476578411405299</v>
      </c>
      <c r="H12" s="13">
        <v>0.29837067209776003</v>
      </c>
    </row>
    <row r="13" spans="2:9" ht="30" x14ac:dyDescent="0.25">
      <c r="B13" s="14" t="s">
        <v>133</v>
      </c>
      <c r="C13" s="13">
        <v>0.27902240325865602</v>
      </c>
      <c r="D13" s="13">
        <v>0.27291242362525497</v>
      </c>
      <c r="E13" s="13">
        <v>0.307535641547862</v>
      </c>
      <c r="F13" s="13">
        <v>0.25661914460285101</v>
      </c>
      <c r="G13" s="13">
        <v>0.28309572301425701</v>
      </c>
      <c r="H13" s="13">
        <v>0.30040733197556002</v>
      </c>
    </row>
    <row r="14" spans="2:9" x14ac:dyDescent="0.25">
      <c r="B14" s="14" t="s">
        <v>134</v>
      </c>
      <c r="C14" s="13">
        <v>8.1466395112016303E-3</v>
      </c>
      <c r="D14" s="13">
        <v>5.0916496945010202E-3</v>
      </c>
      <c r="E14" s="13">
        <v>6.1099796334012201E-3</v>
      </c>
      <c r="F14" s="13">
        <v>2.0366598778004102E-3</v>
      </c>
      <c r="G14" s="13">
        <v>6.1099796334012201E-3</v>
      </c>
      <c r="H14" s="13">
        <v>8.1466395112016303E-3</v>
      </c>
    </row>
    <row r="15" spans="2:9" x14ac:dyDescent="0.25">
      <c r="B15" s="15"/>
      <c r="C15" s="15"/>
      <c r="D15" s="15"/>
      <c r="E15" s="15"/>
      <c r="F15" s="15"/>
      <c r="G15" s="15"/>
      <c r="H15" s="15"/>
    </row>
    <row r="16" spans="2:9" x14ac:dyDescent="0.25">
      <c r="B16" t="s">
        <v>84</v>
      </c>
    </row>
    <row r="17" spans="2:2" x14ac:dyDescent="0.25">
      <c r="B17" t="s">
        <v>85</v>
      </c>
    </row>
    <row r="21" spans="2:2" x14ac:dyDescent="0.25">
      <c r="B21"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BE2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637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629</v>
      </c>
      <c r="C8" s="13">
        <v>3.3604887983706699E-2</v>
      </c>
      <c r="D8" s="13">
        <v>3.8961038961039002E-2</v>
      </c>
      <c r="E8" s="13">
        <v>5.1851851851851899E-2</v>
      </c>
      <c r="F8" s="13">
        <v>3.1496062992125998E-2</v>
      </c>
      <c r="G8" s="13">
        <v>2.9069767441860499E-2</v>
      </c>
      <c r="H8" s="13"/>
      <c r="I8" s="13">
        <v>3.8626609442060103E-2</v>
      </c>
      <c r="J8" s="13">
        <v>2.9069767441860499E-2</v>
      </c>
      <c r="K8" s="13"/>
      <c r="L8" s="13">
        <v>3.90625E-2</v>
      </c>
      <c r="M8" s="13">
        <v>3.03030303030303E-2</v>
      </c>
      <c r="N8" s="13">
        <v>4.0133779264213999E-2</v>
      </c>
      <c r="O8" s="13">
        <v>2.7863777089783302E-2</v>
      </c>
      <c r="P8" s="13"/>
      <c r="Q8" s="13">
        <v>5.4054054054054099E-2</v>
      </c>
      <c r="R8" s="13">
        <v>1.35135135135135E-2</v>
      </c>
      <c r="S8" s="13">
        <v>3.2608695652173898E-2</v>
      </c>
      <c r="T8" s="13">
        <v>5.60747663551402E-2</v>
      </c>
      <c r="U8" s="13">
        <v>5.6451612903225798E-2</v>
      </c>
      <c r="V8" s="13">
        <v>3.8167938931297697E-2</v>
      </c>
      <c r="W8" s="13">
        <v>0</v>
      </c>
      <c r="X8" s="13">
        <v>1.3157894736842099E-2</v>
      </c>
      <c r="Y8" s="13"/>
      <c r="Z8" s="13">
        <v>4.3165467625899297E-2</v>
      </c>
      <c r="AA8" s="13">
        <v>1.84049079754601E-2</v>
      </c>
      <c r="AB8" s="13">
        <v>3.2467532467532499E-2</v>
      </c>
      <c r="AC8" s="13">
        <v>5.5865921787709501E-2</v>
      </c>
      <c r="AD8" s="13">
        <v>2.8571428571428598E-2</v>
      </c>
      <c r="AE8" s="13">
        <v>5.5045871559633003E-2</v>
      </c>
      <c r="AF8" s="13">
        <v>0</v>
      </c>
      <c r="AG8" s="13">
        <v>0</v>
      </c>
      <c r="AH8" s="13"/>
      <c r="AI8" s="13">
        <v>2.2222222222222199E-2</v>
      </c>
      <c r="AJ8" s="13">
        <v>1.03092783505155E-2</v>
      </c>
      <c r="AK8" s="13">
        <v>5.8823529411764698E-2</v>
      </c>
      <c r="AL8" s="13">
        <v>2.1912350597609601E-2</v>
      </c>
      <c r="AM8" s="13">
        <v>6.3218390804597693E-2</v>
      </c>
      <c r="AN8" s="13"/>
      <c r="AO8" s="13">
        <v>3.1772575250836099E-2</v>
      </c>
      <c r="AP8" s="13">
        <v>3.6458333333333301E-2</v>
      </c>
      <c r="AQ8" s="13"/>
      <c r="AR8" s="13">
        <v>0</v>
      </c>
      <c r="AS8" s="13">
        <v>3.1468531468531499E-2</v>
      </c>
      <c r="AT8" s="13">
        <v>5.8823529411764698E-2</v>
      </c>
      <c r="AU8" s="13">
        <v>0</v>
      </c>
      <c r="AV8" s="13">
        <v>3.3613445378151301E-2</v>
      </c>
      <c r="AW8" s="13">
        <v>3.8961038961039002E-2</v>
      </c>
      <c r="AX8" s="13">
        <v>2.3809523809523801E-2</v>
      </c>
      <c r="AY8" s="13">
        <v>2.9411764705882401E-2</v>
      </c>
      <c r="AZ8" s="13">
        <v>6.8627450980392204E-2</v>
      </c>
      <c r="BA8" s="13">
        <v>6.8965517241379296E-2</v>
      </c>
      <c r="BB8" s="13">
        <v>3.5087719298245598E-2</v>
      </c>
      <c r="BC8" s="13">
        <v>0</v>
      </c>
      <c r="BD8" s="13"/>
      <c r="BE8" s="13">
        <v>2.54957507082153E-2</v>
      </c>
    </row>
    <row r="9" spans="2:57" x14ac:dyDescent="0.25">
      <c r="B9" s="14" t="s">
        <v>102</v>
      </c>
      <c r="C9" s="13">
        <v>3.0549898167006099E-2</v>
      </c>
      <c r="D9" s="13">
        <v>7.7922077922077906E-2</v>
      </c>
      <c r="E9" s="13">
        <v>2.96296296296296E-2</v>
      </c>
      <c r="F9" s="13">
        <v>2.3622047244094498E-2</v>
      </c>
      <c r="G9" s="13">
        <v>2.7131782945736399E-2</v>
      </c>
      <c r="H9" s="13"/>
      <c r="I9" s="13">
        <v>3.4334763948497903E-2</v>
      </c>
      <c r="J9" s="13">
        <v>2.7131782945736399E-2</v>
      </c>
      <c r="K9" s="13"/>
      <c r="L9" s="13">
        <v>7.8125E-3</v>
      </c>
      <c r="M9" s="13">
        <v>2.5974025974026E-2</v>
      </c>
      <c r="N9" s="13">
        <v>2.3411371237458199E-2</v>
      </c>
      <c r="O9" s="13">
        <v>4.9535603715170302E-2</v>
      </c>
      <c r="P9" s="13"/>
      <c r="Q9" s="13">
        <v>3.6036036036036001E-2</v>
      </c>
      <c r="R9" s="13">
        <v>4.0540540540540501E-2</v>
      </c>
      <c r="S9" s="13">
        <v>3.2608695652173898E-2</v>
      </c>
      <c r="T9" s="13">
        <v>3.7383177570093497E-2</v>
      </c>
      <c r="U9" s="13">
        <v>1.6129032258064498E-2</v>
      </c>
      <c r="V9" s="13">
        <v>1.5267175572519101E-2</v>
      </c>
      <c r="W9" s="13">
        <v>7.1428571428571397E-2</v>
      </c>
      <c r="X9" s="13">
        <v>2.1929824561403501E-2</v>
      </c>
      <c r="Y9" s="13"/>
      <c r="Z9" s="13">
        <v>4.3165467625899297E-2</v>
      </c>
      <c r="AA9" s="13">
        <v>3.6809815950920199E-2</v>
      </c>
      <c r="AB9" s="13">
        <v>1.2987012987013E-2</v>
      </c>
      <c r="AC9" s="13">
        <v>3.3519553072625698E-2</v>
      </c>
      <c r="AD9" s="13">
        <v>2.8571428571428598E-2</v>
      </c>
      <c r="AE9" s="13">
        <v>3.6697247706422E-2</v>
      </c>
      <c r="AF9" s="13">
        <v>2.3809523809523801E-2</v>
      </c>
      <c r="AG9" s="13">
        <v>2.1978021978022001E-2</v>
      </c>
      <c r="AH9" s="13"/>
      <c r="AI9" s="13">
        <v>4.4444444444444398E-2</v>
      </c>
      <c r="AJ9" s="13">
        <v>4.1237113402061903E-2</v>
      </c>
      <c r="AK9" s="13">
        <v>3.9215686274509803E-2</v>
      </c>
      <c r="AL9" s="13">
        <v>2.78884462151394E-2</v>
      </c>
      <c r="AM9" s="13">
        <v>1.72413793103448E-2</v>
      </c>
      <c r="AN9" s="13"/>
      <c r="AO9" s="13">
        <v>3.0100334448160501E-2</v>
      </c>
      <c r="AP9" s="13">
        <v>3.125E-2</v>
      </c>
      <c r="AQ9" s="13"/>
      <c r="AR9" s="13">
        <v>4.6875E-2</v>
      </c>
      <c r="AS9" s="13">
        <v>2.0979020979021001E-2</v>
      </c>
      <c r="AT9" s="13">
        <v>0</v>
      </c>
      <c r="AU9" s="13">
        <v>3.2258064516128997E-2</v>
      </c>
      <c r="AV9" s="13">
        <v>3.3613445378151301E-2</v>
      </c>
      <c r="AW9" s="13">
        <v>5.1948051948052E-2</v>
      </c>
      <c r="AX9" s="13">
        <v>1.1904761904761901E-2</v>
      </c>
      <c r="AY9" s="13">
        <v>0</v>
      </c>
      <c r="AZ9" s="13">
        <v>3.9215686274509803E-2</v>
      </c>
      <c r="BA9" s="13">
        <v>1.72413793103448E-2</v>
      </c>
      <c r="BB9" s="13">
        <v>5.2631578947368397E-2</v>
      </c>
      <c r="BC9" s="13">
        <v>5.6603773584905703E-2</v>
      </c>
      <c r="BD9" s="13"/>
      <c r="BE9" s="13">
        <v>2.2662889518413599E-2</v>
      </c>
    </row>
    <row r="10" spans="2:57" x14ac:dyDescent="0.25">
      <c r="B10" s="14" t="s">
        <v>103</v>
      </c>
      <c r="C10" s="13">
        <v>4.1751527494908298E-2</v>
      </c>
      <c r="D10" s="13">
        <v>1.2987012987013E-2</v>
      </c>
      <c r="E10" s="13">
        <v>5.1851851851851899E-2</v>
      </c>
      <c r="F10" s="13">
        <v>5.1181102362204703E-2</v>
      </c>
      <c r="G10" s="13">
        <v>3.8759689922480599E-2</v>
      </c>
      <c r="H10" s="13"/>
      <c r="I10" s="13">
        <v>4.50643776824034E-2</v>
      </c>
      <c r="J10" s="13">
        <v>3.8759689922480599E-2</v>
      </c>
      <c r="K10" s="13"/>
      <c r="L10" s="13">
        <v>6.25E-2</v>
      </c>
      <c r="M10" s="13">
        <v>3.8961038961039002E-2</v>
      </c>
      <c r="N10" s="13">
        <v>4.6822742474916398E-2</v>
      </c>
      <c r="O10" s="13">
        <v>3.09597523219814E-2</v>
      </c>
      <c r="P10" s="13"/>
      <c r="Q10" s="13">
        <v>6.3063063063063099E-2</v>
      </c>
      <c r="R10" s="13">
        <v>5.4054054054054099E-2</v>
      </c>
      <c r="S10" s="13">
        <v>4.3478260869565202E-2</v>
      </c>
      <c r="T10" s="13">
        <v>3.7383177570093497E-2</v>
      </c>
      <c r="U10" s="13">
        <v>2.4193548387096801E-2</v>
      </c>
      <c r="V10" s="13">
        <v>4.58015267175573E-2</v>
      </c>
      <c r="W10" s="13">
        <v>2.04081632653061E-2</v>
      </c>
      <c r="X10" s="13">
        <v>4.8245614035087703E-2</v>
      </c>
      <c r="Y10" s="13"/>
      <c r="Z10" s="13">
        <v>5.7553956834532398E-2</v>
      </c>
      <c r="AA10" s="13">
        <v>3.0674846625766899E-2</v>
      </c>
      <c r="AB10" s="13">
        <v>3.2467532467532499E-2</v>
      </c>
      <c r="AC10" s="13">
        <v>5.5865921787709501E-2</v>
      </c>
      <c r="AD10" s="13">
        <v>4.7619047619047603E-2</v>
      </c>
      <c r="AE10" s="13">
        <v>3.6697247706422E-2</v>
      </c>
      <c r="AF10" s="13">
        <v>2.3809523809523801E-2</v>
      </c>
      <c r="AG10" s="13">
        <v>3.2967032967033003E-2</v>
      </c>
      <c r="AH10" s="13"/>
      <c r="AI10" s="13">
        <v>6.6666666666666693E-2</v>
      </c>
      <c r="AJ10" s="13">
        <v>2.06185567010309E-2</v>
      </c>
      <c r="AK10" s="13">
        <v>3.2679738562091498E-2</v>
      </c>
      <c r="AL10" s="13">
        <v>4.5816733067729098E-2</v>
      </c>
      <c r="AM10" s="13">
        <v>4.0229885057471299E-2</v>
      </c>
      <c r="AN10" s="13"/>
      <c r="AO10" s="13">
        <v>4.6822742474916398E-2</v>
      </c>
      <c r="AP10" s="13">
        <v>3.3854166666666699E-2</v>
      </c>
      <c r="AQ10" s="13"/>
      <c r="AR10" s="13">
        <v>3.125E-2</v>
      </c>
      <c r="AS10" s="13">
        <v>4.8951048951049E-2</v>
      </c>
      <c r="AT10" s="13">
        <v>0.11764705882352899</v>
      </c>
      <c r="AU10" s="13">
        <v>6.4516129032258104E-2</v>
      </c>
      <c r="AV10" s="13">
        <v>7.5630252100840303E-2</v>
      </c>
      <c r="AW10" s="13">
        <v>3.8961038961039002E-2</v>
      </c>
      <c r="AX10" s="13">
        <v>3.5714285714285698E-2</v>
      </c>
      <c r="AY10" s="13">
        <v>2.9411764705882401E-2</v>
      </c>
      <c r="AZ10" s="13">
        <v>9.8039215686274508E-3</v>
      </c>
      <c r="BA10" s="13">
        <v>0</v>
      </c>
      <c r="BB10" s="13">
        <v>3.5087719298245598E-2</v>
      </c>
      <c r="BC10" s="13">
        <v>3.77358490566038E-2</v>
      </c>
      <c r="BD10" s="13"/>
      <c r="BE10" s="13">
        <v>5.09915014164306E-2</v>
      </c>
    </row>
    <row r="11" spans="2:57" x14ac:dyDescent="0.25">
      <c r="B11" s="14" t="s">
        <v>104</v>
      </c>
      <c r="C11" s="13">
        <v>6.5173116089613001E-2</v>
      </c>
      <c r="D11" s="13">
        <v>9.0909090909090898E-2</v>
      </c>
      <c r="E11" s="13">
        <v>2.96296296296296E-2</v>
      </c>
      <c r="F11" s="13">
        <v>8.6614173228346497E-2</v>
      </c>
      <c r="G11" s="13">
        <v>6.0077519379844999E-2</v>
      </c>
      <c r="H11" s="13"/>
      <c r="I11" s="13">
        <v>7.0815450643776798E-2</v>
      </c>
      <c r="J11" s="13">
        <v>6.0077519379844999E-2</v>
      </c>
      <c r="K11" s="13"/>
      <c r="L11" s="13">
        <v>7.03125E-2</v>
      </c>
      <c r="M11" s="13">
        <v>7.7922077922077906E-2</v>
      </c>
      <c r="N11" s="13">
        <v>5.6856187290969903E-2</v>
      </c>
      <c r="O11" s="13">
        <v>6.19195046439628E-2</v>
      </c>
      <c r="P11" s="13"/>
      <c r="Q11" s="13">
        <v>8.1081081081081099E-2</v>
      </c>
      <c r="R11" s="13">
        <v>4.0540540540540501E-2</v>
      </c>
      <c r="S11" s="13">
        <v>3.2608695652173898E-2</v>
      </c>
      <c r="T11" s="13">
        <v>5.60747663551402E-2</v>
      </c>
      <c r="U11" s="13">
        <v>7.25806451612903E-2</v>
      </c>
      <c r="V11" s="13">
        <v>9.1603053435114504E-2</v>
      </c>
      <c r="W11" s="13">
        <v>5.10204081632653E-2</v>
      </c>
      <c r="X11" s="13">
        <v>7.0175438596491196E-2</v>
      </c>
      <c r="Y11" s="13"/>
      <c r="Z11" s="13">
        <v>4.3165467625899297E-2</v>
      </c>
      <c r="AA11" s="13">
        <v>5.5214723926380403E-2</v>
      </c>
      <c r="AB11" s="13">
        <v>6.4935064935064901E-2</v>
      </c>
      <c r="AC11" s="13">
        <v>5.5865921787709501E-2</v>
      </c>
      <c r="AD11" s="13">
        <v>0.12380952380952399</v>
      </c>
      <c r="AE11" s="13">
        <v>7.3394495412843999E-2</v>
      </c>
      <c r="AF11" s="13">
        <v>4.7619047619047603E-2</v>
      </c>
      <c r="AG11" s="13">
        <v>6.5934065934065894E-2</v>
      </c>
      <c r="AH11" s="13"/>
      <c r="AI11" s="13">
        <v>4.4444444444444398E-2</v>
      </c>
      <c r="AJ11" s="13">
        <v>6.18556701030928E-2</v>
      </c>
      <c r="AK11" s="13">
        <v>5.8823529411764698E-2</v>
      </c>
      <c r="AL11" s="13">
        <v>6.3745019920318696E-2</v>
      </c>
      <c r="AM11" s="13">
        <v>8.6206896551724102E-2</v>
      </c>
      <c r="AN11" s="13"/>
      <c r="AO11" s="13">
        <v>6.02006688963211E-2</v>
      </c>
      <c r="AP11" s="13">
        <v>7.2916666666666699E-2</v>
      </c>
      <c r="AQ11" s="13"/>
      <c r="AR11" s="13">
        <v>7.8125E-2</v>
      </c>
      <c r="AS11" s="13">
        <v>6.9930069930069894E-2</v>
      </c>
      <c r="AT11" s="13">
        <v>0</v>
      </c>
      <c r="AU11" s="13">
        <v>6.4516129032258104E-2</v>
      </c>
      <c r="AV11" s="13">
        <v>5.8823529411764698E-2</v>
      </c>
      <c r="AW11" s="13">
        <v>3.8961038961039002E-2</v>
      </c>
      <c r="AX11" s="13">
        <v>4.7619047619047603E-2</v>
      </c>
      <c r="AY11" s="13">
        <v>0.11764705882352899</v>
      </c>
      <c r="AZ11" s="13">
        <v>3.9215686274509803E-2</v>
      </c>
      <c r="BA11" s="13">
        <v>0.15517241379310301</v>
      </c>
      <c r="BB11" s="13">
        <v>7.0175438596491196E-2</v>
      </c>
      <c r="BC11" s="13">
        <v>3.77358490566038E-2</v>
      </c>
      <c r="BD11" s="13"/>
      <c r="BE11" s="13">
        <v>6.5155807365439106E-2</v>
      </c>
    </row>
    <row r="12" spans="2:57" x14ac:dyDescent="0.25">
      <c r="B12" s="14" t="s">
        <v>131</v>
      </c>
      <c r="C12" s="13">
        <v>0.11608961303462299</v>
      </c>
      <c r="D12" s="13">
        <v>0.18181818181818199</v>
      </c>
      <c r="E12" s="13">
        <v>0.11851851851851899</v>
      </c>
      <c r="F12" s="13">
        <v>0.102362204724409</v>
      </c>
      <c r="G12" s="13">
        <v>0.112403100775194</v>
      </c>
      <c r="H12" s="13"/>
      <c r="I12" s="13">
        <v>0.120171673819742</v>
      </c>
      <c r="J12" s="13">
        <v>0.112403100775194</v>
      </c>
      <c r="K12" s="13"/>
      <c r="L12" s="13">
        <v>0.109375</v>
      </c>
      <c r="M12" s="13">
        <v>0.11688311688311701</v>
      </c>
      <c r="N12" s="13">
        <v>0.110367892976589</v>
      </c>
      <c r="O12" s="13">
        <v>0.123839009287926</v>
      </c>
      <c r="P12" s="13"/>
      <c r="Q12" s="13">
        <v>0.144144144144144</v>
      </c>
      <c r="R12" s="13">
        <v>0.121621621621622</v>
      </c>
      <c r="S12" s="13">
        <v>8.6956521739130405E-2</v>
      </c>
      <c r="T12" s="13">
        <v>0.11214953271028</v>
      </c>
      <c r="U12" s="13">
        <v>9.6774193548387094E-2</v>
      </c>
      <c r="V12" s="13">
        <v>6.8702290076335895E-2</v>
      </c>
      <c r="W12" s="13">
        <v>0.11224489795918401</v>
      </c>
      <c r="X12" s="13">
        <v>0.13596491228070201</v>
      </c>
      <c r="Y12" s="13"/>
      <c r="Z12" s="13">
        <v>0.12230215827338101</v>
      </c>
      <c r="AA12" s="13">
        <v>8.5889570552147201E-2</v>
      </c>
      <c r="AB12" s="13">
        <v>0.123376623376623</v>
      </c>
      <c r="AC12" s="13">
        <v>0.100558659217877</v>
      </c>
      <c r="AD12" s="13">
        <v>9.5238095238095205E-2</v>
      </c>
      <c r="AE12" s="13">
        <v>0.21100917431192701</v>
      </c>
      <c r="AF12" s="13">
        <v>0.119047619047619</v>
      </c>
      <c r="AG12" s="13">
        <v>8.7912087912087905E-2</v>
      </c>
      <c r="AH12" s="13"/>
      <c r="AI12" s="13">
        <v>0.17777777777777801</v>
      </c>
      <c r="AJ12" s="13">
        <v>0.185567010309278</v>
      </c>
      <c r="AK12" s="13">
        <v>0.13725490196078399</v>
      </c>
      <c r="AL12" s="13">
        <v>0.101593625498008</v>
      </c>
      <c r="AM12" s="13">
        <v>6.8965517241379296E-2</v>
      </c>
      <c r="AN12" s="13"/>
      <c r="AO12" s="13">
        <v>0.12374581939799301</v>
      </c>
      <c r="AP12" s="13">
        <v>0.104166666666667</v>
      </c>
      <c r="AQ12" s="13"/>
      <c r="AR12" s="13">
        <v>0.15625</v>
      </c>
      <c r="AS12" s="13">
        <v>9.4405594405594401E-2</v>
      </c>
      <c r="AT12" s="13">
        <v>0.11764705882352899</v>
      </c>
      <c r="AU12" s="13">
        <v>9.6774193548387094E-2</v>
      </c>
      <c r="AV12" s="13">
        <v>0.126050420168067</v>
      </c>
      <c r="AW12" s="13">
        <v>0.18181818181818199</v>
      </c>
      <c r="AX12" s="13">
        <v>4.7619047619047603E-2</v>
      </c>
      <c r="AY12" s="13">
        <v>8.8235294117647106E-2</v>
      </c>
      <c r="AZ12" s="13">
        <v>8.8235294117647106E-2</v>
      </c>
      <c r="BA12" s="13">
        <v>0.12068965517241401</v>
      </c>
      <c r="BB12" s="13">
        <v>0.157894736842105</v>
      </c>
      <c r="BC12" s="13">
        <v>0.20754716981132099</v>
      </c>
      <c r="BD12" s="13"/>
      <c r="BE12" s="13">
        <v>9.9150141643059506E-2</v>
      </c>
    </row>
    <row r="13" spans="2:57" x14ac:dyDescent="0.25">
      <c r="B13" s="14" t="s">
        <v>132</v>
      </c>
      <c r="C13" s="13">
        <v>0.123217922606925</v>
      </c>
      <c r="D13" s="13">
        <v>0.103896103896104</v>
      </c>
      <c r="E13" s="13">
        <v>0.133333333333333</v>
      </c>
      <c r="F13" s="13">
        <v>0.114173228346457</v>
      </c>
      <c r="G13" s="13">
        <v>0.127906976744186</v>
      </c>
      <c r="H13" s="13"/>
      <c r="I13" s="13">
        <v>0.118025751072961</v>
      </c>
      <c r="J13" s="13">
        <v>0.127906976744186</v>
      </c>
      <c r="K13" s="13"/>
      <c r="L13" s="13">
        <v>0.1015625</v>
      </c>
      <c r="M13" s="13">
        <v>0.12121212121212099</v>
      </c>
      <c r="N13" s="13">
        <v>0.120401337792642</v>
      </c>
      <c r="O13" s="13">
        <v>0.13622291021671801</v>
      </c>
      <c r="P13" s="13"/>
      <c r="Q13" s="13">
        <v>9.00900900900901E-2</v>
      </c>
      <c r="R13" s="13">
        <v>0.14864864864864899</v>
      </c>
      <c r="S13" s="13">
        <v>0.13043478260869601</v>
      </c>
      <c r="T13" s="13">
        <v>0.14953271028037399</v>
      </c>
      <c r="U13" s="13">
        <v>0.112903225806452</v>
      </c>
      <c r="V13" s="13">
        <v>0.14503816793893101</v>
      </c>
      <c r="W13" s="13">
        <v>0.11224489795918401</v>
      </c>
      <c r="X13" s="13">
        <v>0.109649122807018</v>
      </c>
      <c r="Y13" s="13"/>
      <c r="Z13" s="13">
        <v>0.115107913669065</v>
      </c>
      <c r="AA13" s="13">
        <v>9.2024539877300596E-2</v>
      </c>
      <c r="AB13" s="13">
        <v>0.168831168831169</v>
      </c>
      <c r="AC13" s="13">
        <v>0.122905027932961</v>
      </c>
      <c r="AD13" s="13">
        <v>0.12380952380952399</v>
      </c>
      <c r="AE13" s="13">
        <v>8.2568807339449504E-2</v>
      </c>
      <c r="AF13" s="13">
        <v>0.119047619047619</v>
      </c>
      <c r="AG13" s="13">
        <v>0.164835164835165</v>
      </c>
      <c r="AH13" s="13"/>
      <c r="AI13" s="13">
        <v>0.11111111111111099</v>
      </c>
      <c r="AJ13" s="13">
        <v>0.123711340206186</v>
      </c>
      <c r="AK13" s="13">
        <v>0.13071895424836599</v>
      </c>
      <c r="AL13" s="13">
        <v>0.131474103585657</v>
      </c>
      <c r="AM13" s="13">
        <v>9.7701149425287404E-2</v>
      </c>
      <c r="AN13" s="13"/>
      <c r="AO13" s="13">
        <v>0.117056856187291</v>
      </c>
      <c r="AP13" s="13">
        <v>0.1328125</v>
      </c>
      <c r="AQ13" s="13"/>
      <c r="AR13" s="13">
        <v>0.15625</v>
      </c>
      <c r="AS13" s="13">
        <v>0.108391608391608</v>
      </c>
      <c r="AT13" s="13">
        <v>0.17647058823529399</v>
      </c>
      <c r="AU13" s="13">
        <v>0.12903225806451599</v>
      </c>
      <c r="AV13" s="13">
        <v>0.10084033613445401</v>
      </c>
      <c r="AW13" s="13">
        <v>0.207792207792208</v>
      </c>
      <c r="AX13" s="13">
        <v>0.19047619047618999</v>
      </c>
      <c r="AY13" s="13">
        <v>8.8235294117647106E-2</v>
      </c>
      <c r="AZ13" s="13">
        <v>7.8431372549019607E-2</v>
      </c>
      <c r="BA13" s="13">
        <v>0.17241379310344801</v>
      </c>
      <c r="BB13" s="13">
        <v>0.12280701754386</v>
      </c>
      <c r="BC13" s="13">
        <v>1.88679245283019E-2</v>
      </c>
      <c r="BD13" s="13"/>
      <c r="BE13" s="13">
        <v>0.13031161473087799</v>
      </c>
    </row>
    <row r="14" spans="2:57" x14ac:dyDescent="0.25">
      <c r="B14" s="14" t="s">
        <v>630</v>
      </c>
      <c r="C14" s="13">
        <v>0.144602851323829</v>
      </c>
      <c r="D14" s="13">
        <v>0.11688311688311701</v>
      </c>
      <c r="E14" s="13">
        <v>0.148148148148148</v>
      </c>
      <c r="F14" s="13">
        <v>0.133858267716535</v>
      </c>
      <c r="G14" s="13">
        <v>0.153100775193798</v>
      </c>
      <c r="H14" s="13"/>
      <c r="I14" s="13">
        <v>0.13519313304721001</v>
      </c>
      <c r="J14" s="13">
        <v>0.153100775193798</v>
      </c>
      <c r="K14" s="13"/>
      <c r="L14" s="13">
        <v>0.1484375</v>
      </c>
      <c r="M14" s="13">
        <v>0.12554112554112601</v>
      </c>
      <c r="N14" s="13">
        <v>0.14381270903009999</v>
      </c>
      <c r="O14" s="13">
        <v>0.157894736842105</v>
      </c>
      <c r="P14" s="13"/>
      <c r="Q14" s="13">
        <v>0.18018018018018001</v>
      </c>
      <c r="R14" s="13">
        <v>9.45945945945946E-2</v>
      </c>
      <c r="S14" s="13">
        <v>0.15217391304347799</v>
      </c>
      <c r="T14" s="13">
        <v>0.121495327102804</v>
      </c>
      <c r="U14" s="13">
        <v>0.14516129032258099</v>
      </c>
      <c r="V14" s="13">
        <v>0.122137404580153</v>
      </c>
      <c r="W14" s="13">
        <v>0.13265306122449</v>
      </c>
      <c r="X14" s="13">
        <v>0.175438596491228</v>
      </c>
      <c r="Y14" s="13"/>
      <c r="Z14" s="13">
        <v>0.12949640287769801</v>
      </c>
      <c r="AA14" s="13">
        <v>0.19631901840490801</v>
      </c>
      <c r="AB14" s="13">
        <v>0.103896103896104</v>
      </c>
      <c r="AC14" s="13">
        <v>0.14525139664804501</v>
      </c>
      <c r="AD14" s="13">
        <v>0.12380952380952399</v>
      </c>
      <c r="AE14" s="13">
        <v>0.100917431192661</v>
      </c>
      <c r="AF14" s="13">
        <v>0.238095238095238</v>
      </c>
      <c r="AG14" s="13">
        <v>0.175824175824176</v>
      </c>
      <c r="AH14" s="13"/>
      <c r="AI14" s="13">
        <v>8.8888888888888906E-2</v>
      </c>
      <c r="AJ14" s="13">
        <v>0.134020618556701</v>
      </c>
      <c r="AK14" s="13">
        <v>0.16339869281045799</v>
      </c>
      <c r="AL14" s="13">
        <v>0.147410358565737</v>
      </c>
      <c r="AM14" s="13">
        <v>0.14942528735632199</v>
      </c>
      <c r="AN14" s="13"/>
      <c r="AO14" s="13">
        <v>0.13712374581939801</v>
      </c>
      <c r="AP14" s="13">
        <v>0.15625</v>
      </c>
      <c r="AQ14" s="13"/>
      <c r="AR14" s="13">
        <v>0.21875</v>
      </c>
      <c r="AS14" s="13">
        <v>0.13636363636363599</v>
      </c>
      <c r="AT14" s="13">
        <v>5.8823529411764698E-2</v>
      </c>
      <c r="AU14" s="13">
        <v>0.16129032258064499</v>
      </c>
      <c r="AV14" s="13">
        <v>0.13445378151260501</v>
      </c>
      <c r="AW14" s="13">
        <v>0.11688311688311701</v>
      </c>
      <c r="AX14" s="13">
        <v>0.16666666666666699</v>
      </c>
      <c r="AY14" s="13">
        <v>0.26470588235294101</v>
      </c>
      <c r="AZ14" s="13">
        <v>0.13725490196078399</v>
      </c>
      <c r="BA14" s="13">
        <v>0.10344827586206901</v>
      </c>
      <c r="BB14" s="13">
        <v>0.105263157894737</v>
      </c>
      <c r="BC14" s="13">
        <v>0.169811320754717</v>
      </c>
      <c r="BD14" s="13"/>
      <c r="BE14" s="13">
        <v>0.14164305949008499</v>
      </c>
    </row>
    <row r="15" spans="2:57" x14ac:dyDescent="0.25">
      <c r="B15" s="14" t="s">
        <v>631</v>
      </c>
      <c r="C15" s="13">
        <v>0.15885947046843199</v>
      </c>
      <c r="D15" s="13">
        <v>9.0909090909090898E-2</v>
      </c>
      <c r="E15" s="13">
        <v>0.17777777777777801</v>
      </c>
      <c r="F15" s="13">
        <v>0.169291338582677</v>
      </c>
      <c r="G15" s="13">
        <v>0.15891472868217099</v>
      </c>
      <c r="H15" s="13"/>
      <c r="I15" s="13">
        <v>0.15879828326180301</v>
      </c>
      <c r="J15" s="13">
        <v>0.15891472868217099</v>
      </c>
      <c r="K15" s="13"/>
      <c r="L15" s="13">
        <v>8.59375E-2</v>
      </c>
      <c r="M15" s="13">
        <v>0.16450216450216501</v>
      </c>
      <c r="N15" s="13">
        <v>0.17725752508361201</v>
      </c>
      <c r="O15" s="13">
        <v>0.16718266253870001</v>
      </c>
      <c r="P15" s="13"/>
      <c r="Q15" s="13">
        <v>9.90990990990991E-2</v>
      </c>
      <c r="R15" s="13">
        <v>0.121621621621622</v>
      </c>
      <c r="S15" s="13">
        <v>0.217391304347826</v>
      </c>
      <c r="T15" s="13">
        <v>0.177570093457944</v>
      </c>
      <c r="U15" s="13">
        <v>0.15322580645161299</v>
      </c>
      <c r="V15" s="13">
        <v>0.16793893129771001</v>
      </c>
      <c r="W15" s="13">
        <v>0.14285714285714299</v>
      </c>
      <c r="X15" s="13">
        <v>0.179824561403509</v>
      </c>
      <c r="Y15" s="13"/>
      <c r="Z15" s="13">
        <v>0.15827338129496399</v>
      </c>
      <c r="AA15" s="13">
        <v>0.17791411042944799</v>
      </c>
      <c r="AB15" s="13">
        <v>0.168831168831169</v>
      </c>
      <c r="AC15" s="13">
        <v>0.14525139664804501</v>
      </c>
      <c r="AD15" s="13">
        <v>9.5238095238095205E-2</v>
      </c>
      <c r="AE15" s="13">
        <v>0.146788990825688</v>
      </c>
      <c r="AF15" s="13">
        <v>0.119047619047619</v>
      </c>
      <c r="AG15" s="13">
        <v>0.24175824175824201</v>
      </c>
      <c r="AH15" s="13"/>
      <c r="AI15" s="13">
        <v>0.155555555555556</v>
      </c>
      <c r="AJ15" s="13">
        <v>0.14432989690721601</v>
      </c>
      <c r="AK15" s="13">
        <v>0.15032679738562099</v>
      </c>
      <c r="AL15" s="13">
        <v>0.16932270916334699</v>
      </c>
      <c r="AM15" s="13">
        <v>0.14942528735632199</v>
      </c>
      <c r="AN15" s="13"/>
      <c r="AO15" s="13">
        <v>0.15050167224080299</v>
      </c>
      <c r="AP15" s="13">
        <v>0.171875</v>
      </c>
      <c r="AQ15" s="13"/>
      <c r="AR15" s="13">
        <v>0.15625</v>
      </c>
      <c r="AS15" s="13">
        <v>0.16783216783216801</v>
      </c>
      <c r="AT15" s="13">
        <v>0.35294117647058798</v>
      </c>
      <c r="AU15" s="13">
        <v>0.19354838709677399</v>
      </c>
      <c r="AV15" s="13">
        <v>0.13445378151260501</v>
      </c>
      <c r="AW15" s="13">
        <v>0.12987012987013</v>
      </c>
      <c r="AX15" s="13">
        <v>0.238095238095238</v>
      </c>
      <c r="AY15" s="13">
        <v>2.9411764705882401E-2</v>
      </c>
      <c r="AZ15" s="13">
        <v>0.11764705882352899</v>
      </c>
      <c r="BA15" s="13">
        <v>0.10344827586206901</v>
      </c>
      <c r="BB15" s="13">
        <v>0.19298245614035101</v>
      </c>
      <c r="BC15" s="13">
        <v>0.18867924528301899</v>
      </c>
      <c r="BD15" s="13"/>
      <c r="BE15" s="13">
        <v>0.15864022662889499</v>
      </c>
    </row>
    <row r="16" spans="2:57" x14ac:dyDescent="0.25">
      <c r="B16" s="14" t="s">
        <v>632</v>
      </c>
      <c r="C16" s="13">
        <v>0.113034623217923</v>
      </c>
      <c r="D16" s="13">
        <v>5.1948051948052E-2</v>
      </c>
      <c r="E16" s="13">
        <v>6.6666666666666693E-2</v>
      </c>
      <c r="F16" s="13">
        <v>0.14173228346456701</v>
      </c>
      <c r="G16" s="13">
        <v>0.12015503875969</v>
      </c>
      <c r="H16" s="13"/>
      <c r="I16" s="13">
        <v>0.105150214592275</v>
      </c>
      <c r="J16" s="13">
        <v>0.12015503875969</v>
      </c>
      <c r="K16" s="13"/>
      <c r="L16" s="13">
        <v>0.140625</v>
      </c>
      <c r="M16" s="13">
        <v>0.108225108225108</v>
      </c>
      <c r="N16" s="13">
        <v>0.14381270903009999</v>
      </c>
      <c r="O16" s="13">
        <v>7.7399380804953594E-2</v>
      </c>
      <c r="P16" s="13"/>
      <c r="Q16" s="13">
        <v>6.3063063063063099E-2</v>
      </c>
      <c r="R16" s="13">
        <v>0.162162162162162</v>
      </c>
      <c r="S16" s="13">
        <v>8.6956521739130405E-2</v>
      </c>
      <c r="T16" s="13">
        <v>9.34579439252336E-2</v>
      </c>
      <c r="U16" s="13">
        <v>0.17741935483870999</v>
      </c>
      <c r="V16" s="13">
        <v>7.6335877862595394E-2</v>
      </c>
      <c r="W16" s="13">
        <v>0.22448979591836701</v>
      </c>
      <c r="X16" s="13">
        <v>8.7719298245614002E-2</v>
      </c>
      <c r="Y16" s="13"/>
      <c r="Z16" s="13">
        <v>9.3525179856115095E-2</v>
      </c>
      <c r="AA16" s="13">
        <v>0.110429447852761</v>
      </c>
      <c r="AB16" s="13">
        <v>0.103896103896104</v>
      </c>
      <c r="AC16" s="13">
        <v>0.100558659217877</v>
      </c>
      <c r="AD16" s="13">
        <v>0.19047619047618999</v>
      </c>
      <c r="AE16" s="13">
        <v>0.100917431192661</v>
      </c>
      <c r="AF16" s="13">
        <v>0.14285714285714299</v>
      </c>
      <c r="AG16" s="13">
        <v>9.8901098901098897E-2</v>
      </c>
      <c r="AH16" s="13"/>
      <c r="AI16" s="13">
        <v>4.4444444444444398E-2</v>
      </c>
      <c r="AJ16" s="13">
        <v>0.14432989690721601</v>
      </c>
      <c r="AK16" s="13">
        <v>7.8431372549019607E-2</v>
      </c>
      <c r="AL16" s="13">
        <v>0.121513944223108</v>
      </c>
      <c r="AM16" s="13">
        <v>0.114942528735632</v>
      </c>
      <c r="AN16" s="13"/>
      <c r="AO16" s="13">
        <v>0.112040133779264</v>
      </c>
      <c r="AP16" s="13">
        <v>0.114583333333333</v>
      </c>
      <c r="AQ16" s="13"/>
      <c r="AR16" s="13">
        <v>6.25E-2</v>
      </c>
      <c r="AS16" s="13">
        <v>0.12937062937062899</v>
      </c>
      <c r="AT16" s="13">
        <v>0</v>
      </c>
      <c r="AU16" s="13">
        <v>3.2258064516128997E-2</v>
      </c>
      <c r="AV16" s="13">
        <v>0.10084033613445401</v>
      </c>
      <c r="AW16" s="13">
        <v>0.103896103896104</v>
      </c>
      <c r="AX16" s="13">
        <v>9.5238095238095205E-2</v>
      </c>
      <c r="AY16" s="13">
        <v>0.14705882352941199</v>
      </c>
      <c r="AZ16" s="13">
        <v>0.15686274509803899</v>
      </c>
      <c r="BA16" s="13">
        <v>0.12068965517241401</v>
      </c>
      <c r="BB16" s="13">
        <v>8.7719298245614002E-2</v>
      </c>
      <c r="BC16" s="13">
        <v>0.15094339622641501</v>
      </c>
      <c r="BD16" s="13"/>
      <c r="BE16" s="13">
        <v>0.11614730878187</v>
      </c>
    </row>
    <row r="17" spans="2:57" x14ac:dyDescent="0.25">
      <c r="B17" s="14" t="s">
        <v>633</v>
      </c>
      <c r="C17" s="13">
        <v>0.164969450101833</v>
      </c>
      <c r="D17" s="13">
        <v>0.23376623376623401</v>
      </c>
      <c r="E17" s="13">
        <v>0.18518518518518501</v>
      </c>
      <c r="F17" s="13">
        <v>0.14173228346456701</v>
      </c>
      <c r="G17" s="13">
        <v>0.160852713178295</v>
      </c>
      <c r="H17" s="13"/>
      <c r="I17" s="13">
        <v>0.169527896995708</v>
      </c>
      <c r="J17" s="13">
        <v>0.160852713178295</v>
      </c>
      <c r="K17" s="13"/>
      <c r="L17" s="13">
        <v>0.234375</v>
      </c>
      <c r="M17" s="13">
        <v>0.18614718614718601</v>
      </c>
      <c r="N17" s="13">
        <v>0.13043478260869601</v>
      </c>
      <c r="O17" s="13">
        <v>0.15479876160990699</v>
      </c>
      <c r="P17" s="13"/>
      <c r="Q17" s="13">
        <v>0.18918918918918901</v>
      </c>
      <c r="R17" s="13">
        <v>0.17567567567567599</v>
      </c>
      <c r="S17" s="13">
        <v>0.184782608695652</v>
      </c>
      <c r="T17" s="13">
        <v>0.15887850467289699</v>
      </c>
      <c r="U17" s="13">
        <v>0.14516129032258099</v>
      </c>
      <c r="V17" s="13">
        <v>0.221374045801527</v>
      </c>
      <c r="W17" s="13">
        <v>0.122448979591837</v>
      </c>
      <c r="X17" s="13">
        <v>0.144736842105263</v>
      </c>
      <c r="Y17" s="13"/>
      <c r="Z17" s="13">
        <v>0.17985611510791399</v>
      </c>
      <c r="AA17" s="13">
        <v>0.184049079754601</v>
      </c>
      <c r="AB17" s="13">
        <v>0.17532467532467499</v>
      </c>
      <c r="AC17" s="13">
        <v>0.17318435754189901</v>
      </c>
      <c r="AD17" s="13">
        <v>0.14285714285714299</v>
      </c>
      <c r="AE17" s="13">
        <v>0.155963302752294</v>
      </c>
      <c r="AF17" s="13">
        <v>0.16666666666666699</v>
      </c>
      <c r="AG17" s="13">
        <v>0.10989010989011</v>
      </c>
      <c r="AH17" s="13"/>
      <c r="AI17" s="13">
        <v>0.22222222222222199</v>
      </c>
      <c r="AJ17" s="13">
        <v>0.123711340206186</v>
      </c>
      <c r="AK17" s="13">
        <v>0.13725490196078399</v>
      </c>
      <c r="AL17" s="13">
        <v>0.163346613545817</v>
      </c>
      <c r="AM17" s="13">
        <v>0.20689655172413801</v>
      </c>
      <c r="AN17" s="13"/>
      <c r="AO17" s="13">
        <v>0.17892976588628801</v>
      </c>
      <c r="AP17" s="13">
        <v>0.14322916666666699</v>
      </c>
      <c r="AQ17" s="13"/>
      <c r="AR17" s="13">
        <v>9.375E-2</v>
      </c>
      <c r="AS17" s="13">
        <v>0.18531468531468501</v>
      </c>
      <c r="AT17" s="13">
        <v>0.11764705882352899</v>
      </c>
      <c r="AU17" s="13">
        <v>0.19354838709677399</v>
      </c>
      <c r="AV17" s="13">
        <v>0.20168067226890801</v>
      </c>
      <c r="AW17" s="13">
        <v>7.7922077922077906E-2</v>
      </c>
      <c r="AX17" s="13">
        <v>0.13095238095238099</v>
      </c>
      <c r="AY17" s="13">
        <v>0.20588235294117599</v>
      </c>
      <c r="AZ17" s="13">
        <v>0.25490196078431399</v>
      </c>
      <c r="BA17" s="13">
        <v>0.12068965517241401</v>
      </c>
      <c r="BB17" s="13">
        <v>0.12280701754386</v>
      </c>
      <c r="BC17" s="13">
        <v>0.13207547169811301</v>
      </c>
      <c r="BD17" s="13"/>
      <c r="BE17" s="13">
        <v>0.18413597733711001</v>
      </c>
    </row>
    <row r="18" spans="2:57" x14ac:dyDescent="0.25">
      <c r="B18" s="14" t="s">
        <v>634</v>
      </c>
      <c r="C18" s="19">
        <v>8.1466395112016303E-3</v>
      </c>
      <c r="D18" s="19">
        <v>0</v>
      </c>
      <c r="E18" s="19">
        <v>7.4074074074074103E-3</v>
      </c>
      <c r="F18" s="19">
        <v>3.9370078740157497E-3</v>
      </c>
      <c r="G18" s="19">
        <v>1.16279069767442E-2</v>
      </c>
      <c r="H18" s="19"/>
      <c r="I18" s="19">
        <v>4.29184549356223E-3</v>
      </c>
      <c r="J18" s="19">
        <v>1.16279069767442E-2</v>
      </c>
      <c r="K18" s="19"/>
      <c r="L18" s="19">
        <v>0</v>
      </c>
      <c r="M18" s="19">
        <v>4.3290043290043299E-3</v>
      </c>
      <c r="N18" s="19">
        <v>6.6889632107023402E-3</v>
      </c>
      <c r="O18" s="19">
        <v>1.23839009287926E-2</v>
      </c>
      <c r="P18" s="19"/>
      <c r="Q18" s="19">
        <v>0</v>
      </c>
      <c r="R18" s="19">
        <v>2.7027027027027001E-2</v>
      </c>
      <c r="S18" s="19">
        <v>0</v>
      </c>
      <c r="T18" s="19">
        <v>0</v>
      </c>
      <c r="U18" s="19">
        <v>0</v>
      </c>
      <c r="V18" s="19">
        <v>7.63358778625954E-3</v>
      </c>
      <c r="W18" s="19">
        <v>1.02040816326531E-2</v>
      </c>
      <c r="X18" s="19">
        <v>1.3157894736842099E-2</v>
      </c>
      <c r="Y18" s="19"/>
      <c r="Z18" s="19">
        <v>1.4388489208633099E-2</v>
      </c>
      <c r="AA18" s="19">
        <v>1.22699386503067E-2</v>
      </c>
      <c r="AB18" s="19">
        <v>1.2987012987013E-2</v>
      </c>
      <c r="AC18" s="19">
        <v>1.11731843575419E-2</v>
      </c>
      <c r="AD18" s="19">
        <v>0</v>
      </c>
      <c r="AE18" s="19">
        <v>0</v>
      </c>
      <c r="AF18" s="19">
        <v>0</v>
      </c>
      <c r="AG18" s="19">
        <v>0</v>
      </c>
      <c r="AH18" s="19"/>
      <c r="AI18" s="19">
        <v>2.2222222222222199E-2</v>
      </c>
      <c r="AJ18" s="19">
        <v>1.03092783505155E-2</v>
      </c>
      <c r="AK18" s="19">
        <v>1.30718954248366E-2</v>
      </c>
      <c r="AL18" s="19">
        <v>5.9760956175298804E-3</v>
      </c>
      <c r="AM18" s="19">
        <v>5.74712643678161E-3</v>
      </c>
      <c r="AN18" s="19"/>
      <c r="AO18" s="19">
        <v>1.17056856187291E-2</v>
      </c>
      <c r="AP18" s="19">
        <v>2.60416666666667E-3</v>
      </c>
      <c r="AQ18" s="19"/>
      <c r="AR18" s="19">
        <v>0</v>
      </c>
      <c r="AS18" s="19">
        <v>6.9930069930069904E-3</v>
      </c>
      <c r="AT18" s="19">
        <v>0</v>
      </c>
      <c r="AU18" s="19">
        <v>3.2258064516128997E-2</v>
      </c>
      <c r="AV18" s="19">
        <v>0</v>
      </c>
      <c r="AW18" s="19">
        <v>1.2987012987013E-2</v>
      </c>
      <c r="AX18" s="19">
        <v>1.1904761904761901E-2</v>
      </c>
      <c r="AY18" s="19">
        <v>0</v>
      </c>
      <c r="AZ18" s="19">
        <v>9.8039215686274508E-3</v>
      </c>
      <c r="BA18" s="19">
        <v>1.72413793103448E-2</v>
      </c>
      <c r="BB18" s="19">
        <v>1.7543859649122799E-2</v>
      </c>
      <c r="BC18" s="19">
        <v>0</v>
      </c>
      <c r="BD18" s="19"/>
      <c r="BE18" s="19">
        <v>5.6657223796033997E-3</v>
      </c>
    </row>
    <row r="19" spans="2:57" x14ac:dyDescent="0.25">
      <c r="B19" s="15"/>
    </row>
    <row r="20" spans="2:57" x14ac:dyDescent="0.25">
      <c r="B20" t="s">
        <v>84</v>
      </c>
    </row>
    <row r="21" spans="2:57" x14ac:dyDescent="0.25">
      <c r="B21" t="s">
        <v>85</v>
      </c>
    </row>
    <row r="23" spans="2:57" x14ac:dyDescent="0.25">
      <c r="B23"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BE2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638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629</v>
      </c>
      <c r="C8" s="13">
        <v>4.7861507128309597E-2</v>
      </c>
      <c r="D8" s="13">
        <v>6.4935064935064901E-2</v>
      </c>
      <c r="E8" s="13">
        <v>7.4074074074074098E-2</v>
      </c>
      <c r="F8" s="13">
        <v>4.7244094488188997E-2</v>
      </c>
      <c r="G8" s="13">
        <v>3.8759689922480599E-2</v>
      </c>
      <c r="H8" s="13"/>
      <c r="I8" s="13">
        <v>5.7939914163090099E-2</v>
      </c>
      <c r="J8" s="13">
        <v>3.8759689922480599E-2</v>
      </c>
      <c r="K8" s="13"/>
      <c r="L8" s="13">
        <v>4.6875E-2</v>
      </c>
      <c r="M8" s="13">
        <v>3.8961038961039002E-2</v>
      </c>
      <c r="N8" s="13">
        <v>4.3478260869565202E-2</v>
      </c>
      <c r="O8" s="13">
        <v>5.8823529411764698E-2</v>
      </c>
      <c r="P8" s="13"/>
      <c r="Q8" s="13">
        <v>7.2072072072072099E-2</v>
      </c>
      <c r="R8" s="13">
        <v>1.35135135135135E-2</v>
      </c>
      <c r="S8" s="13">
        <v>4.3478260869565202E-2</v>
      </c>
      <c r="T8" s="13">
        <v>3.7383177570093497E-2</v>
      </c>
      <c r="U8" s="13">
        <v>1.6129032258064498E-2</v>
      </c>
      <c r="V8" s="13">
        <v>5.34351145038168E-2</v>
      </c>
      <c r="W8" s="13">
        <v>3.06122448979592E-2</v>
      </c>
      <c r="X8" s="13">
        <v>6.14035087719298E-2</v>
      </c>
      <c r="Y8" s="13"/>
      <c r="Z8" s="13">
        <v>2.8776978417266199E-2</v>
      </c>
      <c r="AA8" s="13">
        <v>5.5214723926380403E-2</v>
      </c>
      <c r="AB8" s="13">
        <v>3.8961038961039002E-2</v>
      </c>
      <c r="AC8" s="13">
        <v>4.4692737430167599E-2</v>
      </c>
      <c r="AD8" s="13">
        <v>9.5238095238095205E-2</v>
      </c>
      <c r="AE8" s="13">
        <v>6.4220183486238494E-2</v>
      </c>
      <c r="AF8" s="13">
        <v>0</v>
      </c>
      <c r="AG8" s="13">
        <v>3.2967032967033003E-2</v>
      </c>
      <c r="AH8" s="13"/>
      <c r="AI8" s="13">
        <v>8.8888888888888906E-2</v>
      </c>
      <c r="AJ8" s="13">
        <v>3.09278350515464E-2</v>
      </c>
      <c r="AK8" s="13">
        <v>5.8823529411764698E-2</v>
      </c>
      <c r="AL8" s="13">
        <v>4.1832669322709203E-2</v>
      </c>
      <c r="AM8" s="13">
        <v>5.7471264367816098E-2</v>
      </c>
      <c r="AN8" s="13"/>
      <c r="AO8" s="13">
        <v>4.1806020066889597E-2</v>
      </c>
      <c r="AP8" s="13">
        <v>5.7291666666666699E-2</v>
      </c>
      <c r="AQ8" s="13"/>
      <c r="AR8" s="13">
        <v>1.5625E-2</v>
      </c>
      <c r="AS8" s="13">
        <v>5.2447552447552399E-2</v>
      </c>
      <c r="AT8" s="13">
        <v>0</v>
      </c>
      <c r="AU8" s="13">
        <v>3.2258064516128997E-2</v>
      </c>
      <c r="AV8" s="13">
        <v>4.20168067226891E-2</v>
      </c>
      <c r="AW8" s="13">
        <v>5.1948051948052E-2</v>
      </c>
      <c r="AX8" s="13">
        <v>2.3809523809523801E-2</v>
      </c>
      <c r="AY8" s="13">
        <v>2.9411764705882401E-2</v>
      </c>
      <c r="AZ8" s="13">
        <v>5.8823529411764698E-2</v>
      </c>
      <c r="BA8" s="13">
        <v>8.6206896551724102E-2</v>
      </c>
      <c r="BB8" s="13">
        <v>7.0175438596491196E-2</v>
      </c>
      <c r="BC8" s="13">
        <v>5.6603773584905703E-2</v>
      </c>
      <c r="BD8" s="13"/>
      <c r="BE8" s="13">
        <v>5.09915014164306E-2</v>
      </c>
    </row>
    <row r="9" spans="2:57" x14ac:dyDescent="0.25">
      <c r="B9" s="14" t="s">
        <v>102</v>
      </c>
      <c r="C9" s="13">
        <v>3.1568228105906301E-2</v>
      </c>
      <c r="D9" s="13">
        <v>5.1948051948052E-2</v>
      </c>
      <c r="E9" s="13">
        <v>4.4444444444444398E-2</v>
      </c>
      <c r="F9" s="13">
        <v>1.5748031496062999E-2</v>
      </c>
      <c r="G9" s="13">
        <v>3.2945736434108502E-2</v>
      </c>
      <c r="H9" s="13"/>
      <c r="I9" s="13">
        <v>3.0042918454935601E-2</v>
      </c>
      <c r="J9" s="13">
        <v>3.2945736434108502E-2</v>
      </c>
      <c r="K9" s="13"/>
      <c r="L9" s="13">
        <v>2.34375E-2</v>
      </c>
      <c r="M9" s="13">
        <v>3.03030303030303E-2</v>
      </c>
      <c r="N9" s="13">
        <v>3.67892976588629E-2</v>
      </c>
      <c r="O9" s="13">
        <v>3.09597523219814E-2</v>
      </c>
      <c r="P9" s="13"/>
      <c r="Q9" s="13">
        <v>4.5045045045045001E-2</v>
      </c>
      <c r="R9" s="13">
        <v>4.0540540540540501E-2</v>
      </c>
      <c r="S9" s="13">
        <v>2.1739130434782601E-2</v>
      </c>
      <c r="T9" s="13">
        <v>4.67289719626168E-2</v>
      </c>
      <c r="U9" s="13">
        <v>1.6129032258064498E-2</v>
      </c>
      <c r="V9" s="13">
        <v>2.2900763358778602E-2</v>
      </c>
      <c r="W9" s="13">
        <v>3.06122448979592E-2</v>
      </c>
      <c r="X9" s="13">
        <v>2.6315789473684199E-2</v>
      </c>
      <c r="Y9" s="13"/>
      <c r="Z9" s="13">
        <v>2.15827338129496E-2</v>
      </c>
      <c r="AA9" s="13">
        <v>3.6809815950920199E-2</v>
      </c>
      <c r="AB9" s="13">
        <v>1.9480519480519501E-2</v>
      </c>
      <c r="AC9" s="13">
        <v>2.7932960893854698E-2</v>
      </c>
      <c r="AD9" s="13">
        <v>3.8095238095238099E-2</v>
      </c>
      <c r="AE9" s="13">
        <v>3.6697247706422E-2</v>
      </c>
      <c r="AF9" s="13">
        <v>4.7619047619047603E-2</v>
      </c>
      <c r="AG9" s="13">
        <v>4.3956043956044001E-2</v>
      </c>
      <c r="AH9" s="13"/>
      <c r="AI9" s="13">
        <v>4.4444444444444398E-2</v>
      </c>
      <c r="AJ9" s="13">
        <v>1.03092783505155E-2</v>
      </c>
      <c r="AK9" s="13">
        <v>6.5359477124182996E-2</v>
      </c>
      <c r="AL9" s="13">
        <v>2.5896414342629501E-2</v>
      </c>
      <c r="AM9" s="13">
        <v>2.2988505747126398E-2</v>
      </c>
      <c r="AN9" s="13"/>
      <c r="AO9" s="13">
        <v>3.1772575250836099E-2</v>
      </c>
      <c r="AP9" s="13">
        <v>3.125E-2</v>
      </c>
      <c r="AQ9" s="13"/>
      <c r="AR9" s="13">
        <v>1.5625E-2</v>
      </c>
      <c r="AS9" s="13">
        <v>3.1468531468531499E-2</v>
      </c>
      <c r="AT9" s="13">
        <v>0</v>
      </c>
      <c r="AU9" s="13">
        <v>9.6774193548387094E-2</v>
      </c>
      <c r="AV9" s="13">
        <v>3.3613445378151301E-2</v>
      </c>
      <c r="AW9" s="13">
        <v>2.5974025974026E-2</v>
      </c>
      <c r="AX9" s="13">
        <v>1.1904761904761901E-2</v>
      </c>
      <c r="AY9" s="13">
        <v>5.8823529411764698E-2</v>
      </c>
      <c r="AZ9" s="13">
        <v>1.9607843137254902E-2</v>
      </c>
      <c r="BA9" s="13">
        <v>1.72413793103448E-2</v>
      </c>
      <c r="BB9" s="13">
        <v>7.0175438596491196E-2</v>
      </c>
      <c r="BC9" s="13">
        <v>3.77358490566038E-2</v>
      </c>
      <c r="BD9" s="13"/>
      <c r="BE9" s="13">
        <v>1.9830028328611901E-2</v>
      </c>
    </row>
    <row r="10" spans="2:57" x14ac:dyDescent="0.25">
      <c r="B10" s="14" t="s">
        <v>103</v>
      </c>
      <c r="C10" s="13">
        <v>4.2769857433808602E-2</v>
      </c>
      <c r="D10" s="13">
        <v>6.4935064935064901E-2</v>
      </c>
      <c r="E10" s="13">
        <v>4.4444444444444398E-2</v>
      </c>
      <c r="F10" s="13">
        <v>5.1181102362204703E-2</v>
      </c>
      <c r="G10" s="13">
        <v>3.4883720930232599E-2</v>
      </c>
      <c r="H10" s="13"/>
      <c r="I10" s="13">
        <v>5.1502145922746802E-2</v>
      </c>
      <c r="J10" s="13">
        <v>3.4883720930232599E-2</v>
      </c>
      <c r="K10" s="13"/>
      <c r="L10" s="13">
        <v>3.125E-2</v>
      </c>
      <c r="M10" s="13">
        <v>5.1948051948052E-2</v>
      </c>
      <c r="N10" s="13">
        <v>3.67892976588629E-2</v>
      </c>
      <c r="O10" s="13">
        <v>4.6439628482972103E-2</v>
      </c>
      <c r="P10" s="13"/>
      <c r="Q10" s="13">
        <v>7.2072072072072099E-2</v>
      </c>
      <c r="R10" s="13">
        <v>4.0540540540540501E-2</v>
      </c>
      <c r="S10" s="13">
        <v>3.2608695652173898E-2</v>
      </c>
      <c r="T10" s="13">
        <v>5.60747663551402E-2</v>
      </c>
      <c r="U10" s="13">
        <v>1.6129032258064498E-2</v>
      </c>
      <c r="V10" s="13">
        <v>2.2900763358778602E-2</v>
      </c>
      <c r="W10" s="13">
        <v>6.1224489795918401E-2</v>
      </c>
      <c r="X10" s="13">
        <v>4.3859649122807001E-2</v>
      </c>
      <c r="Y10" s="13"/>
      <c r="Z10" s="13">
        <v>5.7553956834532398E-2</v>
      </c>
      <c r="AA10" s="13">
        <v>2.4539877300613501E-2</v>
      </c>
      <c r="AB10" s="13">
        <v>7.7922077922077906E-2</v>
      </c>
      <c r="AC10" s="13">
        <v>5.0279329608938501E-2</v>
      </c>
      <c r="AD10" s="13">
        <v>9.5238095238095195E-3</v>
      </c>
      <c r="AE10" s="13">
        <v>3.6697247706422E-2</v>
      </c>
      <c r="AF10" s="13">
        <v>4.7619047619047603E-2</v>
      </c>
      <c r="AG10" s="13">
        <v>2.1978021978022001E-2</v>
      </c>
      <c r="AH10" s="13"/>
      <c r="AI10" s="13">
        <v>0.11111111111111099</v>
      </c>
      <c r="AJ10" s="13">
        <v>6.18556701030928E-2</v>
      </c>
      <c r="AK10" s="13">
        <v>3.9215686274509803E-2</v>
      </c>
      <c r="AL10" s="13">
        <v>3.58565737051793E-2</v>
      </c>
      <c r="AM10" s="13">
        <v>3.4482758620689703E-2</v>
      </c>
      <c r="AN10" s="13"/>
      <c r="AO10" s="13">
        <v>4.3478260869565202E-2</v>
      </c>
      <c r="AP10" s="13">
        <v>4.1666666666666699E-2</v>
      </c>
      <c r="AQ10" s="13"/>
      <c r="AR10" s="13">
        <v>1.5625E-2</v>
      </c>
      <c r="AS10" s="13">
        <v>4.5454545454545497E-2</v>
      </c>
      <c r="AT10" s="13">
        <v>0.17647058823529399</v>
      </c>
      <c r="AU10" s="13">
        <v>0</v>
      </c>
      <c r="AV10" s="13">
        <v>3.3613445378151301E-2</v>
      </c>
      <c r="AW10" s="13">
        <v>1.2987012987013E-2</v>
      </c>
      <c r="AX10" s="13">
        <v>7.1428571428571397E-2</v>
      </c>
      <c r="AY10" s="13">
        <v>0</v>
      </c>
      <c r="AZ10" s="13">
        <v>1.9607843137254902E-2</v>
      </c>
      <c r="BA10" s="13">
        <v>6.8965517241379296E-2</v>
      </c>
      <c r="BB10" s="13">
        <v>7.0175438596491196E-2</v>
      </c>
      <c r="BC10" s="13">
        <v>7.5471698113207503E-2</v>
      </c>
      <c r="BD10" s="13"/>
      <c r="BE10" s="13">
        <v>3.9660056657223802E-2</v>
      </c>
    </row>
    <row r="11" spans="2:57" x14ac:dyDescent="0.25">
      <c r="B11" s="14" t="s">
        <v>104</v>
      </c>
      <c r="C11" s="13">
        <v>6.8228105906313605E-2</v>
      </c>
      <c r="D11" s="13">
        <v>7.7922077922077906E-2</v>
      </c>
      <c r="E11" s="13">
        <v>8.1481481481481502E-2</v>
      </c>
      <c r="F11" s="13">
        <v>0.102362204724409</v>
      </c>
      <c r="G11" s="13">
        <v>4.6511627906976702E-2</v>
      </c>
      <c r="H11" s="13"/>
      <c r="I11" s="13">
        <v>9.2274678111588002E-2</v>
      </c>
      <c r="J11" s="13">
        <v>4.6511627906976702E-2</v>
      </c>
      <c r="K11" s="13"/>
      <c r="L11" s="13">
        <v>8.59375E-2</v>
      </c>
      <c r="M11" s="13">
        <v>5.62770562770563E-2</v>
      </c>
      <c r="N11" s="13">
        <v>7.3578595317725801E-2</v>
      </c>
      <c r="O11" s="13">
        <v>6.5015479876161006E-2</v>
      </c>
      <c r="P11" s="13"/>
      <c r="Q11" s="13">
        <v>8.1081081081081099E-2</v>
      </c>
      <c r="R11" s="13">
        <v>9.45945945945946E-2</v>
      </c>
      <c r="S11" s="13">
        <v>0.108695652173913</v>
      </c>
      <c r="T11" s="13">
        <v>4.67289719626168E-2</v>
      </c>
      <c r="U11" s="13">
        <v>7.25806451612903E-2</v>
      </c>
      <c r="V11" s="13">
        <v>8.3969465648855005E-2</v>
      </c>
      <c r="W11" s="13">
        <v>2.04081632653061E-2</v>
      </c>
      <c r="X11" s="13">
        <v>6.14035087719298E-2</v>
      </c>
      <c r="Y11" s="13"/>
      <c r="Z11" s="13">
        <v>3.5971223021582698E-2</v>
      </c>
      <c r="AA11" s="13">
        <v>5.5214723926380403E-2</v>
      </c>
      <c r="AB11" s="13">
        <v>7.1428571428571397E-2</v>
      </c>
      <c r="AC11" s="13">
        <v>8.3798882681564199E-2</v>
      </c>
      <c r="AD11" s="13">
        <v>7.6190476190476197E-2</v>
      </c>
      <c r="AE11" s="13">
        <v>0.100917431192661</v>
      </c>
      <c r="AF11" s="13">
        <v>7.1428571428571397E-2</v>
      </c>
      <c r="AG11" s="13">
        <v>5.4945054945054903E-2</v>
      </c>
      <c r="AH11" s="13"/>
      <c r="AI11" s="13">
        <v>8.8888888888888906E-2</v>
      </c>
      <c r="AJ11" s="13">
        <v>8.2474226804123696E-2</v>
      </c>
      <c r="AK11" s="13">
        <v>5.8823529411764698E-2</v>
      </c>
      <c r="AL11" s="13">
        <v>6.9721115537848599E-2</v>
      </c>
      <c r="AM11" s="13">
        <v>6.3218390804597693E-2</v>
      </c>
      <c r="AN11" s="13"/>
      <c r="AO11" s="13">
        <v>7.1906354515050203E-2</v>
      </c>
      <c r="AP11" s="13">
        <v>6.25E-2</v>
      </c>
      <c r="AQ11" s="13"/>
      <c r="AR11" s="13">
        <v>9.375E-2</v>
      </c>
      <c r="AS11" s="13">
        <v>4.5454545454545497E-2</v>
      </c>
      <c r="AT11" s="13">
        <v>0.11764705882352899</v>
      </c>
      <c r="AU11" s="13">
        <v>9.6774193548387094E-2</v>
      </c>
      <c r="AV11" s="13">
        <v>4.20168067226891E-2</v>
      </c>
      <c r="AW11" s="13">
        <v>7.7922077922077906E-2</v>
      </c>
      <c r="AX11" s="13">
        <v>0.107142857142857</v>
      </c>
      <c r="AY11" s="13">
        <v>8.8235294117647106E-2</v>
      </c>
      <c r="AZ11" s="13">
        <v>4.9019607843137303E-2</v>
      </c>
      <c r="BA11" s="13">
        <v>0.15517241379310301</v>
      </c>
      <c r="BB11" s="13">
        <v>5.2631578947368397E-2</v>
      </c>
      <c r="BC11" s="13">
        <v>5.6603773584905703E-2</v>
      </c>
      <c r="BD11" s="13"/>
      <c r="BE11" s="13">
        <v>5.6657223796034002E-2</v>
      </c>
    </row>
    <row r="12" spans="2:57" x14ac:dyDescent="0.25">
      <c r="B12" s="14" t="s">
        <v>131</v>
      </c>
      <c r="C12" s="13">
        <v>0.106924643584521</v>
      </c>
      <c r="D12" s="13">
        <v>0.11688311688311701</v>
      </c>
      <c r="E12" s="13">
        <v>0.11111111111111099</v>
      </c>
      <c r="F12" s="13">
        <v>0.133858267716535</v>
      </c>
      <c r="G12" s="13">
        <v>9.1085271317829494E-2</v>
      </c>
      <c r="H12" s="13"/>
      <c r="I12" s="13">
        <v>0.124463519313305</v>
      </c>
      <c r="J12" s="13">
        <v>9.1085271317829494E-2</v>
      </c>
      <c r="K12" s="13"/>
      <c r="L12" s="13">
        <v>0.109375</v>
      </c>
      <c r="M12" s="13">
        <v>0.11688311688311701</v>
      </c>
      <c r="N12" s="13">
        <v>8.6956521739130405E-2</v>
      </c>
      <c r="O12" s="13">
        <v>0.11764705882352899</v>
      </c>
      <c r="P12" s="13"/>
      <c r="Q12" s="13">
        <v>0.117117117117117</v>
      </c>
      <c r="R12" s="13">
        <v>0.108108108108108</v>
      </c>
      <c r="S12" s="13">
        <v>4.3478260869565202E-2</v>
      </c>
      <c r="T12" s="13">
        <v>0.14953271028037399</v>
      </c>
      <c r="U12" s="13">
        <v>0.112903225806452</v>
      </c>
      <c r="V12" s="13">
        <v>9.1603053435114504E-2</v>
      </c>
      <c r="W12" s="13">
        <v>0.11224489795918401</v>
      </c>
      <c r="X12" s="13">
        <v>0.109649122807018</v>
      </c>
      <c r="Y12" s="13"/>
      <c r="Z12" s="13">
        <v>0.100719424460432</v>
      </c>
      <c r="AA12" s="13">
        <v>6.7484662576687102E-2</v>
      </c>
      <c r="AB12" s="13">
        <v>9.7402597402597393E-2</v>
      </c>
      <c r="AC12" s="13">
        <v>0.122905027932961</v>
      </c>
      <c r="AD12" s="13">
        <v>7.6190476190476197E-2</v>
      </c>
      <c r="AE12" s="13">
        <v>0.16513761467889901</v>
      </c>
      <c r="AF12" s="13">
        <v>4.7619047619047603E-2</v>
      </c>
      <c r="AG12" s="13">
        <v>0.164835164835165</v>
      </c>
      <c r="AH12" s="13"/>
      <c r="AI12" s="13">
        <v>4.4444444444444398E-2</v>
      </c>
      <c r="AJ12" s="13">
        <v>0.15463917525773199</v>
      </c>
      <c r="AK12" s="13">
        <v>0.10457516339869299</v>
      </c>
      <c r="AL12" s="13">
        <v>0.107569721115538</v>
      </c>
      <c r="AM12" s="13">
        <v>8.6206896551724102E-2</v>
      </c>
      <c r="AN12" s="13"/>
      <c r="AO12" s="13">
        <v>0.112040133779264</v>
      </c>
      <c r="AP12" s="13">
        <v>9.8958333333333301E-2</v>
      </c>
      <c r="AQ12" s="13"/>
      <c r="AR12" s="13">
        <v>9.375E-2</v>
      </c>
      <c r="AS12" s="13">
        <v>0.115384615384615</v>
      </c>
      <c r="AT12" s="13">
        <v>0.29411764705882398</v>
      </c>
      <c r="AU12" s="13">
        <v>9.6774193548387094E-2</v>
      </c>
      <c r="AV12" s="13">
        <v>0.109243697478992</v>
      </c>
      <c r="AW12" s="13">
        <v>0.15584415584415601</v>
      </c>
      <c r="AX12" s="13">
        <v>3.5714285714285698E-2</v>
      </c>
      <c r="AY12" s="13">
        <v>0.17647058823529399</v>
      </c>
      <c r="AZ12" s="13">
        <v>6.8627450980392204E-2</v>
      </c>
      <c r="BA12" s="13">
        <v>8.6206896551724102E-2</v>
      </c>
      <c r="BB12" s="13">
        <v>0.12280701754386</v>
      </c>
      <c r="BC12" s="13">
        <v>9.4339622641509399E-2</v>
      </c>
      <c r="BD12" s="13"/>
      <c r="BE12" s="13">
        <v>9.9150141643059506E-2</v>
      </c>
    </row>
    <row r="13" spans="2:57" x14ac:dyDescent="0.25">
      <c r="B13" s="14" t="s">
        <v>132</v>
      </c>
      <c r="C13" s="13">
        <v>0.10183299389002</v>
      </c>
      <c r="D13" s="13">
        <v>7.7922077922077906E-2</v>
      </c>
      <c r="E13" s="13">
        <v>0.11851851851851899</v>
      </c>
      <c r="F13" s="13">
        <v>0.10629921259842499</v>
      </c>
      <c r="G13" s="13">
        <v>9.8837209302325604E-2</v>
      </c>
      <c r="H13" s="13"/>
      <c r="I13" s="13">
        <v>0.105150214592275</v>
      </c>
      <c r="J13" s="13">
        <v>9.8837209302325604E-2</v>
      </c>
      <c r="K13" s="13"/>
      <c r="L13" s="13">
        <v>0.1015625</v>
      </c>
      <c r="M13" s="13">
        <v>0.103896103896104</v>
      </c>
      <c r="N13" s="13">
        <v>9.0301003344481601E-2</v>
      </c>
      <c r="O13" s="13">
        <v>0.111455108359133</v>
      </c>
      <c r="P13" s="13"/>
      <c r="Q13" s="13">
        <v>0.135135135135135</v>
      </c>
      <c r="R13" s="13">
        <v>9.45945945945946E-2</v>
      </c>
      <c r="S13" s="13">
        <v>9.7826086956521702E-2</v>
      </c>
      <c r="T13" s="13">
        <v>0.10280373831775701</v>
      </c>
      <c r="U13" s="13">
        <v>0.120967741935484</v>
      </c>
      <c r="V13" s="13">
        <v>9.9236641221374003E-2</v>
      </c>
      <c r="W13" s="13">
        <v>0.102040816326531</v>
      </c>
      <c r="X13" s="13">
        <v>7.8947368421052599E-2</v>
      </c>
      <c r="Y13" s="13"/>
      <c r="Z13" s="13">
        <v>7.1942446043165506E-2</v>
      </c>
      <c r="AA13" s="13">
        <v>0.104294478527607</v>
      </c>
      <c r="AB13" s="13">
        <v>0.11038961038961</v>
      </c>
      <c r="AC13" s="13">
        <v>0.106145251396648</v>
      </c>
      <c r="AD13" s="13">
        <v>0.133333333333333</v>
      </c>
      <c r="AE13" s="13">
        <v>0.119266055045872</v>
      </c>
      <c r="AF13" s="13">
        <v>0.119047619047619</v>
      </c>
      <c r="AG13" s="13">
        <v>5.4945054945054903E-2</v>
      </c>
      <c r="AH13" s="13"/>
      <c r="AI13" s="13">
        <v>4.4444444444444398E-2</v>
      </c>
      <c r="AJ13" s="13">
        <v>0.10309278350515499</v>
      </c>
      <c r="AK13" s="13">
        <v>0.13725490196078399</v>
      </c>
      <c r="AL13" s="13">
        <v>0.101593625498008</v>
      </c>
      <c r="AM13" s="13">
        <v>9.1954022988505704E-2</v>
      </c>
      <c r="AN13" s="13"/>
      <c r="AO13" s="13">
        <v>9.8662207357859494E-2</v>
      </c>
      <c r="AP13" s="13">
        <v>0.106770833333333</v>
      </c>
      <c r="AQ13" s="13"/>
      <c r="AR13" s="13">
        <v>7.8125E-2</v>
      </c>
      <c r="AS13" s="13">
        <v>0.101398601398601</v>
      </c>
      <c r="AT13" s="13">
        <v>5.8823529411764698E-2</v>
      </c>
      <c r="AU13" s="13">
        <v>0.12903225806451599</v>
      </c>
      <c r="AV13" s="13">
        <v>0.17647058823529399</v>
      </c>
      <c r="AW13" s="13">
        <v>0.168831168831169</v>
      </c>
      <c r="AX13" s="13">
        <v>5.95238095238095E-2</v>
      </c>
      <c r="AY13" s="13">
        <v>2.9411764705882401E-2</v>
      </c>
      <c r="AZ13" s="13">
        <v>8.8235294117647106E-2</v>
      </c>
      <c r="BA13" s="13">
        <v>0.10344827586206901</v>
      </c>
      <c r="BB13" s="13">
        <v>1.7543859649122799E-2</v>
      </c>
      <c r="BC13" s="13">
        <v>9.4339622641509399E-2</v>
      </c>
      <c r="BD13" s="13"/>
      <c r="BE13" s="13">
        <v>0.11614730878187</v>
      </c>
    </row>
    <row r="14" spans="2:57" x14ac:dyDescent="0.25">
      <c r="B14" s="14" t="s">
        <v>630</v>
      </c>
      <c r="C14" s="13">
        <v>0.143584521384929</v>
      </c>
      <c r="D14" s="13">
        <v>0.15584415584415601</v>
      </c>
      <c r="E14" s="13">
        <v>0.133333333333333</v>
      </c>
      <c r="F14" s="13">
        <v>0.12992125984252001</v>
      </c>
      <c r="G14" s="13">
        <v>0.15116279069767399</v>
      </c>
      <c r="H14" s="13"/>
      <c r="I14" s="13">
        <v>0.13519313304721001</v>
      </c>
      <c r="J14" s="13">
        <v>0.15116279069767399</v>
      </c>
      <c r="K14" s="13"/>
      <c r="L14" s="13">
        <v>0.1171875</v>
      </c>
      <c r="M14" s="13">
        <v>0.15151515151515199</v>
      </c>
      <c r="N14" s="13">
        <v>0.15384615384615399</v>
      </c>
      <c r="O14" s="13">
        <v>0.13931888544891599</v>
      </c>
      <c r="P14" s="13"/>
      <c r="Q14" s="13">
        <v>0.126126126126126</v>
      </c>
      <c r="R14" s="13">
        <v>0.135135135135135</v>
      </c>
      <c r="S14" s="13">
        <v>0.22826086956521699</v>
      </c>
      <c r="T14" s="13">
        <v>0.13084112149532701</v>
      </c>
      <c r="U14" s="13">
        <v>0.16129032258064499</v>
      </c>
      <c r="V14" s="13">
        <v>9.9236641221374003E-2</v>
      </c>
      <c r="W14" s="13">
        <v>0.122448979591837</v>
      </c>
      <c r="X14" s="13">
        <v>0.162280701754386</v>
      </c>
      <c r="Y14" s="13"/>
      <c r="Z14" s="13">
        <v>0.17985611510791399</v>
      </c>
      <c r="AA14" s="13">
        <v>0.128834355828221</v>
      </c>
      <c r="AB14" s="13">
        <v>0.15584415584415601</v>
      </c>
      <c r="AC14" s="13">
        <v>8.9385474860335198E-2</v>
      </c>
      <c r="AD14" s="13">
        <v>0.14285714285714299</v>
      </c>
      <c r="AE14" s="13">
        <v>0.11009174311926601</v>
      </c>
      <c r="AF14" s="13">
        <v>0.214285714285714</v>
      </c>
      <c r="AG14" s="13">
        <v>0.20879120879120899</v>
      </c>
      <c r="AH14" s="13"/>
      <c r="AI14" s="13">
        <v>0.133333333333333</v>
      </c>
      <c r="AJ14" s="13">
        <v>0.15463917525773199</v>
      </c>
      <c r="AK14" s="13">
        <v>0.14379084967320299</v>
      </c>
      <c r="AL14" s="13">
        <v>0.15737051792828699</v>
      </c>
      <c r="AM14" s="13">
        <v>9.1954022988505704E-2</v>
      </c>
      <c r="AN14" s="13"/>
      <c r="AO14" s="13">
        <v>0.13043478260869601</v>
      </c>
      <c r="AP14" s="13">
        <v>0.1640625</v>
      </c>
      <c r="AQ14" s="13"/>
      <c r="AR14" s="13">
        <v>0.171875</v>
      </c>
      <c r="AS14" s="13">
        <v>0.125874125874126</v>
      </c>
      <c r="AT14" s="13">
        <v>0</v>
      </c>
      <c r="AU14" s="13">
        <v>0.12903225806451599</v>
      </c>
      <c r="AV14" s="13">
        <v>0.184873949579832</v>
      </c>
      <c r="AW14" s="13">
        <v>0.18181818181818199</v>
      </c>
      <c r="AX14" s="13">
        <v>0.202380952380952</v>
      </c>
      <c r="AY14" s="13">
        <v>0.14705882352941199</v>
      </c>
      <c r="AZ14" s="13">
        <v>0.13725490196078399</v>
      </c>
      <c r="BA14" s="13">
        <v>8.6206896551724102E-2</v>
      </c>
      <c r="BB14" s="13">
        <v>7.0175438596491196E-2</v>
      </c>
      <c r="BC14" s="13">
        <v>0.169811320754717</v>
      </c>
      <c r="BD14" s="13"/>
      <c r="BE14" s="13">
        <v>0.18130311614730901</v>
      </c>
    </row>
    <row r="15" spans="2:57" x14ac:dyDescent="0.25">
      <c r="B15" s="14" t="s">
        <v>631</v>
      </c>
      <c r="C15" s="13">
        <v>0.168024439918534</v>
      </c>
      <c r="D15" s="13">
        <v>0.103896103896104</v>
      </c>
      <c r="E15" s="13">
        <v>0.11851851851851899</v>
      </c>
      <c r="F15" s="13">
        <v>0.14173228346456701</v>
      </c>
      <c r="G15" s="13">
        <v>0.20348837209302301</v>
      </c>
      <c r="H15" s="13"/>
      <c r="I15" s="13">
        <v>0.128755364806867</v>
      </c>
      <c r="J15" s="13">
        <v>0.20348837209302301</v>
      </c>
      <c r="K15" s="13"/>
      <c r="L15" s="13">
        <v>0.1484375</v>
      </c>
      <c r="M15" s="13">
        <v>0.16017316017316</v>
      </c>
      <c r="N15" s="13">
        <v>0.167224080267559</v>
      </c>
      <c r="O15" s="13">
        <v>0.18266253869969001</v>
      </c>
      <c r="P15" s="13"/>
      <c r="Q15" s="13">
        <v>0.126126126126126</v>
      </c>
      <c r="R15" s="13">
        <v>0.14864864864864899</v>
      </c>
      <c r="S15" s="13">
        <v>0.15217391304347799</v>
      </c>
      <c r="T15" s="13">
        <v>9.34579439252336E-2</v>
      </c>
      <c r="U15" s="13">
        <v>0.18548387096774199</v>
      </c>
      <c r="V15" s="13">
        <v>0.236641221374046</v>
      </c>
      <c r="W15" s="13">
        <v>0.183673469387755</v>
      </c>
      <c r="X15" s="13">
        <v>0.179824561403509</v>
      </c>
      <c r="Y15" s="13"/>
      <c r="Z15" s="13">
        <v>0.16546762589928099</v>
      </c>
      <c r="AA15" s="13">
        <v>0.184049079754601</v>
      </c>
      <c r="AB15" s="13">
        <v>0.162337662337662</v>
      </c>
      <c r="AC15" s="13">
        <v>0.16759776536312801</v>
      </c>
      <c r="AD15" s="13">
        <v>0.19047619047618999</v>
      </c>
      <c r="AE15" s="13">
        <v>0.13761467889908299</v>
      </c>
      <c r="AF15" s="13">
        <v>0.19047619047618999</v>
      </c>
      <c r="AG15" s="13">
        <v>0.15384615384615399</v>
      </c>
      <c r="AH15" s="13"/>
      <c r="AI15" s="13">
        <v>0.17777777777777801</v>
      </c>
      <c r="AJ15" s="13">
        <v>0.14432989690721601</v>
      </c>
      <c r="AK15" s="13">
        <v>0.18300653594771199</v>
      </c>
      <c r="AL15" s="13">
        <v>0.16932270916334699</v>
      </c>
      <c r="AM15" s="13">
        <v>0.17241379310344801</v>
      </c>
      <c r="AN15" s="13"/>
      <c r="AO15" s="13">
        <v>0.168896321070234</v>
      </c>
      <c r="AP15" s="13">
        <v>0.16666666666666699</v>
      </c>
      <c r="AQ15" s="13"/>
      <c r="AR15" s="13">
        <v>0.203125</v>
      </c>
      <c r="AS15" s="13">
        <v>0.17482517482517501</v>
      </c>
      <c r="AT15" s="13">
        <v>0.17647058823529399</v>
      </c>
      <c r="AU15" s="13">
        <v>0.225806451612903</v>
      </c>
      <c r="AV15" s="13">
        <v>0.159663865546218</v>
      </c>
      <c r="AW15" s="13">
        <v>9.0909090909090898E-2</v>
      </c>
      <c r="AX15" s="13">
        <v>0.214285714285714</v>
      </c>
      <c r="AY15" s="13">
        <v>8.8235294117647106E-2</v>
      </c>
      <c r="AZ15" s="13">
        <v>0.18627450980392199</v>
      </c>
      <c r="BA15" s="13">
        <v>6.8965517241379296E-2</v>
      </c>
      <c r="BB15" s="13">
        <v>0.28070175438596501</v>
      </c>
      <c r="BC15" s="13">
        <v>0.113207547169811</v>
      </c>
      <c r="BD15" s="13"/>
      <c r="BE15" s="13">
        <v>0.17280453257790401</v>
      </c>
    </row>
    <row r="16" spans="2:57" x14ac:dyDescent="0.25">
      <c r="B16" s="14" t="s">
        <v>632</v>
      </c>
      <c r="C16" s="13">
        <v>0.129327902240326</v>
      </c>
      <c r="D16" s="13">
        <v>9.0909090909090898E-2</v>
      </c>
      <c r="E16" s="13">
        <v>8.8888888888888906E-2</v>
      </c>
      <c r="F16" s="13">
        <v>0.118110236220472</v>
      </c>
      <c r="G16" s="13">
        <v>0.15116279069767399</v>
      </c>
      <c r="H16" s="13"/>
      <c r="I16" s="13">
        <v>0.105150214592275</v>
      </c>
      <c r="J16" s="13">
        <v>0.15116279069767399</v>
      </c>
      <c r="K16" s="13"/>
      <c r="L16" s="13">
        <v>0.125</v>
      </c>
      <c r="M16" s="13">
        <v>0.138528138528139</v>
      </c>
      <c r="N16" s="13">
        <v>0.15384615384615399</v>
      </c>
      <c r="O16" s="13">
        <v>0.10216718266253901</v>
      </c>
      <c r="P16" s="13"/>
      <c r="Q16" s="13">
        <v>7.2072072072072099E-2</v>
      </c>
      <c r="R16" s="13">
        <v>8.1081081081081099E-2</v>
      </c>
      <c r="S16" s="13">
        <v>9.7826086956521702E-2</v>
      </c>
      <c r="T16" s="13">
        <v>0.14018691588785001</v>
      </c>
      <c r="U16" s="13">
        <v>0.14516129032258099</v>
      </c>
      <c r="V16" s="13">
        <v>0.15267175572519101</v>
      </c>
      <c r="W16" s="13">
        <v>0.14285714285714299</v>
      </c>
      <c r="X16" s="13">
        <v>0.157894736842105</v>
      </c>
      <c r="Y16" s="13"/>
      <c r="Z16" s="13">
        <v>0.12230215827338101</v>
      </c>
      <c r="AA16" s="13">
        <v>0.159509202453988</v>
      </c>
      <c r="AB16" s="13">
        <v>0.14285714285714299</v>
      </c>
      <c r="AC16" s="13">
        <v>0.13407821229050301</v>
      </c>
      <c r="AD16" s="13">
        <v>8.5714285714285701E-2</v>
      </c>
      <c r="AE16" s="13">
        <v>0.100917431192661</v>
      </c>
      <c r="AF16" s="13">
        <v>7.1428571428571397E-2</v>
      </c>
      <c r="AG16" s="13">
        <v>0.164835164835165</v>
      </c>
      <c r="AH16" s="13"/>
      <c r="AI16" s="13">
        <v>0.11111111111111099</v>
      </c>
      <c r="AJ16" s="13">
        <v>8.2474226804123696E-2</v>
      </c>
      <c r="AK16" s="13">
        <v>8.4967320261437898E-2</v>
      </c>
      <c r="AL16" s="13">
        <v>0.139442231075697</v>
      </c>
      <c r="AM16" s="13">
        <v>0.16666666666666699</v>
      </c>
      <c r="AN16" s="13"/>
      <c r="AO16" s="13">
        <v>0.13210702341137101</v>
      </c>
      <c r="AP16" s="13">
        <v>0.125</v>
      </c>
      <c r="AQ16" s="13"/>
      <c r="AR16" s="13">
        <v>0.21875</v>
      </c>
      <c r="AS16" s="13">
        <v>0.13986013986014001</v>
      </c>
      <c r="AT16" s="13">
        <v>5.8823529411764698E-2</v>
      </c>
      <c r="AU16" s="13">
        <v>0</v>
      </c>
      <c r="AV16" s="13">
        <v>9.2436974789915999E-2</v>
      </c>
      <c r="AW16" s="13">
        <v>0.14285714285714299</v>
      </c>
      <c r="AX16" s="13">
        <v>0.107142857142857</v>
      </c>
      <c r="AY16" s="13">
        <v>0.14705882352941199</v>
      </c>
      <c r="AZ16" s="13">
        <v>0.15686274509803899</v>
      </c>
      <c r="BA16" s="13">
        <v>0.15517241379310301</v>
      </c>
      <c r="BB16" s="13">
        <v>0.105263157894737</v>
      </c>
      <c r="BC16" s="13">
        <v>9.4339622641509399E-2</v>
      </c>
      <c r="BD16" s="13"/>
      <c r="BE16" s="13">
        <v>0.11614730878187</v>
      </c>
    </row>
    <row r="17" spans="2:57" x14ac:dyDescent="0.25">
      <c r="B17" s="14" t="s">
        <v>633</v>
      </c>
      <c r="C17" s="13">
        <v>0.15784114052953199</v>
      </c>
      <c r="D17" s="13">
        <v>0.19480519480519501</v>
      </c>
      <c r="E17" s="13">
        <v>0.18518518518518501</v>
      </c>
      <c r="F17" s="13">
        <v>0.15354330708661401</v>
      </c>
      <c r="G17" s="13">
        <v>0.14728682170542601</v>
      </c>
      <c r="H17" s="13"/>
      <c r="I17" s="13">
        <v>0.169527896995708</v>
      </c>
      <c r="J17" s="13">
        <v>0.14728682170542601</v>
      </c>
      <c r="K17" s="13"/>
      <c r="L17" s="13">
        <v>0.2109375</v>
      </c>
      <c r="M17" s="13">
        <v>0.147186147186147</v>
      </c>
      <c r="N17" s="13">
        <v>0.15384615384615399</v>
      </c>
      <c r="O17" s="13">
        <v>0.14551083591331301</v>
      </c>
      <c r="P17" s="13"/>
      <c r="Q17" s="13">
        <v>0.153153153153153</v>
      </c>
      <c r="R17" s="13">
        <v>0.24324324324324301</v>
      </c>
      <c r="S17" s="13">
        <v>0.173913043478261</v>
      </c>
      <c r="T17" s="13">
        <v>0.19626168224299101</v>
      </c>
      <c r="U17" s="13">
        <v>0.15322580645161299</v>
      </c>
      <c r="V17" s="13">
        <v>0.13740458015267201</v>
      </c>
      <c r="W17" s="13">
        <v>0.183673469387755</v>
      </c>
      <c r="X17" s="13">
        <v>0.114035087719298</v>
      </c>
      <c r="Y17" s="13"/>
      <c r="Z17" s="13">
        <v>0.215827338129496</v>
      </c>
      <c r="AA17" s="13">
        <v>0.184049079754601</v>
      </c>
      <c r="AB17" s="13">
        <v>0.11688311688311701</v>
      </c>
      <c r="AC17" s="13">
        <v>0.17318435754189901</v>
      </c>
      <c r="AD17" s="13">
        <v>0.15238095238095201</v>
      </c>
      <c r="AE17" s="13">
        <v>0.119266055045872</v>
      </c>
      <c r="AF17" s="13">
        <v>0.19047619047618999</v>
      </c>
      <c r="AG17" s="13">
        <v>9.8901098901098897E-2</v>
      </c>
      <c r="AH17" s="13"/>
      <c r="AI17" s="13">
        <v>0.155555555555556</v>
      </c>
      <c r="AJ17" s="13">
        <v>0.17525773195876301</v>
      </c>
      <c r="AK17" s="13">
        <v>0.12418300653594801</v>
      </c>
      <c r="AL17" s="13">
        <v>0.14940239043824699</v>
      </c>
      <c r="AM17" s="13">
        <v>0.20689655172413801</v>
      </c>
      <c r="AN17" s="13"/>
      <c r="AO17" s="13">
        <v>0.165551839464883</v>
      </c>
      <c r="AP17" s="13">
        <v>0.14583333333333301</v>
      </c>
      <c r="AQ17" s="13"/>
      <c r="AR17" s="13">
        <v>9.375E-2</v>
      </c>
      <c r="AS17" s="13">
        <v>0.160839160839161</v>
      </c>
      <c r="AT17" s="13">
        <v>0.11764705882352899</v>
      </c>
      <c r="AU17" s="13">
        <v>0.19354838709677399</v>
      </c>
      <c r="AV17" s="13">
        <v>0.126050420168067</v>
      </c>
      <c r="AW17" s="13">
        <v>9.0909090909090898E-2</v>
      </c>
      <c r="AX17" s="13">
        <v>0.16666666666666699</v>
      </c>
      <c r="AY17" s="13">
        <v>0.23529411764705899</v>
      </c>
      <c r="AZ17" s="13">
        <v>0.21568627450980399</v>
      </c>
      <c r="BA17" s="13">
        <v>0.17241379310344801</v>
      </c>
      <c r="BB17" s="13">
        <v>0.140350877192982</v>
      </c>
      <c r="BC17" s="13">
        <v>0.20754716981132099</v>
      </c>
      <c r="BD17" s="13"/>
      <c r="BE17" s="13">
        <v>0.14164305949008499</v>
      </c>
    </row>
    <row r="18" spans="2:57" x14ac:dyDescent="0.25">
      <c r="B18" s="14" t="s">
        <v>634</v>
      </c>
      <c r="C18" s="19">
        <v>2.0366598778004102E-3</v>
      </c>
      <c r="D18" s="19">
        <v>0</v>
      </c>
      <c r="E18" s="19">
        <v>0</v>
      </c>
      <c r="F18" s="19">
        <v>0</v>
      </c>
      <c r="G18" s="19">
        <v>3.8759689922480598E-3</v>
      </c>
      <c r="H18" s="19"/>
      <c r="I18" s="19">
        <v>0</v>
      </c>
      <c r="J18" s="19">
        <v>3.8759689922480598E-3</v>
      </c>
      <c r="K18" s="19"/>
      <c r="L18" s="19">
        <v>0</v>
      </c>
      <c r="M18" s="19">
        <v>4.3290043290043299E-3</v>
      </c>
      <c r="N18" s="19">
        <v>3.3444816053511701E-3</v>
      </c>
      <c r="O18" s="19">
        <v>0</v>
      </c>
      <c r="P18" s="19"/>
      <c r="Q18" s="19">
        <v>0</v>
      </c>
      <c r="R18" s="19">
        <v>0</v>
      </c>
      <c r="S18" s="19">
        <v>0</v>
      </c>
      <c r="T18" s="19">
        <v>0</v>
      </c>
      <c r="U18" s="19">
        <v>0</v>
      </c>
      <c r="V18" s="19">
        <v>0</v>
      </c>
      <c r="W18" s="19">
        <v>1.02040816326531E-2</v>
      </c>
      <c r="X18" s="19">
        <v>4.3859649122806998E-3</v>
      </c>
      <c r="Y18" s="19"/>
      <c r="Z18" s="19">
        <v>0</v>
      </c>
      <c r="AA18" s="19">
        <v>0</v>
      </c>
      <c r="AB18" s="19">
        <v>6.4935064935064896E-3</v>
      </c>
      <c r="AC18" s="19">
        <v>0</v>
      </c>
      <c r="AD18" s="19">
        <v>0</v>
      </c>
      <c r="AE18" s="19">
        <v>9.1743119266055103E-3</v>
      </c>
      <c r="AF18" s="19">
        <v>0</v>
      </c>
      <c r="AG18" s="19">
        <v>0</v>
      </c>
      <c r="AH18" s="19"/>
      <c r="AI18" s="19">
        <v>0</v>
      </c>
      <c r="AJ18" s="19">
        <v>0</v>
      </c>
      <c r="AK18" s="19">
        <v>0</v>
      </c>
      <c r="AL18" s="19">
        <v>1.9920318725099601E-3</v>
      </c>
      <c r="AM18" s="19">
        <v>5.74712643678161E-3</v>
      </c>
      <c r="AN18" s="19"/>
      <c r="AO18" s="19">
        <v>3.3444816053511701E-3</v>
      </c>
      <c r="AP18" s="19">
        <v>0</v>
      </c>
      <c r="AQ18" s="19"/>
      <c r="AR18" s="19">
        <v>0</v>
      </c>
      <c r="AS18" s="19">
        <v>6.9930069930069904E-3</v>
      </c>
      <c r="AT18" s="19">
        <v>0</v>
      </c>
      <c r="AU18" s="19">
        <v>0</v>
      </c>
      <c r="AV18" s="19">
        <v>0</v>
      </c>
      <c r="AW18" s="19">
        <v>0</v>
      </c>
      <c r="AX18" s="19">
        <v>0</v>
      </c>
      <c r="AY18" s="19">
        <v>0</v>
      </c>
      <c r="AZ18" s="19">
        <v>0</v>
      </c>
      <c r="BA18" s="19">
        <v>0</v>
      </c>
      <c r="BB18" s="19">
        <v>0</v>
      </c>
      <c r="BC18" s="19">
        <v>0</v>
      </c>
      <c r="BD18" s="19"/>
      <c r="BE18" s="19">
        <v>5.6657223796033997E-3</v>
      </c>
    </row>
    <row r="19" spans="2:57" x14ac:dyDescent="0.25">
      <c r="B19" s="15"/>
    </row>
    <row r="20" spans="2:57" x14ac:dyDescent="0.25">
      <c r="B20" t="s">
        <v>84</v>
      </c>
    </row>
    <row r="21" spans="2:57" x14ac:dyDescent="0.25">
      <c r="B21" t="s">
        <v>85</v>
      </c>
    </row>
    <row r="23" spans="2:57" x14ac:dyDescent="0.25">
      <c r="B23"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2:BE2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639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629</v>
      </c>
      <c r="C8" s="13">
        <v>2.54582484725051E-2</v>
      </c>
      <c r="D8" s="13">
        <v>2.5974025974026E-2</v>
      </c>
      <c r="E8" s="13">
        <v>4.4444444444444398E-2</v>
      </c>
      <c r="F8" s="13">
        <v>1.5748031496062999E-2</v>
      </c>
      <c r="G8" s="13">
        <v>2.5193798449612399E-2</v>
      </c>
      <c r="H8" s="13"/>
      <c r="I8" s="13">
        <v>2.5751072961373401E-2</v>
      </c>
      <c r="J8" s="13">
        <v>2.5193798449612399E-2</v>
      </c>
      <c r="K8" s="13"/>
      <c r="L8" s="13">
        <v>2.34375E-2</v>
      </c>
      <c r="M8" s="13">
        <v>3.8961038961039002E-2</v>
      </c>
      <c r="N8" s="13">
        <v>1.6722408026755901E-2</v>
      </c>
      <c r="O8" s="13">
        <v>2.4767801857585099E-2</v>
      </c>
      <c r="P8" s="13"/>
      <c r="Q8" s="13">
        <v>2.7027027027027001E-2</v>
      </c>
      <c r="R8" s="13">
        <v>4.0540540540540501E-2</v>
      </c>
      <c r="S8" s="13">
        <v>0</v>
      </c>
      <c r="T8" s="13">
        <v>5.60747663551402E-2</v>
      </c>
      <c r="U8" s="13">
        <v>1.6129032258064498E-2</v>
      </c>
      <c r="V8" s="13">
        <v>2.2900763358778602E-2</v>
      </c>
      <c r="W8" s="13">
        <v>0</v>
      </c>
      <c r="X8" s="13">
        <v>3.07017543859649E-2</v>
      </c>
      <c r="Y8" s="13"/>
      <c r="Z8" s="13">
        <v>2.15827338129496E-2</v>
      </c>
      <c r="AA8" s="13">
        <v>1.22699386503067E-2</v>
      </c>
      <c r="AB8" s="13">
        <v>1.2987012987013E-2</v>
      </c>
      <c r="AC8" s="13">
        <v>3.3519553072625698E-2</v>
      </c>
      <c r="AD8" s="13">
        <v>2.8571428571428598E-2</v>
      </c>
      <c r="AE8" s="13">
        <v>6.4220183486238494E-2</v>
      </c>
      <c r="AF8" s="13">
        <v>2.3809523809523801E-2</v>
      </c>
      <c r="AG8" s="13">
        <v>1.0989010989011E-2</v>
      </c>
      <c r="AH8" s="13"/>
      <c r="AI8" s="13">
        <v>0</v>
      </c>
      <c r="AJ8" s="13">
        <v>5.1546391752577303E-2</v>
      </c>
      <c r="AK8" s="13">
        <v>2.61437908496732E-2</v>
      </c>
      <c r="AL8" s="13">
        <v>1.7928286852589601E-2</v>
      </c>
      <c r="AM8" s="13">
        <v>4.0229885057471299E-2</v>
      </c>
      <c r="AN8" s="13"/>
      <c r="AO8" s="13">
        <v>2.5083612040133801E-2</v>
      </c>
      <c r="AP8" s="13">
        <v>2.6041666666666699E-2</v>
      </c>
      <c r="AQ8" s="13"/>
      <c r="AR8" s="13">
        <v>3.125E-2</v>
      </c>
      <c r="AS8" s="13">
        <v>2.7972027972028E-2</v>
      </c>
      <c r="AT8" s="13">
        <v>5.8823529411764698E-2</v>
      </c>
      <c r="AU8" s="13">
        <v>3.2258064516128997E-2</v>
      </c>
      <c r="AV8" s="13">
        <v>0</v>
      </c>
      <c r="AW8" s="13">
        <v>2.5974025974026E-2</v>
      </c>
      <c r="AX8" s="13">
        <v>0</v>
      </c>
      <c r="AY8" s="13">
        <v>0</v>
      </c>
      <c r="AZ8" s="13">
        <v>6.8627450980392204E-2</v>
      </c>
      <c r="BA8" s="13">
        <v>5.1724137931034503E-2</v>
      </c>
      <c r="BB8" s="13">
        <v>1.7543859649122799E-2</v>
      </c>
      <c r="BC8" s="13">
        <v>0</v>
      </c>
      <c r="BD8" s="13"/>
      <c r="BE8" s="13">
        <v>2.54957507082153E-2</v>
      </c>
    </row>
    <row r="9" spans="2:57" x14ac:dyDescent="0.25">
      <c r="B9" s="14" t="s">
        <v>102</v>
      </c>
      <c r="C9" s="13">
        <v>2.3421588594704699E-2</v>
      </c>
      <c r="D9" s="13">
        <v>2.5974025974026E-2</v>
      </c>
      <c r="E9" s="13">
        <v>2.96296296296296E-2</v>
      </c>
      <c r="F9" s="13">
        <v>1.1811023622047201E-2</v>
      </c>
      <c r="G9" s="13">
        <v>2.7131782945736399E-2</v>
      </c>
      <c r="H9" s="13"/>
      <c r="I9" s="13">
        <v>1.9313304721029999E-2</v>
      </c>
      <c r="J9" s="13">
        <v>2.7131782945736399E-2</v>
      </c>
      <c r="K9" s="13"/>
      <c r="L9" s="13">
        <v>7.8125E-3</v>
      </c>
      <c r="M9" s="13">
        <v>3.8961038961039002E-2</v>
      </c>
      <c r="N9" s="13">
        <v>2.6755852842809399E-2</v>
      </c>
      <c r="O9" s="13">
        <v>1.54798761609907E-2</v>
      </c>
      <c r="P9" s="13"/>
      <c r="Q9" s="13">
        <v>3.6036036036036001E-2</v>
      </c>
      <c r="R9" s="13">
        <v>0</v>
      </c>
      <c r="S9" s="13">
        <v>2.1739130434782601E-2</v>
      </c>
      <c r="T9" s="13">
        <v>3.7383177570093497E-2</v>
      </c>
      <c r="U9" s="13">
        <v>1.6129032258064498E-2</v>
      </c>
      <c r="V9" s="13">
        <v>3.0534351145038201E-2</v>
      </c>
      <c r="W9" s="13">
        <v>2.04081632653061E-2</v>
      </c>
      <c r="X9" s="13">
        <v>1.3157894736842099E-2</v>
      </c>
      <c r="Y9" s="13"/>
      <c r="Z9" s="13">
        <v>2.8776978417266199E-2</v>
      </c>
      <c r="AA9" s="13">
        <v>1.84049079754601E-2</v>
      </c>
      <c r="AB9" s="13">
        <v>2.5974025974026E-2</v>
      </c>
      <c r="AC9" s="13">
        <v>1.67597765363128E-2</v>
      </c>
      <c r="AD9" s="13">
        <v>1.9047619047619001E-2</v>
      </c>
      <c r="AE9" s="13">
        <v>5.5045871559633003E-2</v>
      </c>
      <c r="AF9" s="13">
        <v>0</v>
      </c>
      <c r="AG9" s="13">
        <v>1.0989010989011E-2</v>
      </c>
      <c r="AH9" s="13"/>
      <c r="AI9" s="13">
        <v>6.6666666666666693E-2</v>
      </c>
      <c r="AJ9" s="13">
        <v>2.06185567010309E-2</v>
      </c>
      <c r="AK9" s="13">
        <v>2.61437908496732E-2</v>
      </c>
      <c r="AL9" s="13">
        <v>1.7928286852589601E-2</v>
      </c>
      <c r="AM9" s="13">
        <v>2.8735632183908E-2</v>
      </c>
      <c r="AN9" s="13"/>
      <c r="AO9" s="13">
        <v>1.8394648829431402E-2</v>
      </c>
      <c r="AP9" s="13">
        <v>3.125E-2</v>
      </c>
      <c r="AQ9" s="13"/>
      <c r="AR9" s="13">
        <v>0</v>
      </c>
      <c r="AS9" s="13">
        <v>1.04895104895105E-2</v>
      </c>
      <c r="AT9" s="13">
        <v>0</v>
      </c>
      <c r="AU9" s="13">
        <v>3.2258064516128997E-2</v>
      </c>
      <c r="AV9" s="13">
        <v>5.0420168067226899E-2</v>
      </c>
      <c r="AW9" s="13">
        <v>2.5974025974026E-2</v>
      </c>
      <c r="AX9" s="13">
        <v>2.3809523809523801E-2</v>
      </c>
      <c r="AY9" s="13">
        <v>5.8823529411764698E-2</v>
      </c>
      <c r="AZ9" s="13">
        <v>2.9411764705882401E-2</v>
      </c>
      <c r="BA9" s="13">
        <v>1.72413793103448E-2</v>
      </c>
      <c r="BB9" s="13">
        <v>5.2631578947368397E-2</v>
      </c>
      <c r="BC9" s="13">
        <v>0</v>
      </c>
      <c r="BD9" s="13"/>
      <c r="BE9" s="13">
        <v>3.1161473087818699E-2</v>
      </c>
    </row>
    <row r="10" spans="2:57" x14ac:dyDescent="0.25">
      <c r="B10" s="14" t="s">
        <v>103</v>
      </c>
      <c r="C10" s="13">
        <v>3.8696537678207701E-2</v>
      </c>
      <c r="D10" s="13">
        <v>2.5974025974026E-2</v>
      </c>
      <c r="E10" s="13">
        <v>2.2222222222222199E-2</v>
      </c>
      <c r="F10" s="13">
        <v>6.2992125984251995E-2</v>
      </c>
      <c r="G10" s="13">
        <v>3.2945736434108502E-2</v>
      </c>
      <c r="H10" s="13"/>
      <c r="I10" s="13">
        <v>4.50643776824034E-2</v>
      </c>
      <c r="J10" s="13">
        <v>3.2945736434108502E-2</v>
      </c>
      <c r="K10" s="13"/>
      <c r="L10" s="13">
        <v>4.6875E-2</v>
      </c>
      <c r="M10" s="13">
        <v>2.1645021645021599E-2</v>
      </c>
      <c r="N10" s="13">
        <v>5.35117056856187E-2</v>
      </c>
      <c r="O10" s="13">
        <v>3.4055727554179599E-2</v>
      </c>
      <c r="P10" s="13"/>
      <c r="Q10" s="13">
        <v>4.5045045045045001E-2</v>
      </c>
      <c r="R10" s="13">
        <v>9.45945945945946E-2</v>
      </c>
      <c r="S10" s="13">
        <v>1.0869565217391301E-2</v>
      </c>
      <c r="T10" s="13">
        <v>3.7383177570093497E-2</v>
      </c>
      <c r="U10" s="13">
        <v>3.2258064516128997E-2</v>
      </c>
      <c r="V10" s="13">
        <v>3.0534351145038201E-2</v>
      </c>
      <c r="W10" s="13">
        <v>4.08163265306122E-2</v>
      </c>
      <c r="X10" s="13">
        <v>3.94736842105263E-2</v>
      </c>
      <c r="Y10" s="13"/>
      <c r="Z10" s="13">
        <v>6.4748201438848907E-2</v>
      </c>
      <c r="AA10" s="13">
        <v>2.4539877300613501E-2</v>
      </c>
      <c r="AB10" s="13">
        <v>3.2467532467532499E-2</v>
      </c>
      <c r="AC10" s="13">
        <v>4.4692737430167599E-2</v>
      </c>
      <c r="AD10" s="13">
        <v>3.8095238095238099E-2</v>
      </c>
      <c r="AE10" s="13">
        <v>4.5871559633027498E-2</v>
      </c>
      <c r="AF10" s="13">
        <v>2.3809523809523801E-2</v>
      </c>
      <c r="AG10" s="13">
        <v>2.1978021978022001E-2</v>
      </c>
      <c r="AH10" s="13"/>
      <c r="AI10" s="13">
        <v>2.2222222222222199E-2</v>
      </c>
      <c r="AJ10" s="13">
        <v>4.1237113402061903E-2</v>
      </c>
      <c r="AK10" s="13">
        <v>5.8823529411764698E-2</v>
      </c>
      <c r="AL10" s="13">
        <v>3.9840637450199202E-2</v>
      </c>
      <c r="AM10" s="13">
        <v>2.2988505747126398E-2</v>
      </c>
      <c r="AN10" s="13"/>
      <c r="AO10" s="13">
        <v>4.1806020066889597E-2</v>
      </c>
      <c r="AP10" s="13">
        <v>3.3854166666666699E-2</v>
      </c>
      <c r="AQ10" s="13"/>
      <c r="AR10" s="13">
        <v>1.5625E-2</v>
      </c>
      <c r="AS10" s="13">
        <v>5.9440559440559398E-2</v>
      </c>
      <c r="AT10" s="13">
        <v>0</v>
      </c>
      <c r="AU10" s="13">
        <v>3.2258064516128997E-2</v>
      </c>
      <c r="AV10" s="13">
        <v>5.8823529411764698E-2</v>
      </c>
      <c r="AW10" s="13">
        <v>3.8961038961039002E-2</v>
      </c>
      <c r="AX10" s="13">
        <v>2.3809523809523801E-2</v>
      </c>
      <c r="AY10" s="13">
        <v>0</v>
      </c>
      <c r="AZ10" s="13">
        <v>1.9607843137254902E-2</v>
      </c>
      <c r="BA10" s="13">
        <v>1.72413793103448E-2</v>
      </c>
      <c r="BB10" s="13">
        <v>5.2631578947368397E-2</v>
      </c>
      <c r="BC10" s="13">
        <v>1.88679245283019E-2</v>
      </c>
      <c r="BD10" s="13"/>
      <c r="BE10" s="13">
        <v>4.5325779036827198E-2</v>
      </c>
    </row>
    <row r="11" spans="2:57" x14ac:dyDescent="0.25">
      <c r="B11" s="14" t="s">
        <v>104</v>
      </c>
      <c r="C11" s="13">
        <v>6.6191446028513207E-2</v>
      </c>
      <c r="D11" s="13">
        <v>5.1948051948052E-2</v>
      </c>
      <c r="E11" s="13">
        <v>8.1481481481481502E-2</v>
      </c>
      <c r="F11" s="13">
        <v>6.2992125984251995E-2</v>
      </c>
      <c r="G11" s="13">
        <v>6.5891472868217102E-2</v>
      </c>
      <c r="H11" s="13"/>
      <c r="I11" s="13">
        <v>6.6523605150214604E-2</v>
      </c>
      <c r="J11" s="13">
        <v>6.5891472868217102E-2</v>
      </c>
      <c r="K11" s="13"/>
      <c r="L11" s="13">
        <v>7.03125E-2</v>
      </c>
      <c r="M11" s="13">
        <v>6.9264069264069306E-2</v>
      </c>
      <c r="N11" s="13">
        <v>6.02006688963211E-2</v>
      </c>
      <c r="O11" s="13">
        <v>6.8111455108359101E-2</v>
      </c>
      <c r="P11" s="13"/>
      <c r="Q11" s="13">
        <v>9.00900900900901E-2</v>
      </c>
      <c r="R11" s="13">
        <v>5.4054054054054099E-2</v>
      </c>
      <c r="S11" s="13">
        <v>8.6956521739130405E-2</v>
      </c>
      <c r="T11" s="13">
        <v>5.60747663551402E-2</v>
      </c>
      <c r="U11" s="13">
        <v>7.25806451612903E-2</v>
      </c>
      <c r="V11" s="13">
        <v>3.8167938931297697E-2</v>
      </c>
      <c r="W11" s="13">
        <v>7.1428571428571397E-2</v>
      </c>
      <c r="X11" s="13">
        <v>6.5789473684210495E-2</v>
      </c>
      <c r="Y11" s="13"/>
      <c r="Z11" s="13">
        <v>5.0359712230215799E-2</v>
      </c>
      <c r="AA11" s="13">
        <v>7.9754601226993904E-2</v>
      </c>
      <c r="AB11" s="13">
        <v>9.7402597402597393E-2</v>
      </c>
      <c r="AC11" s="13">
        <v>5.0279329608938501E-2</v>
      </c>
      <c r="AD11" s="13">
        <v>6.6666666666666693E-2</v>
      </c>
      <c r="AE11" s="13">
        <v>9.1743119266055106E-2</v>
      </c>
      <c r="AF11" s="13">
        <v>4.7619047619047603E-2</v>
      </c>
      <c r="AG11" s="13">
        <v>2.1978021978022001E-2</v>
      </c>
      <c r="AH11" s="13"/>
      <c r="AI11" s="13">
        <v>2.2222222222222199E-2</v>
      </c>
      <c r="AJ11" s="13">
        <v>0.11340206185567001</v>
      </c>
      <c r="AK11" s="13">
        <v>7.1895424836601302E-2</v>
      </c>
      <c r="AL11" s="13">
        <v>6.17529880478088E-2</v>
      </c>
      <c r="AM11" s="13">
        <v>5.7471264367816098E-2</v>
      </c>
      <c r="AN11" s="13"/>
      <c r="AO11" s="13">
        <v>5.5183946488294298E-2</v>
      </c>
      <c r="AP11" s="13">
        <v>8.3333333333333301E-2</v>
      </c>
      <c r="AQ11" s="13"/>
      <c r="AR11" s="13">
        <v>9.375E-2</v>
      </c>
      <c r="AS11" s="13">
        <v>4.8951048951049E-2</v>
      </c>
      <c r="AT11" s="13">
        <v>5.8823529411764698E-2</v>
      </c>
      <c r="AU11" s="13">
        <v>0.16129032258064499</v>
      </c>
      <c r="AV11" s="13">
        <v>6.7226890756302504E-2</v>
      </c>
      <c r="AW11" s="13">
        <v>7.7922077922077906E-2</v>
      </c>
      <c r="AX11" s="13">
        <v>4.7619047619047603E-2</v>
      </c>
      <c r="AY11" s="13">
        <v>8.8235294117647106E-2</v>
      </c>
      <c r="AZ11" s="13">
        <v>4.9019607843137303E-2</v>
      </c>
      <c r="BA11" s="13">
        <v>0.15517241379310301</v>
      </c>
      <c r="BB11" s="13">
        <v>3.5087719298245598E-2</v>
      </c>
      <c r="BC11" s="13">
        <v>3.77358490566038E-2</v>
      </c>
      <c r="BD11" s="13"/>
      <c r="BE11" s="13">
        <v>6.79886685552408E-2</v>
      </c>
    </row>
    <row r="12" spans="2:57" x14ac:dyDescent="0.25">
      <c r="B12" s="14" t="s">
        <v>131</v>
      </c>
      <c r="C12" s="13">
        <v>0.12219959266802401</v>
      </c>
      <c r="D12" s="13">
        <v>0.14285714285714299</v>
      </c>
      <c r="E12" s="13">
        <v>0.162962962962963</v>
      </c>
      <c r="F12" s="13">
        <v>0.13779527559055099</v>
      </c>
      <c r="G12" s="13">
        <v>0.10077519379845</v>
      </c>
      <c r="H12" s="13"/>
      <c r="I12" s="13">
        <v>0.145922746781116</v>
      </c>
      <c r="J12" s="13">
        <v>0.10077519379845</v>
      </c>
      <c r="K12" s="13"/>
      <c r="L12" s="13">
        <v>0.1171875</v>
      </c>
      <c r="M12" s="13">
        <v>0.12554112554112601</v>
      </c>
      <c r="N12" s="13">
        <v>0.10033444816053499</v>
      </c>
      <c r="O12" s="13">
        <v>0.142414860681115</v>
      </c>
      <c r="P12" s="13"/>
      <c r="Q12" s="13">
        <v>0.135135135135135</v>
      </c>
      <c r="R12" s="13">
        <v>0.18918918918918901</v>
      </c>
      <c r="S12" s="13">
        <v>0.108695652173913</v>
      </c>
      <c r="T12" s="13">
        <v>0.14018691588785001</v>
      </c>
      <c r="U12" s="13">
        <v>8.8709677419354802E-2</v>
      </c>
      <c r="V12" s="13">
        <v>8.3969465648855005E-2</v>
      </c>
      <c r="W12" s="13">
        <v>0.14285714285714299</v>
      </c>
      <c r="X12" s="13">
        <v>0.118421052631579</v>
      </c>
      <c r="Y12" s="13"/>
      <c r="Z12" s="13">
        <v>0.13669064748201401</v>
      </c>
      <c r="AA12" s="13">
        <v>7.3619631901840496E-2</v>
      </c>
      <c r="AB12" s="13">
        <v>0.11038961038961</v>
      </c>
      <c r="AC12" s="13">
        <v>0.122905027932961</v>
      </c>
      <c r="AD12" s="13">
        <v>8.5714285714285701E-2</v>
      </c>
      <c r="AE12" s="13">
        <v>0.13761467889908299</v>
      </c>
      <c r="AF12" s="13">
        <v>0.14285714285714299</v>
      </c>
      <c r="AG12" s="13">
        <v>0.21978021978022</v>
      </c>
      <c r="AH12" s="13"/>
      <c r="AI12" s="13">
        <v>0.17777777777777801</v>
      </c>
      <c r="AJ12" s="13">
        <v>0.14432989690721601</v>
      </c>
      <c r="AK12" s="13">
        <v>0.13071895424836599</v>
      </c>
      <c r="AL12" s="13">
        <v>0.119521912350598</v>
      </c>
      <c r="AM12" s="13">
        <v>8.6206896551724102E-2</v>
      </c>
      <c r="AN12" s="13"/>
      <c r="AO12" s="13">
        <v>0.13879598662207401</v>
      </c>
      <c r="AP12" s="13">
        <v>9.6354166666666699E-2</v>
      </c>
      <c r="AQ12" s="13"/>
      <c r="AR12" s="13">
        <v>6.25E-2</v>
      </c>
      <c r="AS12" s="13">
        <v>0.11888111888111901</v>
      </c>
      <c r="AT12" s="13">
        <v>0.17647058823529399</v>
      </c>
      <c r="AU12" s="13">
        <v>0.19354838709677399</v>
      </c>
      <c r="AV12" s="13">
        <v>6.7226890756302504E-2</v>
      </c>
      <c r="AW12" s="13">
        <v>0.14285714285714299</v>
      </c>
      <c r="AX12" s="13">
        <v>9.5238095238095205E-2</v>
      </c>
      <c r="AY12" s="13">
        <v>0.17647058823529399</v>
      </c>
      <c r="AZ12" s="13">
        <v>7.8431372549019607E-2</v>
      </c>
      <c r="BA12" s="13">
        <v>0.15517241379310301</v>
      </c>
      <c r="BB12" s="13">
        <v>0.24561403508771901</v>
      </c>
      <c r="BC12" s="13">
        <v>0.169811320754717</v>
      </c>
      <c r="BD12" s="13"/>
      <c r="BE12" s="13">
        <v>9.0651558073654395E-2</v>
      </c>
    </row>
    <row r="13" spans="2:57" x14ac:dyDescent="0.25">
      <c r="B13" s="14" t="s">
        <v>132</v>
      </c>
      <c r="C13" s="13">
        <v>0.124236252545825</v>
      </c>
      <c r="D13" s="13">
        <v>0.11688311688311701</v>
      </c>
      <c r="E13" s="13">
        <v>0.133333333333333</v>
      </c>
      <c r="F13" s="13">
        <v>0.114173228346457</v>
      </c>
      <c r="G13" s="13">
        <v>0.127906976744186</v>
      </c>
      <c r="H13" s="13"/>
      <c r="I13" s="13">
        <v>0.120171673819742</v>
      </c>
      <c r="J13" s="13">
        <v>0.127906976744186</v>
      </c>
      <c r="K13" s="13"/>
      <c r="L13" s="13">
        <v>0.1484375</v>
      </c>
      <c r="M13" s="13">
        <v>0.147186147186147</v>
      </c>
      <c r="N13" s="13">
        <v>0.12374581939799301</v>
      </c>
      <c r="O13" s="13">
        <v>9.9071207430340605E-2</v>
      </c>
      <c r="P13" s="13"/>
      <c r="Q13" s="13">
        <v>0.126126126126126</v>
      </c>
      <c r="R13" s="13">
        <v>0.121621621621622</v>
      </c>
      <c r="S13" s="13">
        <v>9.7826086956521702E-2</v>
      </c>
      <c r="T13" s="13">
        <v>0.121495327102804</v>
      </c>
      <c r="U13" s="13">
        <v>0.120967741935484</v>
      </c>
      <c r="V13" s="13">
        <v>0.17557251908396901</v>
      </c>
      <c r="W13" s="13">
        <v>7.1428571428571397E-2</v>
      </c>
      <c r="X13" s="13">
        <v>0.12280701754386</v>
      </c>
      <c r="Y13" s="13"/>
      <c r="Z13" s="13">
        <v>7.9136690647481994E-2</v>
      </c>
      <c r="AA13" s="13">
        <v>0.128834355828221</v>
      </c>
      <c r="AB13" s="13">
        <v>0.12987012987013</v>
      </c>
      <c r="AC13" s="13">
        <v>0.12849162011173201</v>
      </c>
      <c r="AD13" s="13">
        <v>0.15238095238095201</v>
      </c>
      <c r="AE13" s="13">
        <v>0.155963302752294</v>
      </c>
      <c r="AF13" s="13">
        <v>9.5238095238095205E-2</v>
      </c>
      <c r="AG13" s="13">
        <v>0.10989010989011</v>
      </c>
      <c r="AH13" s="13"/>
      <c r="AI13" s="13">
        <v>0.17777777777777801</v>
      </c>
      <c r="AJ13" s="13">
        <v>0.15463917525773199</v>
      </c>
      <c r="AK13" s="13">
        <v>9.1503267973856203E-2</v>
      </c>
      <c r="AL13" s="13">
        <v>0.127490039840637</v>
      </c>
      <c r="AM13" s="13">
        <v>0.114942528735632</v>
      </c>
      <c r="AN13" s="13"/>
      <c r="AO13" s="13">
        <v>0.12374581939799301</v>
      </c>
      <c r="AP13" s="13">
        <v>0.125</v>
      </c>
      <c r="AQ13" s="13"/>
      <c r="AR13" s="13">
        <v>0.203125</v>
      </c>
      <c r="AS13" s="13">
        <v>0.125874125874126</v>
      </c>
      <c r="AT13" s="13">
        <v>0.17647058823529399</v>
      </c>
      <c r="AU13" s="13">
        <v>0.12903225806451599</v>
      </c>
      <c r="AV13" s="13">
        <v>0.109243697478992</v>
      </c>
      <c r="AW13" s="13">
        <v>0.15584415584415601</v>
      </c>
      <c r="AX13" s="13">
        <v>0.14285714285714299</v>
      </c>
      <c r="AY13" s="13">
        <v>8.8235294117647106E-2</v>
      </c>
      <c r="AZ13" s="13">
        <v>6.8627450980392204E-2</v>
      </c>
      <c r="BA13" s="13">
        <v>0.15517241379310301</v>
      </c>
      <c r="BB13" s="13">
        <v>0.105263157894737</v>
      </c>
      <c r="BC13" s="13">
        <v>7.5471698113207503E-2</v>
      </c>
      <c r="BD13" s="13"/>
      <c r="BE13" s="13">
        <v>0.13031161473087799</v>
      </c>
    </row>
    <row r="14" spans="2:57" x14ac:dyDescent="0.25">
      <c r="B14" s="14" t="s">
        <v>630</v>
      </c>
      <c r="C14" s="13">
        <v>0.144602851323829</v>
      </c>
      <c r="D14" s="13">
        <v>0.12987012987013</v>
      </c>
      <c r="E14" s="13">
        <v>0.133333333333333</v>
      </c>
      <c r="F14" s="13">
        <v>0.18897637795275599</v>
      </c>
      <c r="G14" s="13">
        <v>0.127906976744186</v>
      </c>
      <c r="H14" s="13"/>
      <c r="I14" s="13">
        <v>0.16309012875536499</v>
      </c>
      <c r="J14" s="13">
        <v>0.127906976744186</v>
      </c>
      <c r="K14" s="13"/>
      <c r="L14" s="13">
        <v>0.140625</v>
      </c>
      <c r="M14" s="13">
        <v>0.14285714285714299</v>
      </c>
      <c r="N14" s="13">
        <v>0.157190635451505</v>
      </c>
      <c r="O14" s="13">
        <v>0.13622291021671801</v>
      </c>
      <c r="P14" s="13"/>
      <c r="Q14" s="13">
        <v>0.153153153153153</v>
      </c>
      <c r="R14" s="13">
        <v>6.7567567567567599E-2</v>
      </c>
      <c r="S14" s="13">
        <v>0.25</v>
      </c>
      <c r="T14" s="13">
        <v>0.15887850467289699</v>
      </c>
      <c r="U14" s="13">
        <v>0.16129032258064499</v>
      </c>
      <c r="V14" s="13">
        <v>0.13740458015267201</v>
      </c>
      <c r="W14" s="13">
        <v>0.11224489795918401</v>
      </c>
      <c r="X14" s="13">
        <v>0.12719298245614</v>
      </c>
      <c r="Y14" s="13"/>
      <c r="Z14" s="13">
        <v>0.13669064748201401</v>
      </c>
      <c r="AA14" s="13">
        <v>0.17791411042944799</v>
      </c>
      <c r="AB14" s="13">
        <v>0.13636363636363599</v>
      </c>
      <c r="AC14" s="13">
        <v>0.13966480446927401</v>
      </c>
      <c r="AD14" s="13">
        <v>8.5714285714285701E-2</v>
      </c>
      <c r="AE14" s="13">
        <v>9.1743119266055106E-2</v>
      </c>
      <c r="AF14" s="13">
        <v>0.26190476190476197</v>
      </c>
      <c r="AG14" s="13">
        <v>0.19780219780219799</v>
      </c>
      <c r="AH14" s="13"/>
      <c r="AI14" s="13">
        <v>4.4444444444444398E-2</v>
      </c>
      <c r="AJ14" s="13">
        <v>0.14432989690721601</v>
      </c>
      <c r="AK14" s="13">
        <v>0.16993464052287599</v>
      </c>
      <c r="AL14" s="13">
        <v>0.147410358565737</v>
      </c>
      <c r="AM14" s="13">
        <v>0.14367816091954</v>
      </c>
      <c r="AN14" s="13"/>
      <c r="AO14" s="13">
        <v>0.12876254180602001</v>
      </c>
      <c r="AP14" s="13">
        <v>0.16927083333333301</v>
      </c>
      <c r="AQ14" s="13"/>
      <c r="AR14" s="13">
        <v>0.15625</v>
      </c>
      <c r="AS14" s="13">
        <v>0.13636363636363599</v>
      </c>
      <c r="AT14" s="13">
        <v>5.8823529411764698E-2</v>
      </c>
      <c r="AU14" s="13">
        <v>6.4516129032258104E-2</v>
      </c>
      <c r="AV14" s="13">
        <v>0.184873949579832</v>
      </c>
      <c r="AW14" s="13">
        <v>0.103896103896104</v>
      </c>
      <c r="AX14" s="13">
        <v>0.214285714285714</v>
      </c>
      <c r="AY14" s="13">
        <v>0.11764705882352899</v>
      </c>
      <c r="AZ14" s="13">
        <v>0.17647058823529399</v>
      </c>
      <c r="BA14" s="13">
        <v>8.6206896551724102E-2</v>
      </c>
      <c r="BB14" s="13">
        <v>0.140350877192982</v>
      </c>
      <c r="BC14" s="13">
        <v>0.13207547169811301</v>
      </c>
      <c r="BD14" s="13"/>
      <c r="BE14" s="13">
        <v>0.14730878186968799</v>
      </c>
    </row>
    <row r="15" spans="2:57" x14ac:dyDescent="0.25">
      <c r="B15" s="14" t="s">
        <v>631</v>
      </c>
      <c r="C15" s="13">
        <v>0.16191446028513201</v>
      </c>
      <c r="D15" s="13">
        <v>7.7922077922077906E-2</v>
      </c>
      <c r="E15" s="13">
        <v>9.6296296296296297E-2</v>
      </c>
      <c r="F15" s="13">
        <v>0.16141732283464599</v>
      </c>
      <c r="G15" s="13">
        <v>0.19186046511627899</v>
      </c>
      <c r="H15" s="13"/>
      <c r="I15" s="13">
        <v>0.128755364806867</v>
      </c>
      <c r="J15" s="13">
        <v>0.19186046511627899</v>
      </c>
      <c r="K15" s="13"/>
      <c r="L15" s="13">
        <v>0.171875</v>
      </c>
      <c r="M15" s="13">
        <v>0.13419913419913401</v>
      </c>
      <c r="N15" s="13">
        <v>0.15050167224080299</v>
      </c>
      <c r="O15" s="13">
        <v>0.18885448916408701</v>
      </c>
      <c r="P15" s="13"/>
      <c r="Q15" s="13">
        <v>7.2072072072072099E-2</v>
      </c>
      <c r="R15" s="13">
        <v>0.135135135135135</v>
      </c>
      <c r="S15" s="13">
        <v>0.16304347826087001</v>
      </c>
      <c r="T15" s="13">
        <v>0.14953271028037399</v>
      </c>
      <c r="U15" s="13">
        <v>0.18548387096774199</v>
      </c>
      <c r="V15" s="13">
        <v>0.15267175572519101</v>
      </c>
      <c r="W15" s="13">
        <v>0.22448979591836701</v>
      </c>
      <c r="X15" s="13">
        <v>0.19298245614035101</v>
      </c>
      <c r="Y15" s="13"/>
      <c r="Z15" s="13">
        <v>0.12949640287769801</v>
      </c>
      <c r="AA15" s="13">
        <v>0.17791411042944799</v>
      </c>
      <c r="AB15" s="13">
        <v>0.17532467532467499</v>
      </c>
      <c r="AC15" s="13">
        <v>0.14525139664804501</v>
      </c>
      <c r="AD15" s="13">
        <v>0.21904761904761899</v>
      </c>
      <c r="AE15" s="13">
        <v>0.100917431192661</v>
      </c>
      <c r="AF15" s="13">
        <v>0.19047619047618999</v>
      </c>
      <c r="AG15" s="13">
        <v>0.18681318681318701</v>
      </c>
      <c r="AH15" s="13"/>
      <c r="AI15" s="13">
        <v>0.2</v>
      </c>
      <c r="AJ15" s="13">
        <v>0.134020618556701</v>
      </c>
      <c r="AK15" s="13">
        <v>0.13725490196078399</v>
      </c>
      <c r="AL15" s="13">
        <v>0.17330677290836699</v>
      </c>
      <c r="AM15" s="13">
        <v>0.16666666666666699</v>
      </c>
      <c r="AN15" s="13"/>
      <c r="AO15" s="13">
        <v>0.15050167224080299</v>
      </c>
      <c r="AP15" s="13">
        <v>0.1796875</v>
      </c>
      <c r="AQ15" s="13"/>
      <c r="AR15" s="13">
        <v>0.1875</v>
      </c>
      <c r="AS15" s="13">
        <v>0.17482517482517501</v>
      </c>
      <c r="AT15" s="13">
        <v>0.35294117647058798</v>
      </c>
      <c r="AU15" s="13">
        <v>9.6774193548387094E-2</v>
      </c>
      <c r="AV15" s="13">
        <v>0.151260504201681</v>
      </c>
      <c r="AW15" s="13">
        <v>0.15584415584415601</v>
      </c>
      <c r="AX15" s="13">
        <v>0.214285714285714</v>
      </c>
      <c r="AY15" s="13">
        <v>0.14705882352941199</v>
      </c>
      <c r="AZ15" s="13">
        <v>0.19607843137254899</v>
      </c>
      <c r="BA15" s="13">
        <v>8.6206896551724102E-2</v>
      </c>
      <c r="BB15" s="13">
        <v>8.7719298245614002E-2</v>
      </c>
      <c r="BC15" s="13">
        <v>9.4339622641509399E-2</v>
      </c>
      <c r="BD15" s="13"/>
      <c r="BE15" s="13">
        <v>0.16713881019829999</v>
      </c>
    </row>
    <row r="16" spans="2:57" x14ac:dyDescent="0.25">
      <c r="B16" s="14" t="s">
        <v>632</v>
      </c>
      <c r="C16" s="13">
        <v>0.11099796334012201</v>
      </c>
      <c r="D16" s="13">
        <v>0.103896103896104</v>
      </c>
      <c r="E16" s="13">
        <v>7.4074074074074098E-2</v>
      </c>
      <c r="F16" s="13">
        <v>8.2677165354330701E-2</v>
      </c>
      <c r="G16" s="13">
        <v>0.135658914728682</v>
      </c>
      <c r="H16" s="13"/>
      <c r="I16" s="13">
        <v>8.3690987124463503E-2</v>
      </c>
      <c r="J16" s="13">
        <v>0.135658914728682</v>
      </c>
      <c r="K16" s="13"/>
      <c r="L16" s="13">
        <v>0.1015625</v>
      </c>
      <c r="M16" s="13">
        <v>0.108225108225108</v>
      </c>
      <c r="N16" s="13">
        <v>0.14715719063545199</v>
      </c>
      <c r="O16" s="13">
        <v>8.3591331269349797E-2</v>
      </c>
      <c r="P16" s="13"/>
      <c r="Q16" s="13">
        <v>8.1081081081081099E-2</v>
      </c>
      <c r="R16" s="13">
        <v>0.162162162162162</v>
      </c>
      <c r="S16" s="13">
        <v>6.5217391304347797E-2</v>
      </c>
      <c r="T16" s="13">
        <v>3.7383177570093497E-2</v>
      </c>
      <c r="U16" s="13">
        <v>0.12903225806451599</v>
      </c>
      <c r="V16" s="13">
        <v>0.16793893129771001</v>
      </c>
      <c r="W16" s="13">
        <v>0.15306122448979601</v>
      </c>
      <c r="X16" s="13">
        <v>0.105263157894737</v>
      </c>
      <c r="Y16" s="13"/>
      <c r="Z16" s="13">
        <v>0.14388489208633101</v>
      </c>
      <c r="AA16" s="13">
        <v>6.13496932515337E-2</v>
      </c>
      <c r="AB16" s="13">
        <v>0.13636363636363599</v>
      </c>
      <c r="AC16" s="13">
        <v>0.106145251396648</v>
      </c>
      <c r="AD16" s="13">
        <v>0.12380952380952399</v>
      </c>
      <c r="AE16" s="13">
        <v>0.11009174311926601</v>
      </c>
      <c r="AF16" s="13">
        <v>0.119047619047619</v>
      </c>
      <c r="AG16" s="13">
        <v>9.8901098901098897E-2</v>
      </c>
      <c r="AH16" s="13"/>
      <c r="AI16" s="13">
        <v>8.8888888888888906E-2</v>
      </c>
      <c r="AJ16" s="13">
        <v>6.18556701030928E-2</v>
      </c>
      <c r="AK16" s="13">
        <v>9.1503267973856203E-2</v>
      </c>
      <c r="AL16" s="13">
        <v>0.119521912350598</v>
      </c>
      <c r="AM16" s="13">
        <v>0.13218390804597699</v>
      </c>
      <c r="AN16" s="13"/>
      <c r="AO16" s="13">
        <v>0.117056856187291</v>
      </c>
      <c r="AP16" s="13">
        <v>0.1015625</v>
      </c>
      <c r="AQ16" s="13"/>
      <c r="AR16" s="13">
        <v>4.6875E-2</v>
      </c>
      <c r="AS16" s="13">
        <v>0.12937062937062899</v>
      </c>
      <c r="AT16" s="13">
        <v>5.8823529411764698E-2</v>
      </c>
      <c r="AU16" s="13">
        <v>0.12903225806451599</v>
      </c>
      <c r="AV16" s="13">
        <v>0.11764705882352899</v>
      </c>
      <c r="AW16" s="13">
        <v>7.7922077922077906E-2</v>
      </c>
      <c r="AX16" s="13">
        <v>0.119047619047619</v>
      </c>
      <c r="AY16" s="13">
        <v>0.11764705882352899</v>
      </c>
      <c r="AZ16" s="13">
        <v>9.8039215686274495E-2</v>
      </c>
      <c r="BA16" s="13">
        <v>0.10344827586206901</v>
      </c>
      <c r="BB16" s="13">
        <v>8.7719298245614002E-2</v>
      </c>
      <c r="BC16" s="13">
        <v>0.169811320754717</v>
      </c>
      <c r="BD16" s="13"/>
      <c r="BE16" s="13">
        <v>0.13031161473087799</v>
      </c>
    </row>
    <row r="17" spans="2:57" x14ac:dyDescent="0.25">
      <c r="B17" s="14" t="s">
        <v>633</v>
      </c>
      <c r="C17" s="13">
        <v>0.13951120162932801</v>
      </c>
      <c r="D17" s="13">
        <v>0.168831168831169</v>
      </c>
      <c r="E17" s="13">
        <v>0.125925925925926</v>
      </c>
      <c r="F17" s="13">
        <v>0.122047244094488</v>
      </c>
      <c r="G17" s="13">
        <v>0.14728682170542601</v>
      </c>
      <c r="H17" s="13"/>
      <c r="I17" s="13">
        <v>0.13090128755364799</v>
      </c>
      <c r="J17" s="13">
        <v>0.14728682170542601</v>
      </c>
      <c r="K17" s="13"/>
      <c r="L17" s="13">
        <v>0.1484375</v>
      </c>
      <c r="M17" s="13">
        <v>0.15584415584415601</v>
      </c>
      <c r="N17" s="13">
        <v>0.13377926421404701</v>
      </c>
      <c r="O17" s="13">
        <v>0.126934984520124</v>
      </c>
      <c r="P17" s="13"/>
      <c r="Q17" s="13">
        <v>0.162162162162162</v>
      </c>
      <c r="R17" s="13">
        <v>6.7567567567567599E-2</v>
      </c>
      <c r="S17" s="13">
        <v>0.108695652173913</v>
      </c>
      <c r="T17" s="13">
        <v>0.15887850467289699</v>
      </c>
      <c r="U17" s="13">
        <v>0.15322580645161299</v>
      </c>
      <c r="V17" s="13">
        <v>0.14503816793893101</v>
      </c>
      <c r="W17" s="13">
        <v>0.13265306122449</v>
      </c>
      <c r="X17" s="13">
        <v>0.15350877192982501</v>
      </c>
      <c r="Y17" s="13"/>
      <c r="Z17" s="13">
        <v>0.17266187050359699</v>
      </c>
      <c r="AA17" s="13">
        <v>0.184049079754601</v>
      </c>
      <c r="AB17" s="13">
        <v>9.0909090909090898E-2</v>
      </c>
      <c r="AC17" s="13">
        <v>0.18994413407821201</v>
      </c>
      <c r="AD17" s="13">
        <v>0.12380952380952399</v>
      </c>
      <c r="AE17" s="13">
        <v>0.11009174311926601</v>
      </c>
      <c r="AF17" s="13">
        <v>7.1428571428571397E-2</v>
      </c>
      <c r="AG17" s="13">
        <v>7.69230769230769E-2</v>
      </c>
      <c r="AH17" s="13"/>
      <c r="AI17" s="13">
        <v>0.11111111111111099</v>
      </c>
      <c r="AJ17" s="13">
        <v>8.2474226804123696E-2</v>
      </c>
      <c r="AK17" s="13">
        <v>0.12418300653594801</v>
      </c>
      <c r="AL17" s="13">
        <v>0.139442231075697</v>
      </c>
      <c r="AM17" s="13">
        <v>0.18965517241379301</v>
      </c>
      <c r="AN17" s="13"/>
      <c r="AO17" s="13">
        <v>0.14548494983277599</v>
      </c>
      <c r="AP17" s="13">
        <v>0.13020833333333301</v>
      </c>
      <c r="AQ17" s="13"/>
      <c r="AR17" s="13">
        <v>0.15625</v>
      </c>
      <c r="AS17" s="13">
        <v>0.125874125874126</v>
      </c>
      <c r="AT17" s="13">
        <v>5.8823529411764698E-2</v>
      </c>
      <c r="AU17" s="13">
        <v>0.12903225806451599</v>
      </c>
      <c r="AV17" s="13">
        <v>0.14285714285714299</v>
      </c>
      <c r="AW17" s="13">
        <v>0.12987012987013</v>
      </c>
      <c r="AX17" s="13">
        <v>9.5238095238095205E-2</v>
      </c>
      <c r="AY17" s="13">
        <v>0.11764705882352899</v>
      </c>
      <c r="AZ17" s="13">
        <v>0.16666666666666699</v>
      </c>
      <c r="BA17" s="13">
        <v>0.15517241379310301</v>
      </c>
      <c r="BB17" s="13">
        <v>0.175438596491228</v>
      </c>
      <c r="BC17" s="13">
        <v>0.20754716981132099</v>
      </c>
      <c r="BD17" s="13"/>
      <c r="BE17" s="13">
        <v>0.15297450424929199</v>
      </c>
    </row>
    <row r="18" spans="2:57" x14ac:dyDescent="0.25">
      <c r="B18" s="14" t="s">
        <v>634</v>
      </c>
      <c r="C18" s="19">
        <v>4.2769857433808602E-2</v>
      </c>
      <c r="D18" s="19">
        <v>0.12987012987013</v>
      </c>
      <c r="E18" s="19">
        <v>9.6296296296296297E-2</v>
      </c>
      <c r="F18" s="19">
        <v>3.9370078740157501E-2</v>
      </c>
      <c r="G18" s="19">
        <v>1.74418604651163E-2</v>
      </c>
      <c r="H18" s="19"/>
      <c r="I18" s="19">
        <v>7.0815450643776798E-2</v>
      </c>
      <c r="J18" s="19">
        <v>1.74418604651163E-2</v>
      </c>
      <c r="K18" s="19"/>
      <c r="L18" s="19">
        <v>2.34375E-2</v>
      </c>
      <c r="M18" s="19">
        <v>1.7316017316017299E-2</v>
      </c>
      <c r="N18" s="19">
        <v>3.0100334448160501E-2</v>
      </c>
      <c r="O18" s="19">
        <v>8.0495356037151702E-2</v>
      </c>
      <c r="P18" s="19"/>
      <c r="Q18" s="19">
        <v>7.2072072072072099E-2</v>
      </c>
      <c r="R18" s="19">
        <v>6.7567567567567599E-2</v>
      </c>
      <c r="S18" s="19">
        <v>8.6956521739130405E-2</v>
      </c>
      <c r="T18" s="19">
        <v>4.67289719626168E-2</v>
      </c>
      <c r="U18" s="19">
        <v>2.4193548387096801E-2</v>
      </c>
      <c r="V18" s="19">
        <v>1.5267175572519101E-2</v>
      </c>
      <c r="W18" s="19">
        <v>3.06122448979592E-2</v>
      </c>
      <c r="X18" s="19">
        <v>3.07017543859649E-2</v>
      </c>
      <c r="Y18" s="19"/>
      <c r="Z18" s="19">
        <v>3.5971223021582698E-2</v>
      </c>
      <c r="AA18" s="19">
        <v>6.13496932515337E-2</v>
      </c>
      <c r="AB18" s="19">
        <v>5.1948051948052E-2</v>
      </c>
      <c r="AC18" s="19">
        <v>2.23463687150838E-2</v>
      </c>
      <c r="AD18" s="19">
        <v>5.7142857142857099E-2</v>
      </c>
      <c r="AE18" s="19">
        <v>3.6697247706422E-2</v>
      </c>
      <c r="AF18" s="19">
        <v>2.3809523809523801E-2</v>
      </c>
      <c r="AG18" s="19">
        <v>4.3956043956044001E-2</v>
      </c>
      <c r="AH18" s="19"/>
      <c r="AI18" s="19">
        <v>8.8888888888888906E-2</v>
      </c>
      <c r="AJ18" s="19">
        <v>5.1546391752577303E-2</v>
      </c>
      <c r="AK18" s="19">
        <v>7.1895424836601302E-2</v>
      </c>
      <c r="AL18" s="19">
        <v>3.58565737051793E-2</v>
      </c>
      <c r="AM18" s="19">
        <v>1.72413793103448E-2</v>
      </c>
      <c r="AN18" s="19"/>
      <c r="AO18" s="19">
        <v>5.5183946488294298E-2</v>
      </c>
      <c r="AP18" s="19">
        <v>2.34375E-2</v>
      </c>
      <c r="AQ18" s="19"/>
      <c r="AR18" s="19">
        <v>4.6875E-2</v>
      </c>
      <c r="AS18" s="19">
        <v>4.1958041958042001E-2</v>
      </c>
      <c r="AT18" s="19">
        <v>0</v>
      </c>
      <c r="AU18" s="19">
        <v>0</v>
      </c>
      <c r="AV18" s="19">
        <v>5.0420168067226899E-2</v>
      </c>
      <c r="AW18" s="19">
        <v>6.4935064935064901E-2</v>
      </c>
      <c r="AX18" s="19">
        <v>2.3809523809523801E-2</v>
      </c>
      <c r="AY18" s="19">
        <v>8.8235294117647106E-2</v>
      </c>
      <c r="AZ18" s="19">
        <v>4.9019607843137303E-2</v>
      </c>
      <c r="BA18" s="19">
        <v>1.72413793103448E-2</v>
      </c>
      <c r="BB18" s="19">
        <v>0</v>
      </c>
      <c r="BC18" s="19">
        <v>9.4339622641509399E-2</v>
      </c>
      <c r="BD18" s="19"/>
      <c r="BE18" s="19">
        <v>1.1331444759206799E-2</v>
      </c>
    </row>
    <row r="19" spans="2:57" x14ac:dyDescent="0.25">
      <c r="B19" s="15"/>
    </row>
    <row r="20" spans="2:57" x14ac:dyDescent="0.25">
      <c r="B20" t="s">
        <v>84</v>
      </c>
    </row>
    <row r="21" spans="2:57" x14ac:dyDescent="0.25">
      <c r="B21" t="s">
        <v>85</v>
      </c>
    </row>
    <row r="23" spans="2:57" x14ac:dyDescent="0.25">
      <c r="B23"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2:BE2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640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629</v>
      </c>
      <c r="C8" s="13">
        <v>3.6659877800407303E-2</v>
      </c>
      <c r="D8" s="13">
        <v>5.1948051948052E-2</v>
      </c>
      <c r="E8" s="13">
        <v>4.4444444444444398E-2</v>
      </c>
      <c r="F8" s="13">
        <v>2.3622047244094498E-2</v>
      </c>
      <c r="G8" s="13">
        <v>3.8759689922480599E-2</v>
      </c>
      <c r="H8" s="13"/>
      <c r="I8" s="13">
        <v>3.4334763948497903E-2</v>
      </c>
      <c r="J8" s="13">
        <v>3.8759689922480599E-2</v>
      </c>
      <c r="K8" s="13"/>
      <c r="L8" s="13">
        <v>1.5625E-2</v>
      </c>
      <c r="M8" s="13">
        <v>3.8961038961039002E-2</v>
      </c>
      <c r="N8" s="13">
        <v>2.3411371237458199E-2</v>
      </c>
      <c r="O8" s="13">
        <v>5.5727554179566603E-2</v>
      </c>
      <c r="P8" s="13"/>
      <c r="Q8" s="13">
        <v>2.7027027027027001E-2</v>
      </c>
      <c r="R8" s="13">
        <v>2.7027027027027001E-2</v>
      </c>
      <c r="S8" s="13">
        <v>3.2608695652173898E-2</v>
      </c>
      <c r="T8" s="13">
        <v>4.67289719626168E-2</v>
      </c>
      <c r="U8" s="13">
        <v>2.4193548387096801E-2</v>
      </c>
      <c r="V8" s="13">
        <v>1.5267175572519101E-2</v>
      </c>
      <c r="W8" s="13">
        <v>1.02040816326531E-2</v>
      </c>
      <c r="X8" s="13">
        <v>6.14035087719298E-2</v>
      </c>
      <c r="Y8" s="13"/>
      <c r="Z8" s="13">
        <v>0</v>
      </c>
      <c r="AA8" s="13">
        <v>4.2944785276073601E-2</v>
      </c>
      <c r="AB8" s="13">
        <v>3.2467532467532499E-2</v>
      </c>
      <c r="AC8" s="13">
        <v>2.7932960893854698E-2</v>
      </c>
      <c r="AD8" s="13">
        <v>8.5714285714285701E-2</v>
      </c>
      <c r="AE8" s="13">
        <v>7.3394495412843999E-2</v>
      </c>
      <c r="AF8" s="13">
        <v>0</v>
      </c>
      <c r="AG8" s="13">
        <v>2.1978021978022001E-2</v>
      </c>
      <c r="AH8" s="13"/>
      <c r="AI8" s="13">
        <v>4.4444444444444398E-2</v>
      </c>
      <c r="AJ8" s="13">
        <v>4.1237113402061903E-2</v>
      </c>
      <c r="AK8" s="13">
        <v>2.61437908496732E-2</v>
      </c>
      <c r="AL8" s="13">
        <v>2.78884462151394E-2</v>
      </c>
      <c r="AM8" s="13">
        <v>6.8965517241379296E-2</v>
      </c>
      <c r="AN8" s="13"/>
      <c r="AO8" s="13">
        <v>3.3444816053511697E-2</v>
      </c>
      <c r="AP8" s="13">
        <v>4.1666666666666699E-2</v>
      </c>
      <c r="AQ8" s="13"/>
      <c r="AR8" s="13">
        <v>1.5625E-2</v>
      </c>
      <c r="AS8" s="13">
        <v>4.1958041958042001E-2</v>
      </c>
      <c r="AT8" s="13">
        <v>0</v>
      </c>
      <c r="AU8" s="13">
        <v>3.2258064516128997E-2</v>
      </c>
      <c r="AV8" s="13">
        <v>3.3613445378151301E-2</v>
      </c>
      <c r="AW8" s="13">
        <v>1.2987012987013E-2</v>
      </c>
      <c r="AX8" s="13">
        <v>1.1904761904761901E-2</v>
      </c>
      <c r="AY8" s="13">
        <v>0</v>
      </c>
      <c r="AZ8" s="13">
        <v>5.8823529411764698E-2</v>
      </c>
      <c r="BA8" s="13">
        <v>6.8965517241379296E-2</v>
      </c>
      <c r="BB8" s="13">
        <v>3.5087719298245598E-2</v>
      </c>
      <c r="BC8" s="13">
        <v>7.5471698113207503E-2</v>
      </c>
      <c r="BD8" s="13"/>
      <c r="BE8" s="13">
        <v>3.1161473087818699E-2</v>
      </c>
    </row>
    <row r="9" spans="2:57" x14ac:dyDescent="0.25">
      <c r="B9" s="14" t="s">
        <v>102</v>
      </c>
      <c r="C9" s="13">
        <v>3.6659877800407303E-2</v>
      </c>
      <c r="D9" s="13">
        <v>6.4935064935064901E-2</v>
      </c>
      <c r="E9" s="13">
        <v>5.1851851851851899E-2</v>
      </c>
      <c r="F9" s="13">
        <v>2.3622047244094498E-2</v>
      </c>
      <c r="G9" s="13">
        <v>3.4883720930232599E-2</v>
      </c>
      <c r="H9" s="13"/>
      <c r="I9" s="13">
        <v>3.8626609442060103E-2</v>
      </c>
      <c r="J9" s="13">
        <v>3.4883720930232599E-2</v>
      </c>
      <c r="K9" s="13"/>
      <c r="L9" s="13">
        <v>1.5625E-2</v>
      </c>
      <c r="M9" s="13">
        <v>3.8961038961039002E-2</v>
      </c>
      <c r="N9" s="13">
        <v>3.67892976588629E-2</v>
      </c>
      <c r="O9" s="13">
        <v>4.3343653250774002E-2</v>
      </c>
      <c r="P9" s="13"/>
      <c r="Q9" s="13">
        <v>3.6036036036036001E-2</v>
      </c>
      <c r="R9" s="13">
        <v>5.4054054054054099E-2</v>
      </c>
      <c r="S9" s="13">
        <v>2.1739130434782601E-2</v>
      </c>
      <c r="T9" s="13">
        <v>3.7383177570093497E-2</v>
      </c>
      <c r="U9" s="13">
        <v>1.6129032258064498E-2</v>
      </c>
      <c r="V9" s="13">
        <v>2.2900763358778602E-2</v>
      </c>
      <c r="W9" s="13">
        <v>7.1428571428571397E-2</v>
      </c>
      <c r="X9" s="13">
        <v>3.07017543859649E-2</v>
      </c>
      <c r="Y9" s="13"/>
      <c r="Z9" s="13">
        <v>4.3165467625899297E-2</v>
      </c>
      <c r="AA9" s="13">
        <v>2.4539877300613501E-2</v>
      </c>
      <c r="AB9" s="13">
        <v>2.5974025974026E-2</v>
      </c>
      <c r="AC9" s="13">
        <v>4.4692737430167599E-2</v>
      </c>
      <c r="AD9" s="13">
        <v>4.7619047619047603E-2</v>
      </c>
      <c r="AE9" s="13">
        <v>4.5871559633027498E-2</v>
      </c>
      <c r="AF9" s="13">
        <v>7.1428571428571397E-2</v>
      </c>
      <c r="AG9" s="13">
        <v>1.0989010989011E-2</v>
      </c>
      <c r="AH9" s="13"/>
      <c r="AI9" s="13">
        <v>4.4444444444444398E-2</v>
      </c>
      <c r="AJ9" s="13">
        <v>3.09278350515464E-2</v>
      </c>
      <c r="AK9" s="13">
        <v>5.8823529411764698E-2</v>
      </c>
      <c r="AL9" s="13">
        <v>2.98804780876494E-2</v>
      </c>
      <c r="AM9" s="13">
        <v>3.4482758620689703E-2</v>
      </c>
      <c r="AN9" s="13"/>
      <c r="AO9" s="13">
        <v>4.0133779264213999E-2</v>
      </c>
      <c r="AP9" s="13">
        <v>3.125E-2</v>
      </c>
      <c r="AQ9" s="13"/>
      <c r="AR9" s="13">
        <v>4.6875E-2</v>
      </c>
      <c r="AS9" s="13">
        <v>3.8461538461538498E-2</v>
      </c>
      <c r="AT9" s="13">
        <v>0</v>
      </c>
      <c r="AU9" s="13">
        <v>0</v>
      </c>
      <c r="AV9" s="13">
        <v>4.20168067226891E-2</v>
      </c>
      <c r="AW9" s="13">
        <v>5.1948051948052E-2</v>
      </c>
      <c r="AX9" s="13">
        <v>2.3809523809523801E-2</v>
      </c>
      <c r="AY9" s="13">
        <v>2.9411764705882401E-2</v>
      </c>
      <c r="AZ9" s="13">
        <v>4.9019607843137303E-2</v>
      </c>
      <c r="BA9" s="13">
        <v>3.4482758620689703E-2</v>
      </c>
      <c r="BB9" s="13">
        <v>5.2631578947368397E-2</v>
      </c>
      <c r="BC9" s="13">
        <v>0</v>
      </c>
      <c r="BD9" s="13"/>
      <c r="BE9" s="13">
        <v>3.1161473087818699E-2</v>
      </c>
    </row>
    <row r="10" spans="2:57" x14ac:dyDescent="0.25">
      <c r="B10" s="14" t="s">
        <v>103</v>
      </c>
      <c r="C10" s="13">
        <v>6.6191446028513207E-2</v>
      </c>
      <c r="D10" s="13">
        <v>2.5974025974026E-2</v>
      </c>
      <c r="E10" s="13">
        <v>5.1851851851851899E-2</v>
      </c>
      <c r="F10" s="13">
        <v>9.0551181102362197E-2</v>
      </c>
      <c r="G10" s="13">
        <v>6.3953488372092998E-2</v>
      </c>
      <c r="H10" s="13"/>
      <c r="I10" s="13">
        <v>6.8669527896995694E-2</v>
      </c>
      <c r="J10" s="13">
        <v>6.3953488372092998E-2</v>
      </c>
      <c r="K10" s="13"/>
      <c r="L10" s="13">
        <v>9.375E-2</v>
      </c>
      <c r="M10" s="13">
        <v>4.7619047619047603E-2</v>
      </c>
      <c r="N10" s="13">
        <v>3.3444816053511697E-2</v>
      </c>
      <c r="O10" s="13">
        <v>9.9071207430340605E-2</v>
      </c>
      <c r="P10" s="13"/>
      <c r="Q10" s="13">
        <v>6.3063063063063099E-2</v>
      </c>
      <c r="R10" s="13">
        <v>5.4054054054054099E-2</v>
      </c>
      <c r="S10" s="13">
        <v>4.3478260869565202E-2</v>
      </c>
      <c r="T10" s="13">
        <v>4.67289719626168E-2</v>
      </c>
      <c r="U10" s="13">
        <v>8.0645161290322606E-2</v>
      </c>
      <c r="V10" s="13">
        <v>4.58015267175573E-2</v>
      </c>
      <c r="W10" s="13">
        <v>7.1428571428571397E-2</v>
      </c>
      <c r="X10" s="13">
        <v>9.2105263157894704E-2</v>
      </c>
      <c r="Y10" s="13"/>
      <c r="Z10" s="13">
        <v>7.1942446043165506E-2</v>
      </c>
      <c r="AA10" s="13">
        <v>3.6809815950920199E-2</v>
      </c>
      <c r="AB10" s="13">
        <v>0.11688311688311701</v>
      </c>
      <c r="AC10" s="13">
        <v>6.1452513966480403E-2</v>
      </c>
      <c r="AD10" s="13">
        <v>2.8571428571428598E-2</v>
      </c>
      <c r="AE10" s="13">
        <v>9.1743119266055106E-2</v>
      </c>
      <c r="AF10" s="13">
        <v>0.119047619047619</v>
      </c>
      <c r="AG10" s="13">
        <v>2.1978021978022001E-2</v>
      </c>
      <c r="AH10" s="13"/>
      <c r="AI10" s="13">
        <v>8.8888888888888906E-2</v>
      </c>
      <c r="AJ10" s="13">
        <v>6.18556701030928E-2</v>
      </c>
      <c r="AK10" s="13">
        <v>8.4967320261437898E-2</v>
      </c>
      <c r="AL10" s="13">
        <v>5.5776892430278897E-2</v>
      </c>
      <c r="AM10" s="13">
        <v>7.4712643678160898E-2</v>
      </c>
      <c r="AN10" s="13"/>
      <c r="AO10" s="13">
        <v>6.02006688963211E-2</v>
      </c>
      <c r="AP10" s="13">
        <v>7.5520833333333301E-2</v>
      </c>
      <c r="AQ10" s="13"/>
      <c r="AR10" s="13">
        <v>6.25E-2</v>
      </c>
      <c r="AS10" s="13">
        <v>6.6433566433566404E-2</v>
      </c>
      <c r="AT10" s="13">
        <v>0.11764705882352899</v>
      </c>
      <c r="AU10" s="13">
        <v>3.2258064516128997E-2</v>
      </c>
      <c r="AV10" s="13">
        <v>9.2436974789915999E-2</v>
      </c>
      <c r="AW10" s="13">
        <v>1.2987012987013E-2</v>
      </c>
      <c r="AX10" s="13">
        <v>8.3333333333333301E-2</v>
      </c>
      <c r="AY10" s="13">
        <v>0</v>
      </c>
      <c r="AZ10" s="13">
        <v>5.8823529411764698E-2</v>
      </c>
      <c r="BA10" s="13">
        <v>0.10344827586206901</v>
      </c>
      <c r="BB10" s="13">
        <v>5.2631578947368397E-2</v>
      </c>
      <c r="BC10" s="13">
        <v>9.4339622641509399E-2</v>
      </c>
      <c r="BD10" s="13"/>
      <c r="BE10" s="13">
        <v>6.79886685552408E-2</v>
      </c>
    </row>
    <row r="11" spans="2:57" x14ac:dyDescent="0.25">
      <c r="B11" s="14" t="s">
        <v>104</v>
      </c>
      <c r="C11" s="13">
        <v>7.9429735234215898E-2</v>
      </c>
      <c r="D11" s="13">
        <v>3.8961038961039002E-2</v>
      </c>
      <c r="E11" s="13">
        <v>0.125925925925926</v>
      </c>
      <c r="F11" s="13">
        <v>7.0866141732283505E-2</v>
      </c>
      <c r="G11" s="13">
        <v>7.7519379844961198E-2</v>
      </c>
      <c r="H11" s="13"/>
      <c r="I11" s="13">
        <v>8.15450643776824E-2</v>
      </c>
      <c r="J11" s="13">
        <v>7.7519379844961198E-2</v>
      </c>
      <c r="K11" s="13"/>
      <c r="L11" s="13">
        <v>3.90625E-2</v>
      </c>
      <c r="M11" s="13">
        <v>9.0909090909090898E-2</v>
      </c>
      <c r="N11" s="13">
        <v>9.3645484949832797E-2</v>
      </c>
      <c r="O11" s="13">
        <v>7.4303405572755402E-2</v>
      </c>
      <c r="P11" s="13"/>
      <c r="Q11" s="13">
        <v>7.2072072072072099E-2</v>
      </c>
      <c r="R11" s="13">
        <v>5.4054054054054099E-2</v>
      </c>
      <c r="S11" s="13">
        <v>8.6956521739130405E-2</v>
      </c>
      <c r="T11" s="13">
        <v>0.11214953271028</v>
      </c>
      <c r="U11" s="13">
        <v>8.8709677419354802E-2</v>
      </c>
      <c r="V11" s="13">
        <v>8.3969465648855005E-2</v>
      </c>
      <c r="W11" s="13">
        <v>5.10204081632653E-2</v>
      </c>
      <c r="X11" s="13">
        <v>7.8947368421052599E-2</v>
      </c>
      <c r="Y11" s="13"/>
      <c r="Z11" s="13">
        <v>9.3525179856115095E-2</v>
      </c>
      <c r="AA11" s="13">
        <v>8.5889570552147201E-2</v>
      </c>
      <c r="AB11" s="13">
        <v>5.8441558441558399E-2</v>
      </c>
      <c r="AC11" s="13">
        <v>7.2625698324022395E-2</v>
      </c>
      <c r="AD11" s="13">
        <v>0.104761904761905</v>
      </c>
      <c r="AE11" s="13">
        <v>4.5871559633027498E-2</v>
      </c>
      <c r="AF11" s="13">
        <v>2.3809523809523801E-2</v>
      </c>
      <c r="AG11" s="13">
        <v>0.13186813186813201</v>
      </c>
      <c r="AH11" s="13"/>
      <c r="AI11" s="13">
        <v>0.11111111111111099</v>
      </c>
      <c r="AJ11" s="13">
        <v>9.2783505154639206E-2</v>
      </c>
      <c r="AK11" s="13">
        <v>7.1895424836601302E-2</v>
      </c>
      <c r="AL11" s="13">
        <v>7.5697211155378502E-2</v>
      </c>
      <c r="AM11" s="13">
        <v>7.4712643678160898E-2</v>
      </c>
      <c r="AN11" s="13"/>
      <c r="AO11" s="13">
        <v>8.8628762541806003E-2</v>
      </c>
      <c r="AP11" s="13">
        <v>6.5104166666666699E-2</v>
      </c>
      <c r="AQ11" s="13"/>
      <c r="AR11" s="13">
        <v>4.6875E-2</v>
      </c>
      <c r="AS11" s="13">
        <v>5.2447552447552399E-2</v>
      </c>
      <c r="AT11" s="13">
        <v>0.11764705882352899</v>
      </c>
      <c r="AU11" s="13">
        <v>0.12903225806451599</v>
      </c>
      <c r="AV11" s="13">
        <v>7.5630252100840303E-2</v>
      </c>
      <c r="AW11" s="13">
        <v>6.4935064935064901E-2</v>
      </c>
      <c r="AX11" s="13">
        <v>0.13095238095238099</v>
      </c>
      <c r="AY11" s="13">
        <v>0.11764705882352899</v>
      </c>
      <c r="AZ11" s="13">
        <v>3.9215686274509803E-2</v>
      </c>
      <c r="BA11" s="13">
        <v>0.15517241379310301</v>
      </c>
      <c r="BB11" s="13">
        <v>0.105263157894737</v>
      </c>
      <c r="BC11" s="13">
        <v>0.113207547169811</v>
      </c>
      <c r="BD11" s="13"/>
      <c r="BE11" s="13">
        <v>5.9490084985835703E-2</v>
      </c>
    </row>
    <row r="12" spans="2:57" x14ac:dyDescent="0.25">
      <c r="B12" s="14" t="s">
        <v>131</v>
      </c>
      <c r="C12" s="13">
        <v>0.118126272912424</v>
      </c>
      <c r="D12" s="13">
        <v>0.15584415584415601</v>
      </c>
      <c r="E12" s="13">
        <v>0.140740740740741</v>
      </c>
      <c r="F12" s="13">
        <v>0.15354330708661401</v>
      </c>
      <c r="G12" s="13">
        <v>8.9147286821705404E-2</v>
      </c>
      <c r="H12" s="13"/>
      <c r="I12" s="13">
        <v>0.15021459227467801</v>
      </c>
      <c r="J12" s="13">
        <v>8.9147286821705404E-2</v>
      </c>
      <c r="K12" s="13"/>
      <c r="L12" s="13">
        <v>0.125</v>
      </c>
      <c r="M12" s="13">
        <v>0.11688311688311701</v>
      </c>
      <c r="N12" s="13">
        <v>0.120401337792642</v>
      </c>
      <c r="O12" s="13">
        <v>0.114551083591331</v>
      </c>
      <c r="P12" s="13"/>
      <c r="Q12" s="13">
        <v>0.171171171171171</v>
      </c>
      <c r="R12" s="13">
        <v>0.18918918918918901</v>
      </c>
      <c r="S12" s="13">
        <v>7.6086956521739094E-2</v>
      </c>
      <c r="T12" s="13">
        <v>0.13084112149532701</v>
      </c>
      <c r="U12" s="13">
        <v>0.12903225806451599</v>
      </c>
      <c r="V12" s="13">
        <v>0.114503816793893</v>
      </c>
      <c r="W12" s="13">
        <v>8.1632653061224497E-2</v>
      </c>
      <c r="X12" s="13">
        <v>9.2105263157894704E-2</v>
      </c>
      <c r="Y12" s="13"/>
      <c r="Z12" s="13">
        <v>0.100719424460432</v>
      </c>
      <c r="AA12" s="13">
        <v>0.122699386503067</v>
      </c>
      <c r="AB12" s="13">
        <v>0.14285714285714299</v>
      </c>
      <c r="AC12" s="13">
        <v>9.4972067039106101E-2</v>
      </c>
      <c r="AD12" s="13">
        <v>9.5238095238095205E-2</v>
      </c>
      <c r="AE12" s="13">
        <v>0.17431192660550501</v>
      </c>
      <c r="AF12" s="13">
        <v>9.5238095238095205E-2</v>
      </c>
      <c r="AG12" s="13">
        <v>0.10989010989011</v>
      </c>
      <c r="AH12" s="13"/>
      <c r="AI12" s="13">
        <v>0.133333333333333</v>
      </c>
      <c r="AJ12" s="13">
        <v>0.10309278350515499</v>
      </c>
      <c r="AK12" s="13">
        <v>0.18954248366013099</v>
      </c>
      <c r="AL12" s="13">
        <v>0.117529880478088</v>
      </c>
      <c r="AM12" s="13">
        <v>5.1724137931034503E-2</v>
      </c>
      <c r="AN12" s="13"/>
      <c r="AO12" s="13">
        <v>0.12541806020066901</v>
      </c>
      <c r="AP12" s="13">
        <v>0.106770833333333</v>
      </c>
      <c r="AQ12" s="13"/>
      <c r="AR12" s="13">
        <v>7.8125E-2</v>
      </c>
      <c r="AS12" s="13">
        <v>0.132867132867133</v>
      </c>
      <c r="AT12" s="13">
        <v>0.17647058823529399</v>
      </c>
      <c r="AU12" s="13">
        <v>9.6774193548387094E-2</v>
      </c>
      <c r="AV12" s="13">
        <v>0.10084033613445401</v>
      </c>
      <c r="AW12" s="13">
        <v>0.22077922077922099</v>
      </c>
      <c r="AX12" s="13">
        <v>5.95238095238095E-2</v>
      </c>
      <c r="AY12" s="13">
        <v>0.17647058823529399</v>
      </c>
      <c r="AZ12" s="13">
        <v>8.8235294117647106E-2</v>
      </c>
      <c r="BA12" s="13">
        <v>5.1724137931034503E-2</v>
      </c>
      <c r="BB12" s="13">
        <v>0.12280701754386</v>
      </c>
      <c r="BC12" s="13">
        <v>0.15094339622641501</v>
      </c>
      <c r="BD12" s="13"/>
      <c r="BE12" s="13">
        <v>0.10481586402266301</v>
      </c>
    </row>
    <row r="13" spans="2:57" x14ac:dyDescent="0.25">
      <c r="B13" s="14" t="s">
        <v>132</v>
      </c>
      <c r="C13" s="13">
        <v>0.108961303462322</v>
      </c>
      <c r="D13" s="13">
        <v>0.11688311688311701</v>
      </c>
      <c r="E13" s="13">
        <v>0.140740740740741</v>
      </c>
      <c r="F13" s="13">
        <v>9.0551181102362197E-2</v>
      </c>
      <c r="G13" s="13">
        <v>0.108527131782946</v>
      </c>
      <c r="H13" s="13"/>
      <c r="I13" s="13">
        <v>0.109442060085837</v>
      </c>
      <c r="J13" s="13">
        <v>0.108527131782946</v>
      </c>
      <c r="K13" s="13"/>
      <c r="L13" s="13">
        <v>0.109375</v>
      </c>
      <c r="M13" s="13">
        <v>0.103896103896104</v>
      </c>
      <c r="N13" s="13">
        <v>0.11371237458194</v>
      </c>
      <c r="O13" s="13">
        <v>0.108359133126935</v>
      </c>
      <c r="P13" s="13"/>
      <c r="Q13" s="13">
        <v>9.90990990990991E-2</v>
      </c>
      <c r="R13" s="13">
        <v>0.121621621621622</v>
      </c>
      <c r="S13" s="13">
        <v>0.173913043478261</v>
      </c>
      <c r="T13" s="13">
        <v>0.121495327102804</v>
      </c>
      <c r="U13" s="13">
        <v>6.4516129032258104E-2</v>
      </c>
      <c r="V13" s="13">
        <v>0.122137404580153</v>
      </c>
      <c r="W13" s="13">
        <v>0.122448979591837</v>
      </c>
      <c r="X13" s="13">
        <v>8.7719298245614002E-2</v>
      </c>
      <c r="Y13" s="13"/>
      <c r="Z13" s="13">
        <v>0.100719424460432</v>
      </c>
      <c r="AA13" s="13">
        <v>9.2024539877300596E-2</v>
      </c>
      <c r="AB13" s="13">
        <v>0.11038961038961</v>
      </c>
      <c r="AC13" s="13">
        <v>0.13407821229050301</v>
      </c>
      <c r="AD13" s="13">
        <v>0.104761904761905</v>
      </c>
      <c r="AE13" s="13">
        <v>5.5045871559633003E-2</v>
      </c>
      <c r="AF13" s="13">
        <v>0.14285714285714299</v>
      </c>
      <c r="AG13" s="13">
        <v>0.15384615384615399</v>
      </c>
      <c r="AH13" s="13"/>
      <c r="AI13" s="13">
        <v>6.6666666666666693E-2</v>
      </c>
      <c r="AJ13" s="13">
        <v>0.134020618556701</v>
      </c>
      <c r="AK13" s="13">
        <v>7.8431372549019607E-2</v>
      </c>
      <c r="AL13" s="13">
        <v>0.113545816733068</v>
      </c>
      <c r="AM13" s="13">
        <v>0.126436781609195</v>
      </c>
      <c r="AN13" s="13"/>
      <c r="AO13" s="13">
        <v>9.6989966555184007E-2</v>
      </c>
      <c r="AP13" s="13">
        <v>0.12760416666666699</v>
      </c>
      <c r="AQ13" s="13"/>
      <c r="AR13" s="13">
        <v>0.140625</v>
      </c>
      <c r="AS13" s="13">
        <v>9.0909090909090898E-2</v>
      </c>
      <c r="AT13" s="13">
        <v>5.8823529411764698E-2</v>
      </c>
      <c r="AU13" s="13">
        <v>9.6774193548387094E-2</v>
      </c>
      <c r="AV13" s="13">
        <v>0.10084033613445401</v>
      </c>
      <c r="AW13" s="13">
        <v>0.14285714285714299</v>
      </c>
      <c r="AX13" s="13">
        <v>0.13095238095238099</v>
      </c>
      <c r="AY13" s="13">
        <v>0.14705882352941199</v>
      </c>
      <c r="AZ13" s="13">
        <v>9.8039215686274495E-2</v>
      </c>
      <c r="BA13" s="13">
        <v>0.10344827586206901</v>
      </c>
      <c r="BB13" s="13">
        <v>0.157894736842105</v>
      </c>
      <c r="BC13" s="13">
        <v>7.5471698113207503E-2</v>
      </c>
      <c r="BD13" s="13"/>
      <c r="BE13" s="13">
        <v>9.6317280453257798E-2</v>
      </c>
    </row>
    <row r="14" spans="2:57" x14ac:dyDescent="0.25">
      <c r="B14" s="14" t="s">
        <v>630</v>
      </c>
      <c r="C14" s="13">
        <v>0.14052953156822801</v>
      </c>
      <c r="D14" s="13">
        <v>0.11688311688311701</v>
      </c>
      <c r="E14" s="13">
        <v>0.133333333333333</v>
      </c>
      <c r="F14" s="13">
        <v>0.133858267716535</v>
      </c>
      <c r="G14" s="13">
        <v>0.14922480620154999</v>
      </c>
      <c r="H14" s="13"/>
      <c r="I14" s="13">
        <v>0.13090128755364799</v>
      </c>
      <c r="J14" s="13">
        <v>0.14922480620154999</v>
      </c>
      <c r="K14" s="13"/>
      <c r="L14" s="13">
        <v>0.1484375</v>
      </c>
      <c r="M14" s="13">
        <v>0.15584415584415601</v>
      </c>
      <c r="N14" s="13">
        <v>0.14715719063545199</v>
      </c>
      <c r="O14" s="13">
        <v>0.120743034055728</v>
      </c>
      <c r="P14" s="13"/>
      <c r="Q14" s="13">
        <v>0.162162162162162</v>
      </c>
      <c r="R14" s="13">
        <v>0.121621621621622</v>
      </c>
      <c r="S14" s="13">
        <v>0.15217391304347799</v>
      </c>
      <c r="T14" s="13">
        <v>0.10280373831775701</v>
      </c>
      <c r="U14" s="13">
        <v>0.12903225806451599</v>
      </c>
      <c r="V14" s="13">
        <v>0.15267175572519101</v>
      </c>
      <c r="W14" s="13">
        <v>0.15306122448979601</v>
      </c>
      <c r="X14" s="13">
        <v>0.14912280701754399</v>
      </c>
      <c r="Y14" s="13"/>
      <c r="Z14" s="13">
        <v>0.115107913669065</v>
      </c>
      <c r="AA14" s="13">
        <v>0.13496932515337401</v>
      </c>
      <c r="AB14" s="13">
        <v>0.14935064935064901</v>
      </c>
      <c r="AC14" s="13">
        <v>0.122905027932961</v>
      </c>
      <c r="AD14" s="13">
        <v>8.5714285714285701E-2</v>
      </c>
      <c r="AE14" s="13">
        <v>0.192660550458716</v>
      </c>
      <c r="AF14" s="13">
        <v>0.16666666666666699</v>
      </c>
      <c r="AG14" s="13">
        <v>0.19780219780219799</v>
      </c>
      <c r="AH14" s="13"/>
      <c r="AI14" s="13">
        <v>0.155555555555556</v>
      </c>
      <c r="AJ14" s="13">
        <v>0.164948453608247</v>
      </c>
      <c r="AK14" s="13">
        <v>0.16339869281045799</v>
      </c>
      <c r="AL14" s="13">
        <v>0.151394422310757</v>
      </c>
      <c r="AM14" s="13">
        <v>8.04597701149425E-2</v>
      </c>
      <c r="AN14" s="13"/>
      <c r="AO14" s="13">
        <v>0.13210702341137101</v>
      </c>
      <c r="AP14" s="13">
        <v>0.15364583333333301</v>
      </c>
      <c r="AQ14" s="13"/>
      <c r="AR14" s="13">
        <v>0.1875</v>
      </c>
      <c r="AS14" s="13">
        <v>0.14685314685314699</v>
      </c>
      <c r="AT14" s="13">
        <v>0.11764705882352899</v>
      </c>
      <c r="AU14" s="13">
        <v>0.16129032258064499</v>
      </c>
      <c r="AV14" s="13">
        <v>0.14285714285714299</v>
      </c>
      <c r="AW14" s="13">
        <v>0.18181818181818199</v>
      </c>
      <c r="AX14" s="13">
        <v>0.202380952380952</v>
      </c>
      <c r="AY14" s="13">
        <v>8.8235294117647106E-2</v>
      </c>
      <c r="AZ14" s="13">
        <v>0.10784313725490199</v>
      </c>
      <c r="BA14" s="13">
        <v>0.10344827586206901</v>
      </c>
      <c r="BB14" s="13">
        <v>0.140350877192982</v>
      </c>
      <c r="BC14" s="13">
        <v>1.88679245283019E-2</v>
      </c>
      <c r="BD14" s="13"/>
      <c r="BE14" s="13">
        <v>0.15297450424929199</v>
      </c>
    </row>
    <row r="15" spans="2:57" x14ac:dyDescent="0.25">
      <c r="B15" s="14" t="s">
        <v>631</v>
      </c>
      <c r="C15" s="13">
        <v>0.17209775967413399</v>
      </c>
      <c r="D15" s="13">
        <v>0.15584415584415601</v>
      </c>
      <c r="E15" s="13">
        <v>0.125925925925926</v>
      </c>
      <c r="F15" s="13">
        <v>0.196850393700787</v>
      </c>
      <c r="G15" s="13">
        <v>0.17441860465116299</v>
      </c>
      <c r="H15" s="13"/>
      <c r="I15" s="13">
        <v>0.169527896995708</v>
      </c>
      <c r="J15" s="13">
        <v>0.17441860465116299</v>
      </c>
      <c r="K15" s="13"/>
      <c r="L15" s="13">
        <v>0.1484375</v>
      </c>
      <c r="M15" s="13">
        <v>0.16450216450216501</v>
      </c>
      <c r="N15" s="13">
        <v>0.19397993311036801</v>
      </c>
      <c r="O15" s="13">
        <v>0.16718266253870001</v>
      </c>
      <c r="P15" s="13"/>
      <c r="Q15" s="13">
        <v>0.126126126126126</v>
      </c>
      <c r="R15" s="13">
        <v>0.162162162162162</v>
      </c>
      <c r="S15" s="13">
        <v>0.19565217391304299</v>
      </c>
      <c r="T15" s="13">
        <v>0.14018691588785001</v>
      </c>
      <c r="U15" s="13">
        <v>0.25</v>
      </c>
      <c r="V15" s="13">
        <v>0.18320610687022901</v>
      </c>
      <c r="W15" s="13">
        <v>0.122448979591837</v>
      </c>
      <c r="X15" s="13">
        <v>0.179824561403509</v>
      </c>
      <c r="Y15" s="13"/>
      <c r="Z15" s="13">
        <v>0.15827338129496399</v>
      </c>
      <c r="AA15" s="13">
        <v>0.16564417177914101</v>
      </c>
      <c r="AB15" s="13">
        <v>0.162337662337662</v>
      </c>
      <c r="AC15" s="13">
        <v>0.19553072625698301</v>
      </c>
      <c r="AD15" s="13">
        <v>0.22857142857142901</v>
      </c>
      <c r="AE15" s="13">
        <v>0.146788990825688</v>
      </c>
      <c r="AF15" s="13">
        <v>0.119047619047619</v>
      </c>
      <c r="AG15" s="13">
        <v>0.164835164835165</v>
      </c>
      <c r="AH15" s="13"/>
      <c r="AI15" s="13">
        <v>0.17777777777777801</v>
      </c>
      <c r="AJ15" s="13">
        <v>0.17525773195876301</v>
      </c>
      <c r="AK15" s="13">
        <v>0.13725490196078399</v>
      </c>
      <c r="AL15" s="13">
        <v>0.17729083665338599</v>
      </c>
      <c r="AM15" s="13">
        <v>0.18390804597701099</v>
      </c>
      <c r="AN15" s="13"/>
      <c r="AO15" s="13">
        <v>0.160535117056856</v>
      </c>
      <c r="AP15" s="13">
        <v>0.19010416666666699</v>
      </c>
      <c r="AQ15" s="13"/>
      <c r="AR15" s="13">
        <v>0.203125</v>
      </c>
      <c r="AS15" s="13">
        <v>0.188811188811189</v>
      </c>
      <c r="AT15" s="13">
        <v>0.35294117647058798</v>
      </c>
      <c r="AU15" s="13">
        <v>0.19354838709677399</v>
      </c>
      <c r="AV15" s="13">
        <v>0.19327731092437</v>
      </c>
      <c r="AW15" s="13">
        <v>0.14285714285714299</v>
      </c>
      <c r="AX15" s="13">
        <v>0.14285714285714299</v>
      </c>
      <c r="AY15" s="13">
        <v>8.8235294117647106E-2</v>
      </c>
      <c r="AZ15" s="13">
        <v>0.24509803921568599</v>
      </c>
      <c r="BA15" s="13">
        <v>8.6206896551724102E-2</v>
      </c>
      <c r="BB15" s="13">
        <v>0.105263157894737</v>
      </c>
      <c r="BC15" s="13">
        <v>9.4339622641509399E-2</v>
      </c>
      <c r="BD15" s="13"/>
      <c r="BE15" s="13">
        <v>0.18130311614730901</v>
      </c>
    </row>
    <row r="16" spans="2:57" x14ac:dyDescent="0.25">
      <c r="B16" s="14" t="s">
        <v>632</v>
      </c>
      <c r="C16" s="13">
        <v>9.7759674134419494E-2</v>
      </c>
      <c r="D16" s="13">
        <v>7.7922077922077906E-2</v>
      </c>
      <c r="E16" s="13">
        <v>8.1481481481481502E-2</v>
      </c>
      <c r="F16" s="13">
        <v>8.6614173228346497E-2</v>
      </c>
      <c r="G16" s="13">
        <v>0.11046511627907001</v>
      </c>
      <c r="H16" s="13"/>
      <c r="I16" s="13">
        <v>8.3690987124463503E-2</v>
      </c>
      <c r="J16" s="13">
        <v>0.11046511627907001</v>
      </c>
      <c r="K16" s="13"/>
      <c r="L16" s="13">
        <v>0.109375</v>
      </c>
      <c r="M16" s="13">
        <v>0.103896103896104</v>
      </c>
      <c r="N16" s="13">
        <v>0.107023411371237</v>
      </c>
      <c r="O16" s="13">
        <v>8.0495356037151702E-2</v>
      </c>
      <c r="P16" s="13"/>
      <c r="Q16" s="13">
        <v>4.5045045045045001E-2</v>
      </c>
      <c r="R16" s="13">
        <v>8.1081081081081099E-2</v>
      </c>
      <c r="S16" s="13">
        <v>7.6086956521739094E-2</v>
      </c>
      <c r="T16" s="13">
        <v>0.13084112149532701</v>
      </c>
      <c r="U16" s="13">
        <v>0.120967741935484</v>
      </c>
      <c r="V16" s="13">
        <v>0.13740458015267201</v>
      </c>
      <c r="W16" s="13">
        <v>0.13265306122449</v>
      </c>
      <c r="X16" s="13">
        <v>7.8947368421052599E-2</v>
      </c>
      <c r="Y16" s="13"/>
      <c r="Z16" s="13">
        <v>0.115107913669065</v>
      </c>
      <c r="AA16" s="13">
        <v>0.14723926380368099</v>
      </c>
      <c r="AB16" s="13">
        <v>0.103896103896104</v>
      </c>
      <c r="AC16" s="13">
        <v>8.3798882681564199E-2</v>
      </c>
      <c r="AD16" s="13">
        <v>0.104761904761905</v>
      </c>
      <c r="AE16" s="13">
        <v>4.5871559633027498E-2</v>
      </c>
      <c r="AF16" s="13">
        <v>4.7619047619047603E-2</v>
      </c>
      <c r="AG16" s="13">
        <v>7.69230769230769E-2</v>
      </c>
      <c r="AH16" s="13"/>
      <c r="AI16" s="13">
        <v>0.133333333333333</v>
      </c>
      <c r="AJ16" s="13">
        <v>6.18556701030928E-2</v>
      </c>
      <c r="AK16" s="13">
        <v>5.8823529411764698E-2</v>
      </c>
      <c r="AL16" s="13">
        <v>0.111553784860558</v>
      </c>
      <c r="AM16" s="13">
        <v>0.10344827586206901</v>
      </c>
      <c r="AN16" s="13"/>
      <c r="AO16" s="13">
        <v>0.112040133779264</v>
      </c>
      <c r="AP16" s="13">
        <v>7.5520833333333301E-2</v>
      </c>
      <c r="AQ16" s="13"/>
      <c r="AR16" s="13">
        <v>0.140625</v>
      </c>
      <c r="AS16" s="13">
        <v>8.7412587412587395E-2</v>
      </c>
      <c r="AT16" s="13">
        <v>5.8823529411764698E-2</v>
      </c>
      <c r="AU16" s="13">
        <v>0.12903225806451599</v>
      </c>
      <c r="AV16" s="13">
        <v>0.109243697478992</v>
      </c>
      <c r="AW16" s="13">
        <v>3.8961038961039002E-2</v>
      </c>
      <c r="AX16" s="13">
        <v>0.107142857142857</v>
      </c>
      <c r="AY16" s="13">
        <v>0.11764705882352899</v>
      </c>
      <c r="AZ16" s="13">
        <v>5.8823529411764698E-2</v>
      </c>
      <c r="BA16" s="13">
        <v>0.13793103448275901</v>
      </c>
      <c r="BB16" s="13">
        <v>0.105263157894737</v>
      </c>
      <c r="BC16" s="13">
        <v>0.15094339622641501</v>
      </c>
      <c r="BD16" s="13"/>
      <c r="BE16" s="13">
        <v>0.13031161473087799</v>
      </c>
    </row>
    <row r="17" spans="2:57" x14ac:dyDescent="0.25">
      <c r="B17" s="14" t="s">
        <v>633</v>
      </c>
      <c r="C17" s="13">
        <v>0.14052953156822801</v>
      </c>
      <c r="D17" s="13">
        <v>0.18181818181818199</v>
      </c>
      <c r="E17" s="13">
        <v>9.6296296296296297E-2</v>
      </c>
      <c r="F17" s="13">
        <v>0.12992125984252001</v>
      </c>
      <c r="G17" s="13">
        <v>0.15116279069767399</v>
      </c>
      <c r="H17" s="13"/>
      <c r="I17" s="13">
        <v>0.128755364806867</v>
      </c>
      <c r="J17" s="13">
        <v>0.15116279069767399</v>
      </c>
      <c r="K17" s="13"/>
      <c r="L17" s="13">
        <v>0.1796875</v>
      </c>
      <c r="M17" s="13">
        <v>0.138528138528139</v>
      </c>
      <c r="N17" s="13">
        <v>0.13043478260869601</v>
      </c>
      <c r="O17" s="13">
        <v>0.13312693498452</v>
      </c>
      <c r="P17" s="13"/>
      <c r="Q17" s="13">
        <v>0.18918918918918901</v>
      </c>
      <c r="R17" s="13">
        <v>0.121621621621622</v>
      </c>
      <c r="S17" s="13">
        <v>0.13043478260869601</v>
      </c>
      <c r="T17" s="13">
        <v>0.13084112149532701</v>
      </c>
      <c r="U17" s="13">
        <v>9.6774193548387094E-2</v>
      </c>
      <c r="V17" s="13">
        <v>0.122137404580153</v>
      </c>
      <c r="W17" s="13">
        <v>0.183673469387755</v>
      </c>
      <c r="X17" s="13">
        <v>0.14912280701754399</v>
      </c>
      <c r="Y17" s="13"/>
      <c r="Z17" s="13">
        <v>0.201438848920863</v>
      </c>
      <c r="AA17" s="13">
        <v>0.14723926380368099</v>
      </c>
      <c r="AB17" s="13">
        <v>8.4415584415584402E-2</v>
      </c>
      <c r="AC17" s="13">
        <v>0.16201117318435801</v>
      </c>
      <c r="AD17" s="13">
        <v>0.114285714285714</v>
      </c>
      <c r="AE17" s="13">
        <v>0.12844036697247699</v>
      </c>
      <c r="AF17" s="13">
        <v>0.19047619047618999</v>
      </c>
      <c r="AG17" s="13">
        <v>0.10989010989011</v>
      </c>
      <c r="AH17" s="13"/>
      <c r="AI17" s="13">
        <v>4.4444444444444398E-2</v>
      </c>
      <c r="AJ17" s="13">
        <v>0.134020618556701</v>
      </c>
      <c r="AK17" s="13">
        <v>0.11764705882352899</v>
      </c>
      <c r="AL17" s="13">
        <v>0.139442231075697</v>
      </c>
      <c r="AM17" s="13">
        <v>0.195402298850575</v>
      </c>
      <c r="AN17" s="13"/>
      <c r="AO17" s="13">
        <v>0.14715719063545199</v>
      </c>
      <c r="AP17" s="13">
        <v>0.13020833333333301</v>
      </c>
      <c r="AQ17" s="13"/>
      <c r="AR17" s="13">
        <v>7.8125E-2</v>
      </c>
      <c r="AS17" s="13">
        <v>0.14685314685314699</v>
      </c>
      <c r="AT17" s="13">
        <v>0</v>
      </c>
      <c r="AU17" s="13">
        <v>0.12903225806451599</v>
      </c>
      <c r="AV17" s="13">
        <v>0.109243697478992</v>
      </c>
      <c r="AW17" s="13">
        <v>0.12987012987013</v>
      </c>
      <c r="AX17" s="13">
        <v>0.107142857142857</v>
      </c>
      <c r="AY17" s="13">
        <v>0.23529411764705899</v>
      </c>
      <c r="AZ17" s="13">
        <v>0.18627450980392199</v>
      </c>
      <c r="BA17" s="13">
        <v>0.15517241379310301</v>
      </c>
      <c r="BB17" s="13">
        <v>0.12280701754386</v>
      </c>
      <c r="BC17" s="13">
        <v>0.22641509433962301</v>
      </c>
      <c r="BD17" s="13"/>
      <c r="BE17" s="13">
        <v>0.14164305949008499</v>
      </c>
    </row>
    <row r="18" spans="2:57" x14ac:dyDescent="0.25">
      <c r="B18" s="14" t="s">
        <v>634</v>
      </c>
      <c r="C18" s="19">
        <v>3.0549898167006101E-3</v>
      </c>
      <c r="D18" s="19">
        <v>1.2987012987013E-2</v>
      </c>
      <c r="E18" s="19">
        <v>7.4074074074074103E-3</v>
      </c>
      <c r="F18" s="19">
        <v>0</v>
      </c>
      <c r="G18" s="19">
        <v>1.9379844961240299E-3</v>
      </c>
      <c r="H18" s="19"/>
      <c r="I18" s="19">
        <v>4.29184549356223E-3</v>
      </c>
      <c r="J18" s="19">
        <v>1.9379844961240299E-3</v>
      </c>
      <c r="K18" s="19"/>
      <c r="L18" s="19">
        <v>1.5625E-2</v>
      </c>
      <c r="M18" s="19">
        <v>0</v>
      </c>
      <c r="N18" s="19">
        <v>0</v>
      </c>
      <c r="O18" s="19">
        <v>3.09597523219814E-3</v>
      </c>
      <c r="P18" s="19"/>
      <c r="Q18" s="19">
        <v>9.0090090090090107E-3</v>
      </c>
      <c r="R18" s="19">
        <v>1.35135135135135E-2</v>
      </c>
      <c r="S18" s="19">
        <v>1.0869565217391301E-2</v>
      </c>
      <c r="T18" s="19">
        <v>0</v>
      </c>
      <c r="U18" s="19">
        <v>0</v>
      </c>
      <c r="V18" s="19">
        <v>0</v>
      </c>
      <c r="W18" s="19">
        <v>0</v>
      </c>
      <c r="X18" s="19">
        <v>0</v>
      </c>
      <c r="Y18" s="19"/>
      <c r="Z18" s="19">
        <v>0</v>
      </c>
      <c r="AA18" s="19">
        <v>0</v>
      </c>
      <c r="AB18" s="19">
        <v>1.2987012987013E-2</v>
      </c>
      <c r="AC18" s="19">
        <v>0</v>
      </c>
      <c r="AD18" s="19">
        <v>0</v>
      </c>
      <c r="AE18" s="19">
        <v>0</v>
      </c>
      <c r="AF18" s="19">
        <v>2.3809523809523801E-2</v>
      </c>
      <c r="AG18" s="19">
        <v>0</v>
      </c>
      <c r="AH18" s="19"/>
      <c r="AI18" s="19">
        <v>0</v>
      </c>
      <c r="AJ18" s="19">
        <v>0</v>
      </c>
      <c r="AK18" s="19">
        <v>1.30718954248366E-2</v>
      </c>
      <c r="AL18" s="19">
        <v>0</v>
      </c>
      <c r="AM18" s="19">
        <v>5.74712643678161E-3</v>
      </c>
      <c r="AN18" s="19"/>
      <c r="AO18" s="19">
        <v>3.3444816053511701E-3</v>
      </c>
      <c r="AP18" s="19">
        <v>2.60416666666667E-3</v>
      </c>
      <c r="AQ18" s="19"/>
      <c r="AR18" s="19">
        <v>0</v>
      </c>
      <c r="AS18" s="19">
        <v>6.9930069930069904E-3</v>
      </c>
      <c r="AT18" s="19">
        <v>0</v>
      </c>
      <c r="AU18" s="19">
        <v>0</v>
      </c>
      <c r="AV18" s="19">
        <v>0</v>
      </c>
      <c r="AW18" s="19">
        <v>0</v>
      </c>
      <c r="AX18" s="19">
        <v>0</v>
      </c>
      <c r="AY18" s="19">
        <v>0</v>
      </c>
      <c r="AZ18" s="19">
        <v>9.8039215686274508E-3</v>
      </c>
      <c r="BA18" s="19">
        <v>0</v>
      </c>
      <c r="BB18" s="19">
        <v>0</v>
      </c>
      <c r="BC18" s="19">
        <v>0</v>
      </c>
      <c r="BD18" s="19"/>
      <c r="BE18" s="19">
        <v>2.8328611898016999E-3</v>
      </c>
    </row>
    <row r="19" spans="2:57" x14ac:dyDescent="0.25">
      <c r="B19" s="15"/>
    </row>
    <row r="20" spans="2:57" x14ac:dyDescent="0.25">
      <c r="B20" t="s">
        <v>84</v>
      </c>
    </row>
    <row r="21" spans="2:57" x14ac:dyDescent="0.25">
      <c r="B21" t="s">
        <v>85</v>
      </c>
    </row>
    <row r="23" spans="2:57" x14ac:dyDescent="0.25">
      <c r="B23"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2:BE2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641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629</v>
      </c>
      <c r="C8" s="13">
        <v>3.97148676171079E-2</v>
      </c>
      <c r="D8" s="13">
        <v>3.8961038961039002E-2</v>
      </c>
      <c r="E8" s="13">
        <v>6.6666666666666693E-2</v>
      </c>
      <c r="F8" s="13">
        <v>3.5433070866141697E-2</v>
      </c>
      <c r="G8" s="13">
        <v>3.4883720930232599E-2</v>
      </c>
      <c r="H8" s="13"/>
      <c r="I8" s="13">
        <v>4.50643776824034E-2</v>
      </c>
      <c r="J8" s="13">
        <v>3.4883720930232599E-2</v>
      </c>
      <c r="K8" s="13"/>
      <c r="L8" s="13">
        <v>3.90625E-2</v>
      </c>
      <c r="M8" s="13">
        <v>5.62770562770563E-2</v>
      </c>
      <c r="N8" s="13">
        <v>3.3444816053511697E-2</v>
      </c>
      <c r="O8" s="13">
        <v>3.4055727554179599E-2</v>
      </c>
      <c r="P8" s="13"/>
      <c r="Q8" s="13">
        <v>5.4054054054054099E-2</v>
      </c>
      <c r="R8" s="13">
        <v>5.4054054054054099E-2</v>
      </c>
      <c r="S8" s="13">
        <v>1.0869565217391301E-2</v>
      </c>
      <c r="T8" s="13">
        <v>8.4112149532710304E-2</v>
      </c>
      <c r="U8" s="13">
        <v>4.0322580645161303E-2</v>
      </c>
      <c r="V8" s="13">
        <v>2.2900763358778602E-2</v>
      </c>
      <c r="W8" s="13">
        <v>1.02040816326531E-2</v>
      </c>
      <c r="X8" s="13">
        <v>3.94736842105263E-2</v>
      </c>
      <c r="Y8" s="13"/>
      <c r="Z8" s="13">
        <v>2.8776978417266199E-2</v>
      </c>
      <c r="AA8" s="13">
        <v>3.0674846625766899E-2</v>
      </c>
      <c r="AB8" s="13">
        <v>3.2467532467532499E-2</v>
      </c>
      <c r="AC8" s="13">
        <v>7.8212290502793297E-2</v>
      </c>
      <c r="AD8" s="13">
        <v>6.6666666666666693E-2</v>
      </c>
      <c r="AE8" s="13">
        <v>3.6697247706422E-2</v>
      </c>
      <c r="AF8" s="13">
        <v>0</v>
      </c>
      <c r="AG8" s="13">
        <v>0</v>
      </c>
      <c r="AH8" s="13"/>
      <c r="AI8" s="13">
        <v>8.8888888888888906E-2</v>
      </c>
      <c r="AJ8" s="13">
        <v>3.09278350515464E-2</v>
      </c>
      <c r="AK8" s="13">
        <v>1.9607843137254902E-2</v>
      </c>
      <c r="AL8" s="13">
        <v>2.5896414342629501E-2</v>
      </c>
      <c r="AM8" s="13">
        <v>9.1954022988505704E-2</v>
      </c>
      <c r="AN8" s="13"/>
      <c r="AO8" s="13">
        <v>3.5117056856187302E-2</v>
      </c>
      <c r="AP8" s="13">
        <v>4.6875E-2</v>
      </c>
      <c r="AQ8" s="13"/>
      <c r="AR8" s="13">
        <v>1.5625E-2</v>
      </c>
      <c r="AS8" s="13">
        <v>4.1958041958042001E-2</v>
      </c>
      <c r="AT8" s="13">
        <v>0</v>
      </c>
      <c r="AU8" s="13">
        <v>3.2258064516128997E-2</v>
      </c>
      <c r="AV8" s="13">
        <v>3.3613445378151301E-2</v>
      </c>
      <c r="AW8" s="13">
        <v>6.4935064935064901E-2</v>
      </c>
      <c r="AX8" s="13">
        <v>2.3809523809523801E-2</v>
      </c>
      <c r="AY8" s="13">
        <v>2.9411764705882401E-2</v>
      </c>
      <c r="AZ8" s="13">
        <v>5.8823529411764698E-2</v>
      </c>
      <c r="BA8" s="13">
        <v>8.6206896551724102E-2</v>
      </c>
      <c r="BB8" s="13">
        <v>1.7543859649122799E-2</v>
      </c>
      <c r="BC8" s="13">
        <v>1.88679245283019E-2</v>
      </c>
      <c r="BD8" s="13"/>
      <c r="BE8" s="13">
        <v>3.6827195467422101E-2</v>
      </c>
    </row>
    <row r="9" spans="2:57" x14ac:dyDescent="0.25">
      <c r="B9" s="14" t="s">
        <v>102</v>
      </c>
      <c r="C9" s="13">
        <v>3.0549898167006099E-2</v>
      </c>
      <c r="D9" s="13">
        <v>3.8961038961039002E-2</v>
      </c>
      <c r="E9" s="13">
        <v>2.96296296296296E-2</v>
      </c>
      <c r="F9" s="13">
        <v>1.5748031496062999E-2</v>
      </c>
      <c r="G9" s="13">
        <v>3.6821705426356599E-2</v>
      </c>
      <c r="H9" s="13"/>
      <c r="I9" s="13">
        <v>2.3605150214592301E-2</v>
      </c>
      <c r="J9" s="13">
        <v>3.6821705426356599E-2</v>
      </c>
      <c r="K9" s="13"/>
      <c r="L9" s="13">
        <v>1.5625E-2</v>
      </c>
      <c r="M9" s="13">
        <v>2.5974025974026E-2</v>
      </c>
      <c r="N9" s="13">
        <v>4.3478260869565202E-2</v>
      </c>
      <c r="O9" s="13">
        <v>2.7863777089783302E-2</v>
      </c>
      <c r="P9" s="13"/>
      <c r="Q9" s="13">
        <v>1.8018018018018001E-2</v>
      </c>
      <c r="R9" s="13">
        <v>5.4054054054054099E-2</v>
      </c>
      <c r="S9" s="13">
        <v>4.3478260869565202E-2</v>
      </c>
      <c r="T9" s="13">
        <v>0</v>
      </c>
      <c r="U9" s="13">
        <v>0</v>
      </c>
      <c r="V9" s="13">
        <v>3.8167938931297697E-2</v>
      </c>
      <c r="W9" s="13">
        <v>8.1632653061224497E-2</v>
      </c>
      <c r="X9" s="13">
        <v>3.07017543859649E-2</v>
      </c>
      <c r="Y9" s="13"/>
      <c r="Z9" s="13">
        <v>2.15827338129496E-2</v>
      </c>
      <c r="AA9" s="13">
        <v>2.4539877300613501E-2</v>
      </c>
      <c r="AB9" s="13">
        <v>1.9480519480519501E-2</v>
      </c>
      <c r="AC9" s="13">
        <v>4.4692737430167599E-2</v>
      </c>
      <c r="AD9" s="13">
        <v>4.7619047619047603E-2</v>
      </c>
      <c r="AE9" s="13">
        <v>3.6697247706422E-2</v>
      </c>
      <c r="AF9" s="13">
        <v>2.3809523809523801E-2</v>
      </c>
      <c r="AG9" s="13">
        <v>2.1978021978022001E-2</v>
      </c>
      <c r="AH9" s="13"/>
      <c r="AI9" s="13">
        <v>4.4444444444444398E-2</v>
      </c>
      <c r="AJ9" s="13">
        <v>0</v>
      </c>
      <c r="AK9" s="13">
        <v>4.5751633986928102E-2</v>
      </c>
      <c r="AL9" s="13">
        <v>2.98804780876494E-2</v>
      </c>
      <c r="AM9" s="13">
        <v>3.4482758620689703E-2</v>
      </c>
      <c r="AN9" s="13"/>
      <c r="AO9" s="13">
        <v>3.0100334448160501E-2</v>
      </c>
      <c r="AP9" s="13">
        <v>3.125E-2</v>
      </c>
      <c r="AQ9" s="13"/>
      <c r="AR9" s="13">
        <v>3.125E-2</v>
      </c>
      <c r="AS9" s="13">
        <v>2.7972027972028E-2</v>
      </c>
      <c r="AT9" s="13">
        <v>5.8823529411764698E-2</v>
      </c>
      <c r="AU9" s="13">
        <v>0</v>
      </c>
      <c r="AV9" s="13">
        <v>3.3613445378151301E-2</v>
      </c>
      <c r="AW9" s="13">
        <v>3.8961038961039002E-2</v>
      </c>
      <c r="AX9" s="13">
        <v>2.3809523809523801E-2</v>
      </c>
      <c r="AY9" s="13">
        <v>5.8823529411764698E-2</v>
      </c>
      <c r="AZ9" s="13">
        <v>4.9019607843137303E-2</v>
      </c>
      <c r="BA9" s="13">
        <v>0</v>
      </c>
      <c r="BB9" s="13">
        <v>3.5087719298245598E-2</v>
      </c>
      <c r="BC9" s="13">
        <v>1.88679245283019E-2</v>
      </c>
      <c r="BD9" s="13"/>
      <c r="BE9" s="13">
        <v>3.39943342776204E-2</v>
      </c>
    </row>
    <row r="10" spans="2:57" x14ac:dyDescent="0.25">
      <c r="B10" s="14" t="s">
        <v>103</v>
      </c>
      <c r="C10" s="13">
        <v>5.8044806517311601E-2</v>
      </c>
      <c r="D10" s="13">
        <v>2.5974025974026E-2</v>
      </c>
      <c r="E10" s="13">
        <v>7.4074074074074098E-2</v>
      </c>
      <c r="F10" s="13">
        <v>6.2992125984251995E-2</v>
      </c>
      <c r="G10" s="13">
        <v>5.6201550387596902E-2</v>
      </c>
      <c r="H10" s="13"/>
      <c r="I10" s="13">
        <v>6.0085836909871203E-2</v>
      </c>
      <c r="J10" s="13">
        <v>5.6201550387596902E-2</v>
      </c>
      <c r="K10" s="13"/>
      <c r="L10" s="13">
        <v>7.03125E-2</v>
      </c>
      <c r="M10" s="13">
        <v>3.03030303030303E-2</v>
      </c>
      <c r="N10" s="13">
        <v>5.6856187290969903E-2</v>
      </c>
      <c r="O10" s="13">
        <v>7.4303405572755402E-2</v>
      </c>
      <c r="P10" s="13"/>
      <c r="Q10" s="13">
        <v>5.4054054054054099E-2</v>
      </c>
      <c r="R10" s="13">
        <v>4.0540540540540501E-2</v>
      </c>
      <c r="S10" s="13">
        <v>3.2608695652173898E-2</v>
      </c>
      <c r="T10" s="13">
        <v>8.4112149532710304E-2</v>
      </c>
      <c r="U10" s="13">
        <v>8.0645161290322606E-2</v>
      </c>
      <c r="V10" s="13">
        <v>5.34351145038168E-2</v>
      </c>
      <c r="W10" s="13">
        <v>2.04081632653061E-2</v>
      </c>
      <c r="X10" s="13">
        <v>6.5789473684210495E-2</v>
      </c>
      <c r="Y10" s="13"/>
      <c r="Z10" s="13">
        <v>6.4748201438848907E-2</v>
      </c>
      <c r="AA10" s="13">
        <v>6.7484662576687102E-2</v>
      </c>
      <c r="AB10" s="13">
        <v>5.1948051948052E-2</v>
      </c>
      <c r="AC10" s="13">
        <v>5.0279329608938501E-2</v>
      </c>
      <c r="AD10" s="13">
        <v>6.6666666666666693E-2</v>
      </c>
      <c r="AE10" s="13">
        <v>5.5045871559633003E-2</v>
      </c>
      <c r="AF10" s="13">
        <v>7.1428571428571397E-2</v>
      </c>
      <c r="AG10" s="13">
        <v>4.3956043956044001E-2</v>
      </c>
      <c r="AH10" s="13"/>
      <c r="AI10" s="13">
        <v>2.2222222222222199E-2</v>
      </c>
      <c r="AJ10" s="13">
        <v>7.2164948453608199E-2</v>
      </c>
      <c r="AK10" s="13">
        <v>5.22875816993464E-2</v>
      </c>
      <c r="AL10" s="13">
        <v>6.7729083665338599E-2</v>
      </c>
      <c r="AM10" s="13">
        <v>3.4482758620689703E-2</v>
      </c>
      <c r="AN10" s="13"/>
      <c r="AO10" s="13">
        <v>6.3545150501672198E-2</v>
      </c>
      <c r="AP10" s="13">
        <v>4.9479166666666699E-2</v>
      </c>
      <c r="AQ10" s="13"/>
      <c r="AR10" s="13">
        <v>4.6875E-2</v>
      </c>
      <c r="AS10" s="13">
        <v>4.5454545454545497E-2</v>
      </c>
      <c r="AT10" s="13">
        <v>0.11764705882352899</v>
      </c>
      <c r="AU10" s="13">
        <v>9.6774193548387094E-2</v>
      </c>
      <c r="AV10" s="13">
        <v>8.40336134453782E-2</v>
      </c>
      <c r="AW10" s="13">
        <v>9.0909090909090898E-2</v>
      </c>
      <c r="AX10" s="13">
        <v>5.95238095238095E-2</v>
      </c>
      <c r="AY10" s="13">
        <v>5.8823529411764698E-2</v>
      </c>
      <c r="AZ10" s="13">
        <v>9.8039215686274508E-3</v>
      </c>
      <c r="BA10" s="13">
        <v>0.10344827586206901</v>
      </c>
      <c r="BB10" s="13">
        <v>5.2631578947368397E-2</v>
      </c>
      <c r="BC10" s="13">
        <v>3.77358490566038E-2</v>
      </c>
      <c r="BD10" s="13"/>
      <c r="BE10" s="13">
        <v>4.8158640226628899E-2</v>
      </c>
    </row>
    <row r="11" spans="2:57" x14ac:dyDescent="0.25">
      <c r="B11" s="14" t="s">
        <v>104</v>
      </c>
      <c r="C11" s="13">
        <v>7.5356415478615102E-2</v>
      </c>
      <c r="D11" s="13">
        <v>0.103896103896104</v>
      </c>
      <c r="E11" s="13">
        <v>5.9259259259259303E-2</v>
      </c>
      <c r="F11" s="13">
        <v>8.2677165354330701E-2</v>
      </c>
      <c r="G11" s="13">
        <v>7.1705426356589094E-2</v>
      </c>
      <c r="H11" s="13"/>
      <c r="I11" s="13">
        <v>7.9399141630901296E-2</v>
      </c>
      <c r="J11" s="13">
        <v>7.1705426356589094E-2</v>
      </c>
      <c r="K11" s="13"/>
      <c r="L11" s="13">
        <v>4.6875E-2</v>
      </c>
      <c r="M11" s="13">
        <v>6.4935064935064901E-2</v>
      </c>
      <c r="N11" s="13">
        <v>8.0267558528428096E-2</v>
      </c>
      <c r="O11" s="13">
        <v>8.9783281733746098E-2</v>
      </c>
      <c r="P11" s="13"/>
      <c r="Q11" s="13">
        <v>0.108108108108108</v>
      </c>
      <c r="R11" s="13">
        <v>4.0540540540540501E-2</v>
      </c>
      <c r="S11" s="13">
        <v>5.4347826086956499E-2</v>
      </c>
      <c r="T11" s="13">
        <v>3.7383177570093497E-2</v>
      </c>
      <c r="U11" s="13">
        <v>7.25806451612903E-2</v>
      </c>
      <c r="V11" s="13">
        <v>9.1603053435114504E-2</v>
      </c>
      <c r="W11" s="13">
        <v>5.10204081632653E-2</v>
      </c>
      <c r="X11" s="13">
        <v>9.2105263157894704E-2</v>
      </c>
      <c r="Y11" s="13"/>
      <c r="Z11" s="13">
        <v>0.100719424460432</v>
      </c>
      <c r="AA11" s="13">
        <v>8.5889570552147201E-2</v>
      </c>
      <c r="AB11" s="13">
        <v>8.4415584415584402E-2</v>
      </c>
      <c r="AC11" s="13">
        <v>5.0279329608938501E-2</v>
      </c>
      <c r="AD11" s="13">
        <v>0.104761904761905</v>
      </c>
      <c r="AE11" s="13">
        <v>4.5871559633027498E-2</v>
      </c>
      <c r="AF11" s="13">
        <v>0</v>
      </c>
      <c r="AG11" s="13">
        <v>8.7912087912087905E-2</v>
      </c>
      <c r="AH11" s="13"/>
      <c r="AI11" s="13">
        <v>8.8888888888888906E-2</v>
      </c>
      <c r="AJ11" s="13">
        <v>6.18556701030928E-2</v>
      </c>
      <c r="AK11" s="13">
        <v>7.8431372549019607E-2</v>
      </c>
      <c r="AL11" s="13">
        <v>7.5697211155378502E-2</v>
      </c>
      <c r="AM11" s="13">
        <v>6.3218390804597693E-2</v>
      </c>
      <c r="AN11" s="13"/>
      <c r="AO11" s="13">
        <v>6.8561872909699006E-2</v>
      </c>
      <c r="AP11" s="13">
        <v>8.59375E-2</v>
      </c>
      <c r="AQ11" s="13"/>
      <c r="AR11" s="13">
        <v>0.109375</v>
      </c>
      <c r="AS11" s="13">
        <v>6.6433566433566404E-2</v>
      </c>
      <c r="AT11" s="13">
        <v>0</v>
      </c>
      <c r="AU11" s="13">
        <v>6.4516129032258104E-2</v>
      </c>
      <c r="AV11" s="13">
        <v>7.5630252100840303E-2</v>
      </c>
      <c r="AW11" s="13">
        <v>6.4935064935064901E-2</v>
      </c>
      <c r="AX11" s="13">
        <v>8.3333333333333301E-2</v>
      </c>
      <c r="AY11" s="13">
        <v>8.8235294117647106E-2</v>
      </c>
      <c r="AZ11" s="13">
        <v>4.9019607843137303E-2</v>
      </c>
      <c r="BA11" s="13">
        <v>0.13793103448275901</v>
      </c>
      <c r="BB11" s="13">
        <v>8.7719298245614002E-2</v>
      </c>
      <c r="BC11" s="13">
        <v>7.5471698113207503E-2</v>
      </c>
      <c r="BD11" s="13"/>
      <c r="BE11" s="13">
        <v>7.3654390934844202E-2</v>
      </c>
    </row>
    <row r="12" spans="2:57" x14ac:dyDescent="0.25">
      <c r="B12" s="14" t="s">
        <v>131</v>
      </c>
      <c r="C12" s="13">
        <v>0.14765784114052999</v>
      </c>
      <c r="D12" s="13">
        <v>0.15584415584415601</v>
      </c>
      <c r="E12" s="13">
        <v>0.2</v>
      </c>
      <c r="F12" s="13">
        <v>0.122047244094488</v>
      </c>
      <c r="G12" s="13">
        <v>0.145348837209302</v>
      </c>
      <c r="H12" s="13"/>
      <c r="I12" s="13">
        <v>0.15021459227467801</v>
      </c>
      <c r="J12" s="13">
        <v>0.145348837209302</v>
      </c>
      <c r="K12" s="13"/>
      <c r="L12" s="13">
        <v>0.15625</v>
      </c>
      <c r="M12" s="13">
        <v>0.12554112554112601</v>
      </c>
      <c r="N12" s="13">
        <v>0.13712374581939801</v>
      </c>
      <c r="O12" s="13">
        <v>0.17027863777089799</v>
      </c>
      <c r="P12" s="13"/>
      <c r="Q12" s="13">
        <v>0.144144144144144</v>
      </c>
      <c r="R12" s="13">
        <v>0.14864864864864899</v>
      </c>
      <c r="S12" s="13">
        <v>0.15217391304347799</v>
      </c>
      <c r="T12" s="13">
        <v>0.177570093457944</v>
      </c>
      <c r="U12" s="13">
        <v>0.19354838709677399</v>
      </c>
      <c r="V12" s="13">
        <v>9.1603053435114504E-2</v>
      </c>
      <c r="W12" s="13">
        <v>0.16326530612244899</v>
      </c>
      <c r="X12" s="13">
        <v>0.13157894736842099</v>
      </c>
      <c r="Y12" s="13"/>
      <c r="Z12" s="13">
        <v>0.20863309352518</v>
      </c>
      <c r="AA12" s="13">
        <v>0.14110429447852799</v>
      </c>
      <c r="AB12" s="13">
        <v>0.17532467532467499</v>
      </c>
      <c r="AC12" s="13">
        <v>0.122905027932961</v>
      </c>
      <c r="AD12" s="13">
        <v>8.5714285714285701E-2</v>
      </c>
      <c r="AE12" s="13">
        <v>0.17431192660550501</v>
      </c>
      <c r="AF12" s="13">
        <v>0.14285714285714299</v>
      </c>
      <c r="AG12" s="13">
        <v>0.10989010989011</v>
      </c>
      <c r="AH12" s="13"/>
      <c r="AI12" s="13">
        <v>0.133333333333333</v>
      </c>
      <c r="AJ12" s="13">
        <v>0.17525773195876301</v>
      </c>
      <c r="AK12" s="13">
        <v>0.18954248366013099</v>
      </c>
      <c r="AL12" s="13">
        <v>0.14143426294820699</v>
      </c>
      <c r="AM12" s="13">
        <v>0.109195402298851</v>
      </c>
      <c r="AN12" s="13"/>
      <c r="AO12" s="13">
        <v>0.162207357859532</v>
      </c>
      <c r="AP12" s="13">
        <v>0.125</v>
      </c>
      <c r="AQ12" s="13"/>
      <c r="AR12" s="13">
        <v>9.375E-2</v>
      </c>
      <c r="AS12" s="13">
        <v>0.160839160839161</v>
      </c>
      <c r="AT12" s="13">
        <v>0.23529411764705899</v>
      </c>
      <c r="AU12" s="13">
        <v>0.19354838709677399</v>
      </c>
      <c r="AV12" s="13">
        <v>0.184873949579832</v>
      </c>
      <c r="AW12" s="13">
        <v>0.15584415584415601</v>
      </c>
      <c r="AX12" s="13">
        <v>9.5238095238095205E-2</v>
      </c>
      <c r="AY12" s="13">
        <v>0.11764705882352899</v>
      </c>
      <c r="AZ12" s="13">
        <v>8.8235294117647106E-2</v>
      </c>
      <c r="BA12" s="13">
        <v>0.17241379310344801</v>
      </c>
      <c r="BB12" s="13">
        <v>0.140350877192982</v>
      </c>
      <c r="BC12" s="13">
        <v>0.18867924528301899</v>
      </c>
      <c r="BD12" s="13"/>
      <c r="BE12" s="13">
        <v>0.13597733711048199</v>
      </c>
    </row>
    <row r="13" spans="2:57" x14ac:dyDescent="0.25">
      <c r="B13" s="14" t="s">
        <v>132</v>
      </c>
      <c r="C13" s="13">
        <v>0.13543788187372699</v>
      </c>
      <c r="D13" s="13">
        <v>0.18181818181818199</v>
      </c>
      <c r="E13" s="13">
        <v>0.140740740740741</v>
      </c>
      <c r="F13" s="13">
        <v>0.133858267716535</v>
      </c>
      <c r="G13" s="13">
        <v>0.127906976744186</v>
      </c>
      <c r="H13" s="13"/>
      <c r="I13" s="13">
        <v>0.143776824034335</v>
      </c>
      <c r="J13" s="13">
        <v>0.127906976744186</v>
      </c>
      <c r="K13" s="13"/>
      <c r="L13" s="13">
        <v>0.1328125</v>
      </c>
      <c r="M13" s="13">
        <v>0.14285714285714299</v>
      </c>
      <c r="N13" s="13">
        <v>0.13043478260869601</v>
      </c>
      <c r="O13" s="13">
        <v>0.13622291021671801</v>
      </c>
      <c r="P13" s="13"/>
      <c r="Q13" s="13">
        <v>0.144144144144144</v>
      </c>
      <c r="R13" s="13">
        <v>0.14864864864864899</v>
      </c>
      <c r="S13" s="13">
        <v>0.119565217391304</v>
      </c>
      <c r="T13" s="13">
        <v>0.177570093457944</v>
      </c>
      <c r="U13" s="13">
        <v>8.0645161290322606E-2</v>
      </c>
      <c r="V13" s="13">
        <v>0.17557251908396901</v>
      </c>
      <c r="W13" s="13">
        <v>0.13265306122449</v>
      </c>
      <c r="X13" s="13">
        <v>0.12280701754386</v>
      </c>
      <c r="Y13" s="13"/>
      <c r="Z13" s="13">
        <v>0.107913669064748</v>
      </c>
      <c r="AA13" s="13">
        <v>7.9754601226993904E-2</v>
      </c>
      <c r="AB13" s="13">
        <v>0.11688311688311701</v>
      </c>
      <c r="AC13" s="13">
        <v>0.13966480446927401</v>
      </c>
      <c r="AD13" s="13">
        <v>0.14285714285714299</v>
      </c>
      <c r="AE13" s="13">
        <v>0.17431192660550501</v>
      </c>
      <c r="AF13" s="13">
        <v>0.119047619047619</v>
      </c>
      <c r="AG13" s="13">
        <v>0.25274725274725302</v>
      </c>
      <c r="AH13" s="13"/>
      <c r="AI13" s="13">
        <v>8.8888888888888906E-2</v>
      </c>
      <c r="AJ13" s="13">
        <v>0.164948453608247</v>
      </c>
      <c r="AK13" s="13">
        <v>0.16339869281045799</v>
      </c>
      <c r="AL13" s="13">
        <v>0.139442231075697</v>
      </c>
      <c r="AM13" s="13">
        <v>9.7701149425287404E-2</v>
      </c>
      <c r="AN13" s="13"/>
      <c r="AO13" s="13">
        <v>0.13377926421404701</v>
      </c>
      <c r="AP13" s="13">
        <v>0.13802083333333301</v>
      </c>
      <c r="AQ13" s="13"/>
      <c r="AR13" s="13">
        <v>9.375E-2</v>
      </c>
      <c r="AS13" s="13">
        <v>0.12237762237762199</v>
      </c>
      <c r="AT13" s="13">
        <v>5.8823529411764698E-2</v>
      </c>
      <c r="AU13" s="13">
        <v>0.12903225806451599</v>
      </c>
      <c r="AV13" s="13">
        <v>0.11764705882352899</v>
      </c>
      <c r="AW13" s="13">
        <v>0.168831168831169</v>
      </c>
      <c r="AX13" s="13">
        <v>0.14285714285714299</v>
      </c>
      <c r="AY13" s="13">
        <v>0.14705882352941199</v>
      </c>
      <c r="AZ13" s="13">
        <v>0.16666666666666699</v>
      </c>
      <c r="BA13" s="13">
        <v>0.20689655172413801</v>
      </c>
      <c r="BB13" s="13">
        <v>0.12280701754386</v>
      </c>
      <c r="BC13" s="13">
        <v>0.13207547169811301</v>
      </c>
      <c r="BD13" s="13"/>
      <c r="BE13" s="13">
        <v>0.110481586402266</v>
      </c>
    </row>
    <row r="14" spans="2:57" x14ac:dyDescent="0.25">
      <c r="B14" s="14" t="s">
        <v>630</v>
      </c>
      <c r="C14" s="13">
        <v>0.17006109979633399</v>
      </c>
      <c r="D14" s="13">
        <v>0.18181818181818199</v>
      </c>
      <c r="E14" s="13">
        <v>0.18518518518518501</v>
      </c>
      <c r="F14" s="13">
        <v>0.15748031496063</v>
      </c>
      <c r="G14" s="13">
        <v>0.170542635658915</v>
      </c>
      <c r="H14" s="13"/>
      <c r="I14" s="13">
        <v>0.169527896995708</v>
      </c>
      <c r="J14" s="13">
        <v>0.170542635658915</v>
      </c>
      <c r="K14" s="13"/>
      <c r="L14" s="13">
        <v>0.171875</v>
      </c>
      <c r="M14" s="13">
        <v>0.17316017316017299</v>
      </c>
      <c r="N14" s="13">
        <v>0.19063545150501701</v>
      </c>
      <c r="O14" s="13">
        <v>0.148606811145511</v>
      </c>
      <c r="P14" s="13"/>
      <c r="Q14" s="13">
        <v>0.22522522522522501</v>
      </c>
      <c r="R14" s="13">
        <v>0.17567567567567599</v>
      </c>
      <c r="S14" s="13">
        <v>0.184782608695652</v>
      </c>
      <c r="T14" s="13">
        <v>0.14953271028037399</v>
      </c>
      <c r="U14" s="13">
        <v>0.17741935483870999</v>
      </c>
      <c r="V14" s="13">
        <v>0.14503816793893101</v>
      </c>
      <c r="W14" s="13">
        <v>0.13265306122449</v>
      </c>
      <c r="X14" s="13">
        <v>0.175438596491228</v>
      </c>
      <c r="Y14" s="13"/>
      <c r="Z14" s="13">
        <v>0.12230215827338101</v>
      </c>
      <c r="AA14" s="13">
        <v>0.20858895705521499</v>
      </c>
      <c r="AB14" s="13">
        <v>0.22727272727272699</v>
      </c>
      <c r="AC14" s="13">
        <v>0.122905027932961</v>
      </c>
      <c r="AD14" s="13">
        <v>0.15238095238095201</v>
      </c>
      <c r="AE14" s="13">
        <v>0.155963302752294</v>
      </c>
      <c r="AF14" s="13">
        <v>0.16666666666666699</v>
      </c>
      <c r="AG14" s="13">
        <v>0.20879120879120899</v>
      </c>
      <c r="AH14" s="13"/>
      <c r="AI14" s="13">
        <v>0.17777777777777801</v>
      </c>
      <c r="AJ14" s="13">
        <v>0.20618556701030899</v>
      </c>
      <c r="AK14" s="13">
        <v>0.15686274509803899</v>
      </c>
      <c r="AL14" s="13">
        <v>0.16932270916334699</v>
      </c>
      <c r="AM14" s="13">
        <v>0.160919540229885</v>
      </c>
      <c r="AN14" s="13"/>
      <c r="AO14" s="13">
        <v>0.167224080267559</v>
      </c>
      <c r="AP14" s="13">
        <v>0.17447916666666699</v>
      </c>
      <c r="AQ14" s="13"/>
      <c r="AR14" s="13">
        <v>0.203125</v>
      </c>
      <c r="AS14" s="13">
        <v>0.15034965034965</v>
      </c>
      <c r="AT14" s="13">
        <v>0.23529411764705899</v>
      </c>
      <c r="AU14" s="13">
        <v>0.19354838709677399</v>
      </c>
      <c r="AV14" s="13">
        <v>0.17647058823529399</v>
      </c>
      <c r="AW14" s="13">
        <v>0.11688311688311701</v>
      </c>
      <c r="AX14" s="13">
        <v>0.273809523809524</v>
      </c>
      <c r="AY14" s="13">
        <v>0.14705882352941199</v>
      </c>
      <c r="AZ14" s="13">
        <v>0.16666666666666699</v>
      </c>
      <c r="BA14" s="13">
        <v>0.10344827586206901</v>
      </c>
      <c r="BB14" s="13">
        <v>0.21052631578947401</v>
      </c>
      <c r="BC14" s="13">
        <v>0.15094339622641501</v>
      </c>
      <c r="BD14" s="13"/>
      <c r="BE14" s="13">
        <v>0.20396600566572201</v>
      </c>
    </row>
    <row r="15" spans="2:57" x14ac:dyDescent="0.25">
      <c r="B15" s="14" t="s">
        <v>631</v>
      </c>
      <c r="C15" s="13">
        <v>0.13849287169042801</v>
      </c>
      <c r="D15" s="13">
        <v>6.4935064935064901E-2</v>
      </c>
      <c r="E15" s="13">
        <v>9.6296296296296297E-2</v>
      </c>
      <c r="F15" s="13">
        <v>0.20078740157480299</v>
      </c>
      <c r="G15" s="13">
        <v>0.12984496124031</v>
      </c>
      <c r="H15" s="13"/>
      <c r="I15" s="13">
        <v>0.14806866952789699</v>
      </c>
      <c r="J15" s="13">
        <v>0.12984496124031</v>
      </c>
      <c r="K15" s="13"/>
      <c r="L15" s="13">
        <v>0.1484375</v>
      </c>
      <c r="M15" s="13">
        <v>0.14285714285714299</v>
      </c>
      <c r="N15" s="13">
        <v>0.14381270903009999</v>
      </c>
      <c r="O15" s="13">
        <v>0.126934984520124</v>
      </c>
      <c r="P15" s="13"/>
      <c r="Q15" s="13">
        <v>7.2072072072072099E-2</v>
      </c>
      <c r="R15" s="13">
        <v>0.121621621621622</v>
      </c>
      <c r="S15" s="13">
        <v>0.20652173913043501</v>
      </c>
      <c r="T15" s="13">
        <v>0.14018691588785001</v>
      </c>
      <c r="U15" s="13">
        <v>0.14516129032258099</v>
      </c>
      <c r="V15" s="13">
        <v>0.16030534351145001</v>
      </c>
      <c r="W15" s="13">
        <v>0.183673469387755</v>
      </c>
      <c r="X15" s="13">
        <v>0.118421052631579</v>
      </c>
      <c r="Y15" s="13"/>
      <c r="Z15" s="13">
        <v>0.12949640287769801</v>
      </c>
      <c r="AA15" s="13">
        <v>0.11656441717791401</v>
      </c>
      <c r="AB15" s="13">
        <v>0.12987012987013</v>
      </c>
      <c r="AC15" s="13">
        <v>0.17318435754189901</v>
      </c>
      <c r="AD15" s="13">
        <v>0.17142857142857101</v>
      </c>
      <c r="AE15" s="13">
        <v>0.155963302752294</v>
      </c>
      <c r="AF15" s="13">
        <v>0.16666666666666699</v>
      </c>
      <c r="AG15" s="13">
        <v>6.5934065934065894E-2</v>
      </c>
      <c r="AH15" s="13"/>
      <c r="AI15" s="13">
        <v>0.2</v>
      </c>
      <c r="AJ15" s="13">
        <v>0.15463917525773199</v>
      </c>
      <c r="AK15" s="13">
        <v>0.14379084967320299</v>
      </c>
      <c r="AL15" s="13">
        <v>0.139442231075697</v>
      </c>
      <c r="AM15" s="13">
        <v>0.114942528735632</v>
      </c>
      <c r="AN15" s="13"/>
      <c r="AO15" s="13">
        <v>0.13545150501672201</v>
      </c>
      <c r="AP15" s="13">
        <v>0.14322916666666699</v>
      </c>
      <c r="AQ15" s="13"/>
      <c r="AR15" s="13">
        <v>0.171875</v>
      </c>
      <c r="AS15" s="13">
        <v>0.13986013986014001</v>
      </c>
      <c r="AT15" s="13">
        <v>0.23529411764705899</v>
      </c>
      <c r="AU15" s="13">
        <v>0.12903225806451599</v>
      </c>
      <c r="AV15" s="13">
        <v>9.2436974789915999E-2</v>
      </c>
      <c r="AW15" s="13">
        <v>0.14285714285714299</v>
      </c>
      <c r="AX15" s="13">
        <v>0.14285714285714299</v>
      </c>
      <c r="AY15" s="13">
        <v>8.8235294117647106E-2</v>
      </c>
      <c r="AZ15" s="13">
        <v>0.20588235294117599</v>
      </c>
      <c r="BA15" s="13">
        <v>3.4482758620689703E-2</v>
      </c>
      <c r="BB15" s="13">
        <v>0.157894736842105</v>
      </c>
      <c r="BC15" s="13">
        <v>0.15094339622641501</v>
      </c>
      <c r="BD15" s="13"/>
      <c r="BE15" s="13">
        <v>0.15014164305948999</v>
      </c>
    </row>
    <row r="16" spans="2:57" x14ac:dyDescent="0.25">
      <c r="B16" s="14" t="s">
        <v>632</v>
      </c>
      <c r="C16" s="13">
        <v>9.4704684317718904E-2</v>
      </c>
      <c r="D16" s="13">
        <v>3.8961038961039002E-2</v>
      </c>
      <c r="E16" s="13">
        <v>7.4074074074074098E-2</v>
      </c>
      <c r="F16" s="13">
        <v>7.8740157480315001E-2</v>
      </c>
      <c r="G16" s="13">
        <v>0.116279069767442</v>
      </c>
      <c r="H16" s="13"/>
      <c r="I16" s="13">
        <v>7.0815450643776798E-2</v>
      </c>
      <c r="J16" s="13">
        <v>0.116279069767442</v>
      </c>
      <c r="K16" s="13"/>
      <c r="L16" s="13">
        <v>8.59375E-2</v>
      </c>
      <c r="M16" s="13">
        <v>0.108225108225108</v>
      </c>
      <c r="N16" s="13">
        <v>0.107023411371237</v>
      </c>
      <c r="O16" s="13">
        <v>7.7399380804953594E-2</v>
      </c>
      <c r="P16" s="13"/>
      <c r="Q16" s="13">
        <v>7.2072072072072099E-2</v>
      </c>
      <c r="R16" s="13">
        <v>9.45945945945946E-2</v>
      </c>
      <c r="S16" s="13">
        <v>8.6956521739130405E-2</v>
      </c>
      <c r="T16" s="13">
        <v>7.4766355140186896E-2</v>
      </c>
      <c r="U16" s="13">
        <v>9.6774193548387094E-2</v>
      </c>
      <c r="V16" s="13">
        <v>0.106870229007634</v>
      </c>
      <c r="W16" s="13">
        <v>0.102040816326531</v>
      </c>
      <c r="X16" s="13">
        <v>0.114035087719298</v>
      </c>
      <c r="Y16" s="13"/>
      <c r="Z16" s="13">
        <v>6.4748201438848907E-2</v>
      </c>
      <c r="AA16" s="13">
        <v>0.13496932515337401</v>
      </c>
      <c r="AB16" s="13">
        <v>4.5454545454545497E-2</v>
      </c>
      <c r="AC16" s="13">
        <v>0.11731843575419</v>
      </c>
      <c r="AD16" s="13">
        <v>8.5714285714285701E-2</v>
      </c>
      <c r="AE16" s="13">
        <v>7.3394495412843999E-2</v>
      </c>
      <c r="AF16" s="13">
        <v>0.214285714285714</v>
      </c>
      <c r="AG16" s="13">
        <v>8.7912087912087905E-2</v>
      </c>
      <c r="AH16" s="13"/>
      <c r="AI16" s="13">
        <v>0.11111111111111099</v>
      </c>
      <c r="AJ16" s="13">
        <v>4.1237113402061903E-2</v>
      </c>
      <c r="AK16" s="13">
        <v>5.22875816993464E-2</v>
      </c>
      <c r="AL16" s="13">
        <v>0.111553784860558</v>
      </c>
      <c r="AM16" s="13">
        <v>0.114942528735632</v>
      </c>
      <c r="AN16" s="13"/>
      <c r="AO16" s="13">
        <v>9.8662207357859494E-2</v>
      </c>
      <c r="AP16" s="13">
        <v>8.8541666666666699E-2</v>
      </c>
      <c r="AQ16" s="13"/>
      <c r="AR16" s="13">
        <v>0.1875</v>
      </c>
      <c r="AS16" s="13">
        <v>9.7902097902097904E-2</v>
      </c>
      <c r="AT16" s="13">
        <v>0</v>
      </c>
      <c r="AU16" s="13">
        <v>9.6774193548387094E-2</v>
      </c>
      <c r="AV16" s="13">
        <v>0.109243697478992</v>
      </c>
      <c r="AW16" s="13">
        <v>7.7922077922077906E-2</v>
      </c>
      <c r="AX16" s="13">
        <v>7.1428571428571397E-2</v>
      </c>
      <c r="AY16" s="13">
        <v>0.11764705882352899</v>
      </c>
      <c r="AZ16" s="13">
        <v>6.8627450980392204E-2</v>
      </c>
      <c r="BA16" s="13">
        <v>6.8965517241379296E-2</v>
      </c>
      <c r="BB16" s="13">
        <v>0.105263157894737</v>
      </c>
      <c r="BC16" s="13">
        <v>7.5471698113207503E-2</v>
      </c>
      <c r="BD16" s="13"/>
      <c r="BE16" s="13">
        <v>0.10481586402266301</v>
      </c>
    </row>
    <row r="17" spans="2:57" x14ac:dyDescent="0.25">
      <c r="B17" s="14" t="s">
        <v>633</v>
      </c>
      <c r="C17" s="13">
        <v>0.10386965376782099</v>
      </c>
      <c r="D17" s="13">
        <v>0.12987012987013</v>
      </c>
      <c r="E17" s="13">
        <v>6.6666666666666693E-2</v>
      </c>
      <c r="F17" s="13">
        <v>0.10629921259842499</v>
      </c>
      <c r="G17" s="13">
        <v>0.108527131782946</v>
      </c>
      <c r="H17" s="13"/>
      <c r="I17" s="13">
        <v>9.8712446351931299E-2</v>
      </c>
      <c r="J17" s="13">
        <v>0.108527131782946</v>
      </c>
      <c r="K17" s="13"/>
      <c r="L17" s="13">
        <v>0.125</v>
      </c>
      <c r="M17" s="13">
        <v>0.12121212121212099</v>
      </c>
      <c r="N17" s="13">
        <v>7.69230769230769E-2</v>
      </c>
      <c r="O17" s="13">
        <v>0.105263157894737</v>
      </c>
      <c r="P17" s="13"/>
      <c r="Q17" s="13">
        <v>9.00900900900901E-2</v>
      </c>
      <c r="R17" s="13">
        <v>0.108108108108108</v>
      </c>
      <c r="S17" s="13">
        <v>9.7826086956521702E-2</v>
      </c>
      <c r="T17" s="13">
        <v>7.4766355140186896E-2</v>
      </c>
      <c r="U17" s="13">
        <v>0.104838709677419</v>
      </c>
      <c r="V17" s="13">
        <v>0.114503816793893</v>
      </c>
      <c r="W17" s="13">
        <v>0.122448979591837</v>
      </c>
      <c r="X17" s="13">
        <v>0.105263157894737</v>
      </c>
      <c r="Y17" s="13"/>
      <c r="Z17" s="13">
        <v>0.14388489208633101</v>
      </c>
      <c r="AA17" s="13">
        <v>0.104294478527607</v>
      </c>
      <c r="AB17" s="13">
        <v>0.103896103896104</v>
      </c>
      <c r="AC17" s="13">
        <v>0.100558659217877</v>
      </c>
      <c r="AD17" s="13">
        <v>7.6190476190476197E-2</v>
      </c>
      <c r="AE17" s="13">
        <v>8.2568807339449504E-2</v>
      </c>
      <c r="AF17" s="13">
        <v>9.5238095238095205E-2</v>
      </c>
      <c r="AG17" s="13">
        <v>0.10989010989011</v>
      </c>
      <c r="AH17" s="13"/>
      <c r="AI17" s="13">
        <v>2.2222222222222199E-2</v>
      </c>
      <c r="AJ17" s="13">
        <v>9.2783505154639206E-2</v>
      </c>
      <c r="AK17" s="13">
        <v>7.8431372549019607E-2</v>
      </c>
      <c r="AL17" s="13">
        <v>9.56175298804781E-2</v>
      </c>
      <c r="AM17" s="13">
        <v>0.17816091954023</v>
      </c>
      <c r="AN17" s="13"/>
      <c r="AO17" s="13">
        <v>9.5317725752508395E-2</v>
      </c>
      <c r="AP17" s="13">
        <v>0.1171875</v>
      </c>
      <c r="AQ17" s="13"/>
      <c r="AR17" s="13">
        <v>4.6875E-2</v>
      </c>
      <c r="AS17" s="13">
        <v>0.13986013986014001</v>
      </c>
      <c r="AT17" s="13">
        <v>5.8823529411764698E-2</v>
      </c>
      <c r="AU17" s="13">
        <v>6.4516129032258104E-2</v>
      </c>
      <c r="AV17" s="13">
        <v>8.40336134453782E-2</v>
      </c>
      <c r="AW17" s="13">
        <v>7.7922077922077906E-2</v>
      </c>
      <c r="AX17" s="13">
        <v>7.1428571428571397E-2</v>
      </c>
      <c r="AY17" s="13">
        <v>0.11764705882352899</v>
      </c>
      <c r="AZ17" s="13">
        <v>0.12745098039215699</v>
      </c>
      <c r="BA17" s="13">
        <v>8.6206896551724102E-2</v>
      </c>
      <c r="BB17" s="13">
        <v>7.0175438596491196E-2</v>
      </c>
      <c r="BC17" s="13">
        <v>0.15094339622641501</v>
      </c>
      <c r="BD17" s="13"/>
      <c r="BE17" s="13">
        <v>9.9150141643059506E-2</v>
      </c>
    </row>
    <row r="18" spans="2:57" x14ac:dyDescent="0.25">
      <c r="B18" s="14" t="s">
        <v>634</v>
      </c>
      <c r="C18" s="19">
        <v>6.1099796334012201E-3</v>
      </c>
      <c r="D18" s="19">
        <v>3.8961038961039002E-2</v>
      </c>
      <c r="E18" s="19">
        <v>7.4074074074074103E-3</v>
      </c>
      <c r="F18" s="19">
        <v>3.9370078740157497E-3</v>
      </c>
      <c r="G18" s="19">
        <v>1.9379844961240299E-3</v>
      </c>
      <c r="H18" s="19"/>
      <c r="I18" s="19">
        <v>1.07296137339056E-2</v>
      </c>
      <c r="J18" s="19">
        <v>1.9379844961240299E-3</v>
      </c>
      <c r="K18" s="19"/>
      <c r="L18" s="19">
        <v>7.8125E-3</v>
      </c>
      <c r="M18" s="19">
        <v>8.6580086580086597E-3</v>
      </c>
      <c r="N18" s="19">
        <v>0</v>
      </c>
      <c r="O18" s="19">
        <v>9.2879256965944304E-3</v>
      </c>
      <c r="P18" s="19"/>
      <c r="Q18" s="19">
        <v>1.8018018018018001E-2</v>
      </c>
      <c r="R18" s="19">
        <v>1.35135135135135E-2</v>
      </c>
      <c r="S18" s="19">
        <v>1.0869565217391301E-2</v>
      </c>
      <c r="T18" s="19">
        <v>0</v>
      </c>
      <c r="U18" s="19">
        <v>8.0645161290322596E-3</v>
      </c>
      <c r="V18" s="19">
        <v>0</v>
      </c>
      <c r="W18" s="19">
        <v>0</v>
      </c>
      <c r="X18" s="19">
        <v>4.3859649122806998E-3</v>
      </c>
      <c r="Y18" s="19"/>
      <c r="Z18" s="19">
        <v>7.1942446043165497E-3</v>
      </c>
      <c r="AA18" s="19">
        <v>6.13496932515337E-3</v>
      </c>
      <c r="AB18" s="19">
        <v>1.2987012987013E-2</v>
      </c>
      <c r="AC18" s="19">
        <v>0</v>
      </c>
      <c r="AD18" s="19">
        <v>0</v>
      </c>
      <c r="AE18" s="19">
        <v>9.1743119266055103E-3</v>
      </c>
      <c r="AF18" s="19">
        <v>0</v>
      </c>
      <c r="AG18" s="19">
        <v>1.0989010989011E-2</v>
      </c>
      <c r="AH18" s="19"/>
      <c r="AI18" s="19">
        <v>2.2222222222222199E-2</v>
      </c>
      <c r="AJ18" s="19">
        <v>0</v>
      </c>
      <c r="AK18" s="19">
        <v>1.9607843137254902E-2</v>
      </c>
      <c r="AL18" s="19">
        <v>3.9840637450199202E-3</v>
      </c>
      <c r="AM18" s="19">
        <v>0</v>
      </c>
      <c r="AN18" s="19"/>
      <c r="AO18" s="19">
        <v>1.00334448160535E-2</v>
      </c>
      <c r="AP18" s="19">
        <v>0</v>
      </c>
      <c r="AQ18" s="19"/>
      <c r="AR18" s="19">
        <v>0</v>
      </c>
      <c r="AS18" s="19">
        <v>6.9930069930069904E-3</v>
      </c>
      <c r="AT18" s="19">
        <v>0</v>
      </c>
      <c r="AU18" s="19">
        <v>0</v>
      </c>
      <c r="AV18" s="19">
        <v>8.4033613445378096E-3</v>
      </c>
      <c r="AW18" s="19">
        <v>0</v>
      </c>
      <c r="AX18" s="19">
        <v>1.1904761904761901E-2</v>
      </c>
      <c r="AY18" s="19">
        <v>2.9411764705882401E-2</v>
      </c>
      <c r="AZ18" s="19">
        <v>9.8039215686274508E-3</v>
      </c>
      <c r="BA18" s="19">
        <v>0</v>
      </c>
      <c r="BB18" s="19">
        <v>0</v>
      </c>
      <c r="BC18" s="19">
        <v>0</v>
      </c>
      <c r="BD18" s="19"/>
      <c r="BE18" s="19">
        <v>2.8328611898016999E-3</v>
      </c>
    </row>
    <row r="19" spans="2:57" x14ac:dyDescent="0.25">
      <c r="B19" s="15"/>
    </row>
    <row r="20" spans="2:57" x14ac:dyDescent="0.25">
      <c r="B20" t="s">
        <v>84</v>
      </c>
    </row>
    <row r="21" spans="2:57" x14ac:dyDescent="0.25">
      <c r="B21" t="s">
        <v>85</v>
      </c>
    </row>
    <row r="23" spans="2:57" x14ac:dyDescent="0.25">
      <c r="B23"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645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75" x14ac:dyDescent="0.25">
      <c r="B8" s="14" t="s">
        <v>642</v>
      </c>
      <c r="C8" s="13">
        <v>0.37270875763747502</v>
      </c>
      <c r="D8" s="13">
        <v>0.29870129870129902</v>
      </c>
      <c r="E8" s="13">
        <v>0.38518518518518502</v>
      </c>
      <c r="F8" s="13">
        <v>0.32283464566929099</v>
      </c>
      <c r="G8" s="13">
        <v>0.40503875968992198</v>
      </c>
      <c r="H8" s="13"/>
      <c r="I8" s="13">
        <v>0.33690987124463501</v>
      </c>
      <c r="J8" s="13">
        <v>0.40503875968992198</v>
      </c>
      <c r="K8" s="13"/>
      <c r="L8" s="13">
        <v>0.4921875</v>
      </c>
      <c r="M8" s="13">
        <v>0.34199134199134201</v>
      </c>
      <c r="N8" s="13">
        <v>0.36789297658862902</v>
      </c>
      <c r="O8" s="13">
        <v>0.34984520123839002</v>
      </c>
      <c r="P8" s="13"/>
      <c r="Q8" s="13">
        <v>0.35135135135135098</v>
      </c>
      <c r="R8" s="13">
        <v>0.40540540540540498</v>
      </c>
      <c r="S8" s="13">
        <v>0.282608695652174</v>
      </c>
      <c r="T8" s="13">
        <v>0.45794392523364502</v>
      </c>
      <c r="U8" s="13">
        <v>0.41129032258064502</v>
      </c>
      <c r="V8" s="13">
        <v>0.33587786259542002</v>
      </c>
      <c r="W8" s="13">
        <v>0.30612244897959201</v>
      </c>
      <c r="X8" s="13">
        <v>0.40789473684210498</v>
      </c>
      <c r="Y8" s="13"/>
      <c r="Z8" s="13">
        <v>0.410071942446043</v>
      </c>
      <c r="AA8" s="13">
        <v>0.36196319018404899</v>
      </c>
      <c r="AB8" s="13">
        <v>0.38311688311688302</v>
      </c>
      <c r="AC8" s="13">
        <v>0.37430167597765401</v>
      </c>
      <c r="AD8" s="13">
        <v>0.38095238095238099</v>
      </c>
      <c r="AE8" s="13">
        <v>0.36697247706421998</v>
      </c>
      <c r="AF8" s="13">
        <v>0.28571428571428598</v>
      </c>
      <c r="AG8" s="13">
        <v>0.35164835164835201</v>
      </c>
      <c r="AH8" s="13"/>
      <c r="AI8" s="13">
        <v>0.24444444444444399</v>
      </c>
      <c r="AJ8" s="13">
        <v>0.39175257731958801</v>
      </c>
      <c r="AK8" s="13">
        <v>0.33986928104575198</v>
      </c>
      <c r="AL8" s="13">
        <v>0.37848605577689198</v>
      </c>
      <c r="AM8" s="13">
        <v>0.39655172413793099</v>
      </c>
      <c r="AN8" s="13"/>
      <c r="AO8" s="13">
        <v>0.37625418060200699</v>
      </c>
      <c r="AP8" s="13">
        <v>0.3671875</v>
      </c>
      <c r="AQ8" s="13"/>
      <c r="AR8" s="13">
        <v>0.359375</v>
      </c>
      <c r="AS8" s="13">
        <v>0.38111888111888098</v>
      </c>
      <c r="AT8" s="13">
        <v>0.47058823529411797</v>
      </c>
      <c r="AU8" s="13">
        <v>0.32258064516128998</v>
      </c>
      <c r="AV8" s="13">
        <v>0.40336134453781503</v>
      </c>
      <c r="AW8" s="13">
        <v>0.36363636363636398</v>
      </c>
      <c r="AX8" s="13">
        <v>0.33333333333333298</v>
      </c>
      <c r="AY8" s="13">
        <v>0.32352941176470601</v>
      </c>
      <c r="AZ8" s="13">
        <v>0.35294117647058798</v>
      </c>
      <c r="BA8" s="13">
        <v>0.41379310344827602</v>
      </c>
      <c r="BB8" s="13">
        <v>0.45614035087719301</v>
      </c>
      <c r="BC8" s="13">
        <v>0.28301886792452802</v>
      </c>
      <c r="BD8" s="13"/>
      <c r="BE8" s="13">
        <v>0.36827195467422102</v>
      </c>
    </row>
    <row r="9" spans="2:57" ht="75" x14ac:dyDescent="0.25">
      <c r="B9" s="14" t="s">
        <v>643</v>
      </c>
      <c r="C9" s="13">
        <v>0.25865580448065201</v>
      </c>
      <c r="D9" s="13">
        <v>0.22077922077922099</v>
      </c>
      <c r="E9" s="13">
        <v>0.296296296296296</v>
      </c>
      <c r="F9" s="13">
        <v>0.255905511811024</v>
      </c>
      <c r="G9" s="13">
        <v>0.25581395348837199</v>
      </c>
      <c r="H9" s="13"/>
      <c r="I9" s="13">
        <v>0.26180257510729599</v>
      </c>
      <c r="J9" s="13">
        <v>0.25581395348837199</v>
      </c>
      <c r="K9" s="13"/>
      <c r="L9" s="13">
        <v>0.28125</v>
      </c>
      <c r="M9" s="13">
        <v>0.32467532467532501</v>
      </c>
      <c r="N9" s="13">
        <v>0.24080267558528401</v>
      </c>
      <c r="O9" s="13">
        <v>0.21981424148606801</v>
      </c>
      <c r="P9" s="13"/>
      <c r="Q9" s="13">
        <v>0.27927927927927898</v>
      </c>
      <c r="R9" s="13">
        <v>0.28378378378378399</v>
      </c>
      <c r="S9" s="13">
        <v>0.33695652173912999</v>
      </c>
      <c r="T9" s="13">
        <v>0.25233644859813098</v>
      </c>
      <c r="U9" s="13">
        <v>0.241935483870968</v>
      </c>
      <c r="V9" s="13">
        <v>0.27480916030534402</v>
      </c>
      <c r="W9" s="13">
        <v>0.19387755102040799</v>
      </c>
      <c r="X9" s="13">
        <v>0.24122807017543901</v>
      </c>
      <c r="Y9" s="13"/>
      <c r="Z9" s="13">
        <v>0.23741007194244601</v>
      </c>
      <c r="AA9" s="13">
        <v>0.23926380368098199</v>
      </c>
      <c r="AB9" s="13">
        <v>0.27272727272727298</v>
      </c>
      <c r="AC9" s="13">
        <v>0.31843575418994402</v>
      </c>
      <c r="AD9" s="13">
        <v>0.19047619047618999</v>
      </c>
      <c r="AE9" s="13">
        <v>0.302752293577982</v>
      </c>
      <c r="AF9" s="13">
        <v>0.33333333333333298</v>
      </c>
      <c r="AG9" s="13">
        <v>0.175824175824176</v>
      </c>
      <c r="AH9" s="13"/>
      <c r="AI9" s="13">
        <v>0.37777777777777799</v>
      </c>
      <c r="AJ9" s="13">
        <v>0.30927835051546398</v>
      </c>
      <c r="AK9" s="13">
        <v>0.25490196078431399</v>
      </c>
      <c r="AL9" s="13">
        <v>0.25498007968127501</v>
      </c>
      <c r="AM9" s="13">
        <v>0.229885057471264</v>
      </c>
      <c r="AN9" s="13"/>
      <c r="AO9" s="13">
        <v>0.230769230769231</v>
      </c>
      <c r="AP9" s="13">
        <v>0.30208333333333298</v>
      </c>
      <c r="AQ9" s="13"/>
      <c r="AR9" s="13">
        <v>0.375</v>
      </c>
      <c r="AS9" s="13">
        <v>0.23776223776223801</v>
      </c>
      <c r="AT9" s="13">
        <v>0.29411764705882398</v>
      </c>
      <c r="AU9" s="13">
        <v>0.35483870967741898</v>
      </c>
      <c r="AV9" s="13">
        <v>0.218487394957983</v>
      </c>
      <c r="AW9" s="13">
        <v>0.28571428571428598</v>
      </c>
      <c r="AX9" s="13">
        <v>0.32142857142857101</v>
      </c>
      <c r="AY9" s="13">
        <v>0.20588235294117599</v>
      </c>
      <c r="AZ9" s="13">
        <v>0.20588235294117599</v>
      </c>
      <c r="BA9" s="13">
        <v>0.20689655172413801</v>
      </c>
      <c r="BB9" s="13">
        <v>0.33333333333333298</v>
      </c>
      <c r="BC9" s="13">
        <v>0.22641509433962301</v>
      </c>
      <c r="BD9" s="13"/>
      <c r="BE9" s="13">
        <v>0.314447592067989</v>
      </c>
    </row>
    <row r="10" spans="2:57" ht="45" x14ac:dyDescent="0.25">
      <c r="B10" s="14" t="s">
        <v>644</v>
      </c>
      <c r="C10" s="13">
        <v>0.32484725050916502</v>
      </c>
      <c r="D10" s="13">
        <v>0.415584415584416</v>
      </c>
      <c r="E10" s="13">
        <v>0.25925925925925902</v>
      </c>
      <c r="F10" s="13">
        <v>0.35039370078740201</v>
      </c>
      <c r="G10" s="13">
        <v>0.315891472868217</v>
      </c>
      <c r="H10" s="13"/>
      <c r="I10" s="13">
        <v>0.33476394849785401</v>
      </c>
      <c r="J10" s="13">
        <v>0.315891472868217</v>
      </c>
      <c r="K10" s="13"/>
      <c r="L10" s="13">
        <v>0.1953125</v>
      </c>
      <c r="M10" s="13">
        <v>0.307359307359307</v>
      </c>
      <c r="N10" s="13">
        <v>0.35785953177257501</v>
      </c>
      <c r="O10" s="13">
        <v>0.359133126934985</v>
      </c>
      <c r="P10" s="13"/>
      <c r="Q10" s="13">
        <v>0.32432432432432401</v>
      </c>
      <c r="R10" s="13">
        <v>0.29729729729729698</v>
      </c>
      <c r="S10" s="13">
        <v>0.29347826086956502</v>
      </c>
      <c r="T10" s="13">
        <v>0.26168224299065401</v>
      </c>
      <c r="U10" s="13">
        <v>0.29838709677419401</v>
      </c>
      <c r="V10" s="13">
        <v>0.36641221374045801</v>
      </c>
      <c r="W10" s="13">
        <v>0.42857142857142899</v>
      </c>
      <c r="X10" s="13">
        <v>0.320175438596491</v>
      </c>
      <c r="Y10" s="13"/>
      <c r="Z10" s="13">
        <v>0.29496402877697803</v>
      </c>
      <c r="AA10" s="13">
        <v>0.36809815950920199</v>
      </c>
      <c r="AB10" s="13">
        <v>0.26623376623376599</v>
      </c>
      <c r="AC10" s="13">
        <v>0.29608938547486002</v>
      </c>
      <c r="AD10" s="13">
        <v>0.371428571428571</v>
      </c>
      <c r="AE10" s="13">
        <v>0.27522935779816499</v>
      </c>
      <c r="AF10" s="13">
        <v>0.35714285714285698</v>
      </c>
      <c r="AG10" s="13">
        <v>0.43956043956044</v>
      </c>
      <c r="AH10" s="13"/>
      <c r="AI10" s="13">
        <v>0.31111111111111101</v>
      </c>
      <c r="AJ10" s="13">
        <v>0.268041237113402</v>
      </c>
      <c r="AK10" s="13">
        <v>0.32679738562091498</v>
      </c>
      <c r="AL10" s="13">
        <v>0.32868525896414302</v>
      </c>
      <c r="AM10" s="13">
        <v>0.35632183908046</v>
      </c>
      <c r="AN10" s="13"/>
      <c r="AO10" s="13">
        <v>0.34448160535117101</v>
      </c>
      <c r="AP10" s="13">
        <v>0.29427083333333298</v>
      </c>
      <c r="AQ10" s="13"/>
      <c r="AR10" s="13">
        <v>0.25</v>
      </c>
      <c r="AS10" s="13">
        <v>0.32867132867132898</v>
      </c>
      <c r="AT10" s="13">
        <v>0.23529411764705899</v>
      </c>
      <c r="AU10" s="13">
        <v>0.32258064516128998</v>
      </c>
      <c r="AV10" s="13">
        <v>0.32773109243697501</v>
      </c>
      <c r="AW10" s="13">
        <v>0.31168831168831201</v>
      </c>
      <c r="AX10" s="13">
        <v>0.32142857142857101</v>
      </c>
      <c r="AY10" s="13">
        <v>0.41176470588235298</v>
      </c>
      <c r="AZ10" s="13">
        <v>0.39215686274509798</v>
      </c>
      <c r="BA10" s="13">
        <v>0.32758620689655199</v>
      </c>
      <c r="BB10" s="13">
        <v>0.21052631578947401</v>
      </c>
      <c r="BC10" s="13">
        <v>0.37735849056603799</v>
      </c>
      <c r="BD10" s="13"/>
      <c r="BE10" s="13">
        <v>0.297450424929178</v>
      </c>
    </row>
    <row r="11" spans="2:57" x14ac:dyDescent="0.25">
      <c r="B11" s="14" t="s">
        <v>134</v>
      </c>
      <c r="C11" s="19">
        <v>4.3788187372708801E-2</v>
      </c>
      <c r="D11" s="19">
        <v>6.4935064935064901E-2</v>
      </c>
      <c r="E11" s="19">
        <v>5.9259259259259303E-2</v>
      </c>
      <c r="F11" s="19">
        <v>7.0866141732283505E-2</v>
      </c>
      <c r="G11" s="19">
        <v>2.32558139534884E-2</v>
      </c>
      <c r="H11" s="19"/>
      <c r="I11" s="19">
        <v>6.6523605150214604E-2</v>
      </c>
      <c r="J11" s="19">
        <v>2.32558139534884E-2</v>
      </c>
      <c r="K11" s="19"/>
      <c r="L11" s="19">
        <v>3.125E-2</v>
      </c>
      <c r="M11" s="19">
        <v>2.5974025974026E-2</v>
      </c>
      <c r="N11" s="19">
        <v>3.3444816053511697E-2</v>
      </c>
      <c r="O11" s="19">
        <v>7.1207430340557307E-2</v>
      </c>
      <c r="P11" s="19"/>
      <c r="Q11" s="19">
        <v>4.5045045045045001E-2</v>
      </c>
      <c r="R11" s="19">
        <v>1.35135135135135E-2</v>
      </c>
      <c r="S11" s="19">
        <v>8.6956521739130405E-2</v>
      </c>
      <c r="T11" s="19">
        <v>2.80373831775701E-2</v>
      </c>
      <c r="U11" s="19">
        <v>4.8387096774193498E-2</v>
      </c>
      <c r="V11" s="19">
        <v>2.2900763358778602E-2</v>
      </c>
      <c r="W11" s="19">
        <v>7.1428571428571397E-2</v>
      </c>
      <c r="X11" s="19">
        <v>3.07017543859649E-2</v>
      </c>
      <c r="Y11" s="19"/>
      <c r="Z11" s="19">
        <v>5.7553956834532398E-2</v>
      </c>
      <c r="AA11" s="19">
        <v>3.0674846625766899E-2</v>
      </c>
      <c r="AB11" s="19">
        <v>7.7922077922077906E-2</v>
      </c>
      <c r="AC11" s="19">
        <v>1.11731843575419E-2</v>
      </c>
      <c r="AD11" s="19">
        <v>5.7142857142857099E-2</v>
      </c>
      <c r="AE11" s="19">
        <v>5.5045871559633003E-2</v>
      </c>
      <c r="AF11" s="19">
        <v>2.3809523809523801E-2</v>
      </c>
      <c r="AG11" s="19">
        <v>3.2967032967033003E-2</v>
      </c>
      <c r="AH11" s="19"/>
      <c r="AI11" s="19">
        <v>6.6666666666666693E-2</v>
      </c>
      <c r="AJ11" s="19">
        <v>3.09278350515464E-2</v>
      </c>
      <c r="AK11" s="19">
        <v>7.8431372549019607E-2</v>
      </c>
      <c r="AL11" s="19">
        <v>3.7848605577689202E-2</v>
      </c>
      <c r="AM11" s="19">
        <v>1.72413793103448E-2</v>
      </c>
      <c r="AN11" s="19"/>
      <c r="AO11" s="19">
        <v>4.8494983277592003E-2</v>
      </c>
      <c r="AP11" s="19">
        <v>3.6458333333333301E-2</v>
      </c>
      <c r="AQ11" s="19"/>
      <c r="AR11" s="19">
        <v>1.5625E-2</v>
      </c>
      <c r="AS11" s="19">
        <v>5.2447552447552399E-2</v>
      </c>
      <c r="AT11" s="19">
        <v>0</v>
      </c>
      <c r="AU11" s="19">
        <v>0</v>
      </c>
      <c r="AV11" s="19">
        <v>5.0420168067226899E-2</v>
      </c>
      <c r="AW11" s="19">
        <v>3.8961038961039002E-2</v>
      </c>
      <c r="AX11" s="19">
        <v>2.3809523809523801E-2</v>
      </c>
      <c r="AY11" s="19">
        <v>5.8823529411764698E-2</v>
      </c>
      <c r="AZ11" s="19">
        <v>4.9019607843137303E-2</v>
      </c>
      <c r="BA11" s="19">
        <v>5.1724137931034503E-2</v>
      </c>
      <c r="BB11" s="19">
        <v>0</v>
      </c>
      <c r="BC11" s="19">
        <v>0.113207547169811</v>
      </c>
      <c r="BD11" s="19"/>
      <c r="BE11" s="19">
        <v>1.9830028328611901E-2</v>
      </c>
    </row>
    <row r="12" spans="2:57" x14ac:dyDescent="0.25">
      <c r="B12" s="15" t="s">
        <v>242</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2:BE3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662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981</v>
      </c>
      <c r="D7" s="10">
        <v>77</v>
      </c>
      <c r="E7" s="10">
        <v>135</v>
      </c>
      <c r="F7" s="10">
        <v>253</v>
      </c>
      <c r="G7" s="10">
        <v>516</v>
      </c>
      <c r="H7" s="10"/>
      <c r="I7" s="10">
        <v>465</v>
      </c>
      <c r="J7" s="10">
        <v>516</v>
      </c>
      <c r="K7" s="10"/>
      <c r="L7" s="10">
        <v>128</v>
      </c>
      <c r="M7" s="10">
        <v>231</v>
      </c>
      <c r="N7" s="10">
        <v>298</v>
      </c>
      <c r="O7" s="10">
        <v>323</v>
      </c>
      <c r="P7" s="10"/>
      <c r="Q7" s="10">
        <v>111</v>
      </c>
      <c r="R7" s="10">
        <v>74</v>
      </c>
      <c r="S7" s="10">
        <v>92</v>
      </c>
      <c r="T7" s="10">
        <v>107</v>
      </c>
      <c r="U7" s="10">
        <v>124</v>
      </c>
      <c r="V7" s="10">
        <v>130</v>
      </c>
      <c r="W7" s="10">
        <v>98</v>
      </c>
      <c r="X7" s="10">
        <v>228</v>
      </c>
      <c r="Y7" s="10"/>
      <c r="Z7" s="10">
        <v>139</v>
      </c>
      <c r="AA7" s="10">
        <v>163</v>
      </c>
      <c r="AB7" s="10">
        <v>154</v>
      </c>
      <c r="AC7" s="10">
        <v>179</v>
      </c>
      <c r="AD7" s="10">
        <v>105</v>
      </c>
      <c r="AE7" s="10">
        <v>108</v>
      </c>
      <c r="AF7" s="10">
        <v>42</v>
      </c>
      <c r="AG7" s="10">
        <v>91</v>
      </c>
      <c r="AH7" s="10"/>
      <c r="AI7" s="10">
        <v>45</v>
      </c>
      <c r="AJ7" s="10">
        <v>97</v>
      </c>
      <c r="AK7" s="10">
        <v>153</v>
      </c>
      <c r="AL7" s="10">
        <v>501</v>
      </c>
      <c r="AM7" s="10">
        <v>174</v>
      </c>
      <c r="AN7" s="10"/>
      <c r="AO7" s="10">
        <v>597</v>
      </c>
      <c r="AP7" s="10">
        <v>384</v>
      </c>
      <c r="AQ7" s="10"/>
      <c r="AR7" s="10">
        <v>64</v>
      </c>
      <c r="AS7" s="10">
        <v>286</v>
      </c>
      <c r="AT7" s="10">
        <v>17</v>
      </c>
      <c r="AU7" s="10">
        <v>31</v>
      </c>
      <c r="AV7" s="10">
        <v>119</v>
      </c>
      <c r="AW7" s="10">
        <v>77</v>
      </c>
      <c r="AX7" s="10">
        <v>84</v>
      </c>
      <c r="AY7" s="10">
        <v>34</v>
      </c>
      <c r="AZ7" s="10">
        <v>101</v>
      </c>
      <c r="BA7" s="10">
        <v>58</v>
      </c>
      <c r="BB7" s="10">
        <v>57</v>
      </c>
      <c r="BC7" s="10">
        <v>53</v>
      </c>
      <c r="BD7" s="10"/>
      <c r="BE7" s="10">
        <v>353</v>
      </c>
    </row>
    <row r="8" spans="2:57" x14ac:dyDescent="0.25">
      <c r="B8" s="14" t="s">
        <v>646</v>
      </c>
      <c r="C8" s="13">
        <v>0.42507645259938798</v>
      </c>
      <c r="D8" s="13">
        <v>0.42857142857142899</v>
      </c>
      <c r="E8" s="13">
        <v>0.45925925925925898</v>
      </c>
      <c r="F8" s="13">
        <v>0.41897233201581002</v>
      </c>
      <c r="G8" s="13">
        <v>0.418604651162791</v>
      </c>
      <c r="H8" s="13"/>
      <c r="I8" s="13">
        <v>0.43225806451612903</v>
      </c>
      <c r="J8" s="13">
        <v>0.418604651162791</v>
      </c>
      <c r="K8" s="13"/>
      <c r="L8" s="13">
        <v>0.3984375</v>
      </c>
      <c r="M8" s="13">
        <v>0.38961038961039002</v>
      </c>
      <c r="N8" s="13">
        <v>0.43959731543624198</v>
      </c>
      <c r="O8" s="13">
        <v>0.448916408668731</v>
      </c>
      <c r="P8" s="13"/>
      <c r="Q8" s="13">
        <v>0.44144144144144098</v>
      </c>
      <c r="R8" s="13">
        <v>0.41891891891891903</v>
      </c>
      <c r="S8" s="13">
        <v>0.45652173913043498</v>
      </c>
      <c r="T8" s="13">
        <v>0.401869158878505</v>
      </c>
      <c r="U8" s="13">
        <v>0.41129032258064502</v>
      </c>
      <c r="V8" s="13">
        <v>0.34615384615384598</v>
      </c>
      <c r="W8" s="13">
        <v>0.41836734693877597</v>
      </c>
      <c r="X8" s="13">
        <v>0.46929824561403499</v>
      </c>
      <c r="Y8" s="13"/>
      <c r="Z8" s="13">
        <v>0.42446043165467601</v>
      </c>
      <c r="AA8" s="13">
        <v>0.441717791411043</v>
      </c>
      <c r="AB8" s="13">
        <v>0.48051948051948101</v>
      </c>
      <c r="AC8" s="13">
        <v>0.38547486033519601</v>
      </c>
      <c r="AD8" s="13">
        <v>0.38095238095238099</v>
      </c>
      <c r="AE8" s="13">
        <v>0.51851851851851805</v>
      </c>
      <c r="AF8" s="13">
        <v>0.35714285714285698</v>
      </c>
      <c r="AG8" s="13">
        <v>0.35164835164835201</v>
      </c>
      <c r="AH8" s="13"/>
      <c r="AI8" s="13">
        <v>0.4</v>
      </c>
      <c r="AJ8" s="13">
        <v>0.39175257731958801</v>
      </c>
      <c r="AK8" s="13">
        <v>0.47058823529411797</v>
      </c>
      <c r="AL8" s="13">
        <v>0.43313373253492998</v>
      </c>
      <c r="AM8" s="13">
        <v>0.37931034482758602</v>
      </c>
      <c r="AN8" s="13"/>
      <c r="AO8" s="13">
        <v>0.43383584589614699</v>
      </c>
      <c r="AP8" s="13">
        <v>0.41145833333333298</v>
      </c>
      <c r="AQ8" s="13"/>
      <c r="AR8" s="13">
        <v>0.453125</v>
      </c>
      <c r="AS8" s="13">
        <v>0.41608391608391598</v>
      </c>
      <c r="AT8" s="13">
        <v>0.52941176470588203</v>
      </c>
      <c r="AU8" s="13">
        <v>0.58064516129032295</v>
      </c>
      <c r="AV8" s="13">
        <v>0.378151260504202</v>
      </c>
      <c r="AW8" s="13">
        <v>0.57142857142857095</v>
      </c>
      <c r="AX8" s="13">
        <v>0.40476190476190499</v>
      </c>
      <c r="AY8" s="13">
        <v>0.38235294117647101</v>
      </c>
      <c r="AZ8" s="13">
        <v>0.34653465346534701</v>
      </c>
      <c r="BA8" s="13">
        <v>0.51724137931034497</v>
      </c>
      <c r="BB8" s="13">
        <v>0.36842105263157898</v>
      </c>
      <c r="BC8" s="13">
        <v>0.37735849056603799</v>
      </c>
      <c r="BD8" s="13"/>
      <c r="BE8" s="13">
        <v>0.44192634560906502</v>
      </c>
    </row>
    <row r="9" spans="2:57" x14ac:dyDescent="0.25">
      <c r="B9" s="14" t="s">
        <v>647</v>
      </c>
      <c r="C9" s="13">
        <v>0.40265035677879701</v>
      </c>
      <c r="D9" s="13">
        <v>0.23376623376623401</v>
      </c>
      <c r="E9" s="13">
        <v>0.451851851851852</v>
      </c>
      <c r="F9" s="13">
        <v>0.36363636363636398</v>
      </c>
      <c r="G9" s="13">
        <v>0.434108527131783</v>
      </c>
      <c r="H9" s="13"/>
      <c r="I9" s="13">
        <v>0.36774193548387102</v>
      </c>
      <c r="J9" s="13">
        <v>0.434108527131783</v>
      </c>
      <c r="K9" s="13"/>
      <c r="L9" s="13">
        <v>0.359375</v>
      </c>
      <c r="M9" s="13">
        <v>0.367965367965368</v>
      </c>
      <c r="N9" s="13">
        <v>0.42953020134228198</v>
      </c>
      <c r="O9" s="13">
        <v>0.42105263157894701</v>
      </c>
      <c r="P9" s="13"/>
      <c r="Q9" s="13">
        <v>0.28828828828828801</v>
      </c>
      <c r="R9" s="13">
        <v>0.32432432432432401</v>
      </c>
      <c r="S9" s="13">
        <v>0.36956521739130399</v>
      </c>
      <c r="T9" s="13">
        <v>0.43925233644859801</v>
      </c>
      <c r="U9" s="13">
        <v>0.38709677419354799</v>
      </c>
      <c r="V9" s="13">
        <v>0.34615384615384598</v>
      </c>
      <c r="W9" s="13">
        <v>0.38775510204081598</v>
      </c>
      <c r="X9" s="13">
        <v>0.50877192982456099</v>
      </c>
      <c r="Y9" s="13"/>
      <c r="Z9" s="13">
        <v>0.39568345323741</v>
      </c>
      <c r="AA9" s="13">
        <v>0.46012269938650302</v>
      </c>
      <c r="AB9" s="13">
        <v>0.43506493506493499</v>
      </c>
      <c r="AC9" s="13">
        <v>0.37988826815642501</v>
      </c>
      <c r="AD9" s="13">
        <v>0.36190476190476201</v>
      </c>
      <c r="AE9" s="13">
        <v>0.43518518518518501</v>
      </c>
      <c r="AF9" s="13">
        <v>0.38095238095238099</v>
      </c>
      <c r="AG9" s="13">
        <v>0.31868131868131899</v>
      </c>
      <c r="AH9" s="13"/>
      <c r="AI9" s="13">
        <v>0.35555555555555601</v>
      </c>
      <c r="AJ9" s="13">
        <v>0.39175257731958801</v>
      </c>
      <c r="AK9" s="13">
        <v>0.38562091503267998</v>
      </c>
      <c r="AL9" s="13">
        <v>0.42315369261476998</v>
      </c>
      <c r="AM9" s="13">
        <v>0.390804597701149</v>
      </c>
      <c r="AN9" s="13"/>
      <c r="AO9" s="13">
        <v>0.41206030150753797</v>
      </c>
      <c r="AP9" s="13">
        <v>0.38802083333333298</v>
      </c>
      <c r="AQ9" s="13"/>
      <c r="AR9" s="13">
        <v>0.359375</v>
      </c>
      <c r="AS9" s="13">
        <v>0.46853146853146899</v>
      </c>
      <c r="AT9" s="13">
        <v>0.47058823529411797</v>
      </c>
      <c r="AU9" s="13">
        <v>0.41935483870967699</v>
      </c>
      <c r="AV9" s="13">
        <v>0.45378151260504201</v>
      </c>
      <c r="AW9" s="13">
        <v>0.40259740259740301</v>
      </c>
      <c r="AX9" s="13">
        <v>0.297619047619048</v>
      </c>
      <c r="AY9" s="13">
        <v>0.38235294117647101</v>
      </c>
      <c r="AZ9" s="13">
        <v>0.35643564356435598</v>
      </c>
      <c r="BA9" s="13">
        <v>0.41379310344827602</v>
      </c>
      <c r="BB9" s="13">
        <v>0.31578947368421101</v>
      </c>
      <c r="BC9" s="13">
        <v>0.30188679245283001</v>
      </c>
      <c r="BD9" s="13"/>
      <c r="BE9" s="13">
        <v>0.41643059490084999</v>
      </c>
    </row>
    <row r="10" spans="2:57" x14ac:dyDescent="0.25">
      <c r="B10" s="14" t="s">
        <v>648</v>
      </c>
      <c r="C10" s="13">
        <v>0.38226299694189603</v>
      </c>
      <c r="D10" s="13">
        <v>0.31168831168831201</v>
      </c>
      <c r="E10" s="13">
        <v>0.32592592592592601</v>
      </c>
      <c r="F10" s="13">
        <v>0.34782608695652201</v>
      </c>
      <c r="G10" s="13">
        <v>0.42441860465116299</v>
      </c>
      <c r="H10" s="13"/>
      <c r="I10" s="13">
        <v>0.33548387096774201</v>
      </c>
      <c r="J10" s="13">
        <v>0.42441860465116299</v>
      </c>
      <c r="K10" s="13"/>
      <c r="L10" s="13">
        <v>0.359375</v>
      </c>
      <c r="M10" s="13">
        <v>0.34199134199134201</v>
      </c>
      <c r="N10" s="13">
        <v>0.38590604026845599</v>
      </c>
      <c r="O10" s="13">
        <v>0.417956656346749</v>
      </c>
      <c r="P10" s="13"/>
      <c r="Q10" s="13">
        <v>0.24324324324324301</v>
      </c>
      <c r="R10" s="13">
        <v>0.35135135135135098</v>
      </c>
      <c r="S10" s="13">
        <v>0.26086956521739102</v>
      </c>
      <c r="T10" s="13">
        <v>0.44859813084112099</v>
      </c>
      <c r="U10" s="13">
        <v>0.37903225806451601</v>
      </c>
      <c r="V10" s="13">
        <v>0.39230769230769202</v>
      </c>
      <c r="W10" s="13">
        <v>0.44897959183673503</v>
      </c>
      <c r="X10" s="13">
        <v>0.44736842105263203</v>
      </c>
      <c r="Y10" s="13"/>
      <c r="Z10" s="13">
        <v>0.33812949640287798</v>
      </c>
      <c r="AA10" s="13">
        <v>0.42331288343558299</v>
      </c>
      <c r="AB10" s="13">
        <v>0.39610389610389601</v>
      </c>
      <c r="AC10" s="13">
        <v>0.40782122905027901</v>
      </c>
      <c r="AD10" s="13">
        <v>0.34285714285714303</v>
      </c>
      <c r="AE10" s="13">
        <v>0.38888888888888901</v>
      </c>
      <c r="AF10" s="13">
        <v>0.40476190476190499</v>
      </c>
      <c r="AG10" s="13">
        <v>0.32967032967033</v>
      </c>
      <c r="AH10" s="13"/>
      <c r="AI10" s="13">
        <v>0.22222222222222199</v>
      </c>
      <c r="AJ10" s="13">
        <v>0.36082474226804101</v>
      </c>
      <c r="AK10" s="13">
        <v>0.34640522875816998</v>
      </c>
      <c r="AL10" s="13">
        <v>0.40319361277445098</v>
      </c>
      <c r="AM10" s="13">
        <v>0.40804597701149398</v>
      </c>
      <c r="AN10" s="13"/>
      <c r="AO10" s="13">
        <v>0.38023450586264701</v>
      </c>
      <c r="AP10" s="13">
        <v>0.38541666666666702</v>
      </c>
      <c r="AQ10" s="13"/>
      <c r="AR10" s="13">
        <v>0.4375</v>
      </c>
      <c r="AS10" s="13">
        <v>0.40909090909090901</v>
      </c>
      <c r="AT10" s="13">
        <v>0.35294117647058798</v>
      </c>
      <c r="AU10" s="13">
        <v>0.41935483870967699</v>
      </c>
      <c r="AV10" s="13">
        <v>0.436974789915966</v>
      </c>
      <c r="AW10" s="13">
        <v>0.35064935064935099</v>
      </c>
      <c r="AX10" s="13">
        <v>0.32142857142857101</v>
      </c>
      <c r="AY10" s="13">
        <v>0.441176470588235</v>
      </c>
      <c r="AZ10" s="13">
        <v>0.32673267326732702</v>
      </c>
      <c r="BA10" s="13">
        <v>0.5</v>
      </c>
      <c r="BB10" s="13">
        <v>0.26315789473684198</v>
      </c>
      <c r="BC10" s="13">
        <v>0.245283018867925</v>
      </c>
      <c r="BD10" s="13"/>
      <c r="BE10" s="13">
        <v>0.42492917847025502</v>
      </c>
    </row>
    <row r="11" spans="2:57" x14ac:dyDescent="0.25">
      <c r="B11" s="14" t="s">
        <v>649</v>
      </c>
      <c r="C11" s="13">
        <v>0.34862385321100903</v>
      </c>
      <c r="D11" s="13">
        <v>0.38961038961039002</v>
      </c>
      <c r="E11" s="13">
        <v>0.37037037037037002</v>
      </c>
      <c r="F11" s="13">
        <v>0.35177865612648201</v>
      </c>
      <c r="G11" s="13">
        <v>0.33527131782945702</v>
      </c>
      <c r="H11" s="13"/>
      <c r="I11" s="13">
        <v>0.36344086021505401</v>
      </c>
      <c r="J11" s="13">
        <v>0.33527131782945702</v>
      </c>
      <c r="K11" s="13"/>
      <c r="L11" s="13">
        <v>0.3515625</v>
      </c>
      <c r="M11" s="13">
        <v>0.307359307359307</v>
      </c>
      <c r="N11" s="13">
        <v>0.399328859060403</v>
      </c>
      <c r="O11" s="13">
        <v>0.33126934984520101</v>
      </c>
      <c r="P11" s="13"/>
      <c r="Q11" s="13">
        <v>0.34234234234234201</v>
      </c>
      <c r="R11" s="13">
        <v>0.337837837837838</v>
      </c>
      <c r="S11" s="13">
        <v>0.32608695652173902</v>
      </c>
      <c r="T11" s="13">
        <v>0.33644859813084099</v>
      </c>
      <c r="U11" s="13">
        <v>0.40322580645161299</v>
      </c>
      <c r="V11" s="13">
        <v>0.37692307692307703</v>
      </c>
      <c r="W11" s="13">
        <v>0.27551020408163301</v>
      </c>
      <c r="X11" s="13">
        <v>0.355263157894737</v>
      </c>
      <c r="Y11" s="13"/>
      <c r="Z11" s="13">
        <v>0.33093525179856098</v>
      </c>
      <c r="AA11" s="13">
        <v>0.36809815950920199</v>
      </c>
      <c r="AB11" s="13">
        <v>0.29220779220779203</v>
      </c>
      <c r="AC11" s="13">
        <v>0.36312849162011201</v>
      </c>
      <c r="AD11" s="13">
        <v>0.371428571428571</v>
      </c>
      <c r="AE11" s="13">
        <v>0.407407407407407</v>
      </c>
      <c r="AF11" s="13">
        <v>0.38095238095238099</v>
      </c>
      <c r="AG11" s="13">
        <v>0.29670329670329698</v>
      </c>
      <c r="AH11" s="13"/>
      <c r="AI11" s="13">
        <v>0.35555555555555601</v>
      </c>
      <c r="AJ11" s="13">
        <v>0.31958762886597902</v>
      </c>
      <c r="AK11" s="13">
        <v>0.35947712418300698</v>
      </c>
      <c r="AL11" s="13">
        <v>0.35329341317365298</v>
      </c>
      <c r="AM11" s="13">
        <v>0.32758620689655199</v>
      </c>
      <c r="AN11" s="13"/>
      <c r="AO11" s="13">
        <v>0.34338358458961499</v>
      </c>
      <c r="AP11" s="13">
        <v>0.35677083333333298</v>
      </c>
      <c r="AQ11" s="13"/>
      <c r="AR11" s="13">
        <v>0.34375</v>
      </c>
      <c r="AS11" s="13">
        <v>0.35314685314685301</v>
      </c>
      <c r="AT11" s="13">
        <v>0.41176470588235298</v>
      </c>
      <c r="AU11" s="13">
        <v>0.45161290322580599</v>
      </c>
      <c r="AV11" s="13">
        <v>0.310924369747899</v>
      </c>
      <c r="AW11" s="13">
        <v>0.44155844155844198</v>
      </c>
      <c r="AX11" s="13">
        <v>0.42857142857142899</v>
      </c>
      <c r="AY11" s="13">
        <v>0.32352941176470601</v>
      </c>
      <c r="AZ11" s="13">
        <v>0.27722772277227697</v>
      </c>
      <c r="BA11" s="13">
        <v>0.31034482758620702</v>
      </c>
      <c r="BB11" s="13">
        <v>0.28070175438596501</v>
      </c>
      <c r="BC11" s="13">
        <v>0.339622641509434</v>
      </c>
      <c r="BD11" s="13"/>
      <c r="BE11" s="13">
        <v>0.371104815864023</v>
      </c>
    </row>
    <row r="12" spans="2:57" ht="30" x14ac:dyDescent="0.25">
      <c r="B12" s="14" t="s">
        <v>650</v>
      </c>
      <c r="C12" s="13">
        <v>0.33944954128440402</v>
      </c>
      <c r="D12" s="13">
        <v>0.35064935064935099</v>
      </c>
      <c r="E12" s="13">
        <v>0.296296296296296</v>
      </c>
      <c r="F12" s="13">
        <v>0.29249011857707502</v>
      </c>
      <c r="G12" s="13">
        <v>0.372093023255814</v>
      </c>
      <c r="H12" s="13"/>
      <c r="I12" s="13">
        <v>0.30322580645161301</v>
      </c>
      <c r="J12" s="13">
        <v>0.372093023255814</v>
      </c>
      <c r="K12" s="13"/>
      <c r="L12" s="13">
        <v>0.3515625</v>
      </c>
      <c r="M12" s="13">
        <v>0.27272727272727298</v>
      </c>
      <c r="N12" s="13">
        <v>0.322147651006711</v>
      </c>
      <c r="O12" s="13">
        <v>0.39938080495355999</v>
      </c>
      <c r="P12" s="13"/>
      <c r="Q12" s="13">
        <v>0.31531531531531498</v>
      </c>
      <c r="R12" s="13">
        <v>0.32432432432432401</v>
      </c>
      <c r="S12" s="13">
        <v>0.217391304347826</v>
      </c>
      <c r="T12" s="13">
        <v>0.289719626168224</v>
      </c>
      <c r="U12" s="13">
        <v>0.30645161290322598</v>
      </c>
      <c r="V12" s="13">
        <v>0.31538461538461499</v>
      </c>
      <c r="W12" s="13">
        <v>0.38775510204081598</v>
      </c>
      <c r="X12" s="13">
        <v>0.44298245614035098</v>
      </c>
      <c r="Y12" s="13"/>
      <c r="Z12" s="13">
        <v>0.32374100719424498</v>
      </c>
      <c r="AA12" s="13">
        <v>0.39877300613496902</v>
      </c>
      <c r="AB12" s="13">
        <v>0.38311688311688302</v>
      </c>
      <c r="AC12" s="13">
        <v>0.28491620111731802</v>
      </c>
      <c r="AD12" s="13">
        <v>0.35238095238095202</v>
      </c>
      <c r="AE12" s="13">
        <v>0.35185185185185203</v>
      </c>
      <c r="AF12" s="13">
        <v>0.28571428571428598</v>
      </c>
      <c r="AG12" s="13">
        <v>0.28571428571428598</v>
      </c>
      <c r="AH12" s="13"/>
      <c r="AI12" s="13">
        <v>0.31111111111111101</v>
      </c>
      <c r="AJ12" s="13">
        <v>0.298969072164948</v>
      </c>
      <c r="AK12" s="13">
        <v>0.33333333333333298</v>
      </c>
      <c r="AL12" s="13">
        <v>0.359281437125749</v>
      </c>
      <c r="AM12" s="13">
        <v>0.32183908045977</v>
      </c>
      <c r="AN12" s="13"/>
      <c r="AO12" s="13">
        <v>0.34003350083752099</v>
      </c>
      <c r="AP12" s="13">
        <v>0.33854166666666702</v>
      </c>
      <c r="AQ12" s="13"/>
      <c r="AR12" s="13">
        <v>0.328125</v>
      </c>
      <c r="AS12" s="13">
        <v>0.33566433566433601</v>
      </c>
      <c r="AT12" s="13">
        <v>0.41176470588235298</v>
      </c>
      <c r="AU12" s="13">
        <v>0.35483870967741898</v>
      </c>
      <c r="AV12" s="13">
        <v>0.378151260504202</v>
      </c>
      <c r="AW12" s="13">
        <v>0.29870129870129902</v>
      </c>
      <c r="AX12" s="13">
        <v>0.38095238095238099</v>
      </c>
      <c r="AY12" s="13">
        <v>0.29411764705882398</v>
      </c>
      <c r="AZ12" s="13">
        <v>0.30693069306930698</v>
      </c>
      <c r="BA12" s="13">
        <v>0.34482758620689702</v>
      </c>
      <c r="BB12" s="13">
        <v>0.36842105263157898</v>
      </c>
      <c r="BC12" s="13">
        <v>0.30188679245283001</v>
      </c>
      <c r="BD12" s="13"/>
      <c r="BE12" s="13">
        <v>0.314447592067989</v>
      </c>
    </row>
    <row r="13" spans="2:57" ht="30" x14ac:dyDescent="0.25">
      <c r="B13" s="14" t="s">
        <v>651</v>
      </c>
      <c r="C13" s="13">
        <v>0.254841997961264</v>
      </c>
      <c r="D13" s="13">
        <v>0.23376623376623401</v>
      </c>
      <c r="E13" s="13">
        <v>0.27407407407407403</v>
      </c>
      <c r="F13" s="13">
        <v>0.22924901185770799</v>
      </c>
      <c r="G13" s="13">
        <v>0.265503875968992</v>
      </c>
      <c r="H13" s="13"/>
      <c r="I13" s="13">
        <v>0.24301075268817199</v>
      </c>
      <c r="J13" s="13">
        <v>0.265503875968992</v>
      </c>
      <c r="K13" s="13"/>
      <c r="L13" s="13">
        <v>0.2890625</v>
      </c>
      <c r="M13" s="13">
        <v>0.22510822510822501</v>
      </c>
      <c r="N13" s="13">
        <v>0.23489932885906001</v>
      </c>
      <c r="O13" s="13">
        <v>0.27863777089783298</v>
      </c>
      <c r="P13" s="13"/>
      <c r="Q13" s="13">
        <v>0.22522522522522501</v>
      </c>
      <c r="R13" s="13">
        <v>0.22972972972972999</v>
      </c>
      <c r="S13" s="13">
        <v>0.22826086956521699</v>
      </c>
      <c r="T13" s="13">
        <v>0.233644859813084</v>
      </c>
      <c r="U13" s="13">
        <v>0.266129032258065</v>
      </c>
      <c r="V13" s="13">
        <v>0.238461538461538</v>
      </c>
      <c r="W13" s="13">
        <v>0.26530612244898</v>
      </c>
      <c r="X13" s="13">
        <v>0.27631578947368401</v>
      </c>
      <c r="Y13" s="13"/>
      <c r="Z13" s="13">
        <v>0.20863309352518</v>
      </c>
      <c r="AA13" s="13">
        <v>0.20858895705521499</v>
      </c>
      <c r="AB13" s="13">
        <v>0.27272727272727298</v>
      </c>
      <c r="AC13" s="13">
        <v>0.26256983240223503</v>
      </c>
      <c r="AD13" s="13">
        <v>0.22857142857142901</v>
      </c>
      <c r="AE13" s="13">
        <v>0.33333333333333298</v>
      </c>
      <c r="AF13" s="13">
        <v>0.28571428571428598</v>
      </c>
      <c r="AG13" s="13">
        <v>0.28571428571428598</v>
      </c>
      <c r="AH13" s="13"/>
      <c r="AI13" s="13">
        <v>0.4</v>
      </c>
      <c r="AJ13" s="13">
        <v>0.25773195876288701</v>
      </c>
      <c r="AK13" s="13">
        <v>0.23529411764705899</v>
      </c>
      <c r="AL13" s="13">
        <v>0.235528942115768</v>
      </c>
      <c r="AM13" s="13">
        <v>0.27586206896551702</v>
      </c>
      <c r="AN13" s="13"/>
      <c r="AO13" s="13">
        <v>0.24790619765494101</v>
      </c>
      <c r="AP13" s="13">
        <v>0.265625</v>
      </c>
      <c r="AQ13" s="13"/>
      <c r="AR13" s="13">
        <v>0.171875</v>
      </c>
      <c r="AS13" s="13">
        <v>0.23776223776223801</v>
      </c>
      <c r="AT13" s="13">
        <v>0.35294117647058798</v>
      </c>
      <c r="AU13" s="13">
        <v>0.38709677419354799</v>
      </c>
      <c r="AV13" s="13">
        <v>0.30252100840336099</v>
      </c>
      <c r="AW13" s="13">
        <v>0.32467532467532501</v>
      </c>
      <c r="AX13" s="13">
        <v>0.202380952380952</v>
      </c>
      <c r="AY13" s="13">
        <v>0.14705882352941199</v>
      </c>
      <c r="AZ13" s="13">
        <v>0.22772277227722801</v>
      </c>
      <c r="BA13" s="13">
        <v>0.29310344827586199</v>
      </c>
      <c r="BB13" s="13">
        <v>0.26315789473684198</v>
      </c>
      <c r="BC13" s="13">
        <v>0.28301886792452802</v>
      </c>
      <c r="BD13" s="13"/>
      <c r="BE13" s="13">
        <v>0.25212464589235101</v>
      </c>
    </row>
    <row r="14" spans="2:57" ht="30" x14ac:dyDescent="0.25">
      <c r="B14" s="14" t="s">
        <v>652</v>
      </c>
      <c r="C14" s="13">
        <v>0.228338430173293</v>
      </c>
      <c r="D14" s="13">
        <v>0.19480519480519501</v>
      </c>
      <c r="E14" s="13">
        <v>0.19259259259259301</v>
      </c>
      <c r="F14" s="13">
        <v>0.173913043478261</v>
      </c>
      <c r="G14" s="13">
        <v>0.26937984496124001</v>
      </c>
      <c r="H14" s="13"/>
      <c r="I14" s="13">
        <v>0.18279569892473099</v>
      </c>
      <c r="J14" s="13">
        <v>0.26937984496124001</v>
      </c>
      <c r="K14" s="13"/>
      <c r="L14" s="13">
        <v>0.21875</v>
      </c>
      <c r="M14" s="13">
        <v>0.25108225108225102</v>
      </c>
      <c r="N14" s="13">
        <v>0.24496644295302</v>
      </c>
      <c r="O14" s="13">
        <v>0.201238390092879</v>
      </c>
      <c r="P14" s="13"/>
      <c r="Q14" s="13">
        <v>0.135135135135135</v>
      </c>
      <c r="R14" s="13">
        <v>0.22972972972972999</v>
      </c>
      <c r="S14" s="13">
        <v>0.16304347826087001</v>
      </c>
      <c r="T14" s="13">
        <v>0.289719626168224</v>
      </c>
      <c r="U14" s="13">
        <v>0.233870967741935</v>
      </c>
      <c r="V14" s="13">
        <v>0.261538461538462</v>
      </c>
      <c r="W14" s="13">
        <v>0.22448979591836701</v>
      </c>
      <c r="X14" s="13">
        <v>0.24561403508771901</v>
      </c>
      <c r="Y14" s="13"/>
      <c r="Z14" s="13">
        <v>0.201438848920863</v>
      </c>
      <c r="AA14" s="13">
        <v>0.26380368098159501</v>
      </c>
      <c r="AB14" s="13">
        <v>0.22727272727272699</v>
      </c>
      <c r="AC14" s="13">
        <v>0.223463687150838</v>
      </c>
      <c r="AD14" s="13">
        <v>0.20952380952381</v>
      </c>
      <c r="AE14" s="13">
        <v>0.194444444444444</v>
      </c>
      <c r="AF14" s="13">
        <v>0.238095238095238</v>
      </c>
      <c r="AG14" s="13">
        <v>0.27472527472527503</v>
      </c>
      <c r="AH14" s="13"/>
      <c r="AI14" s="13">
        <v>0.28888888888888897</v>
      </c>
      <c r="AJ14" s="13">
        <v>0.22680412371134001</v>
      </c>
      <c r="AK14" s="13">
        <v>0.16339869281045799</v>
      </c>
      <c r="AL14" s="13">
        <v>0.23153692614770499</v>
      </c>
      <c r="AM14" s="13">
        <v>0.26436781609195398</v>
      </c>
      <c r="AN14" s="13"/>
      <c r="AO14" s="13">
        <v>0.222780569514238</v>
      </c>
      <c r="AP14" s="13">
        <v>0.23697916666666699</v>
      </c>
      <c r="AQ14" s="13"/>
      <c r="AR14" s="13">
        <v>0.21875</v>
      </c>
      <c r="AS14" s="13">
        <v>0.223776223776224</v>
      </c>
      <c r="AT14" s="13">
        <v>0.23529411764705899</v>
      </c>
      <c r="AU14" s="13">
        <v>0.225806451612903</v>
      </c>
      <c r="AV14" s="13">
        <v>0.23529411764705899</v>
      </c>
      <c r="AW14" s="13">
        <v>0.22077922077922099</v>
      </c>
      <c r="AX14" s="13">
        <v>0.19047619047618999</v>
      </c>
      <c r="AY14" s="13">
        <v>0.35294117647058798</v>
      </c>
      <c r="AZ14" s="13">
        <v>0.16831683168316799</v>
      </c>
      <c r="BA14" s="13">
        <v>0.31034482758620702</v>
      </c>
      <c r="BB14" s="13">
        <v>0.22807017543859601</v>
      </c>
      <c r="BC14" s="13">
        <v>0.26415094339622602</v>
      </c>
      <c r="BD14" s="13"/>
      <c r="BE14" s="13">
        <v>0.27195467422096298</v>
      </c>
    </row>
    <row r="15" spans="2:57" ht="30" x14ac:dyDescent="0.25">
      <c r="B15" s="14" t="s">
        <v>653</v>
      </c>
      <c r="C15" s="13">
        <v>0.22426095820591199</v>
      </c>
      <c r="D15" s="13">
        <v>0.18181818181818199</v>
      </c>
      <c r="E15" s="13">
        <v>0.2</v>
      </c>
      <c r="F15" s="13">
        <v>0.205533596837945</v>
      </c>
      <c r="G15" s="13">
        <v>0.24612403100775199</v>
      </c>
      <c r="H15" s="13"/>
      <c r="I15" s="13">
        <v>0.2</v>
      </c>
      <c r="J15" s="13">
        <v>0.24612403100775199</v>
      </c>
      <c r="K15" s="13"/>
      <c r="L15" s="13">
        <v>0.2265625</v>
      </c>
      <c r="M15" s="13">
        <v>0.22077922077922099</v>
      </c>
      <c r="N15" s="13">
        <v>0.20134228187919501</v>
      </c>
      <c r="O15" s="13">
        <v>0.24767801857585101</v>
      </c>
      <c r="P15" s="13"/>
      <c r="Q15" s="13">
        <v>0.18918918918918901</v>
      </c>
      <c r="R15" s="13">
        <v>0.18918918918918901</v>
      </c>
      <c r="S15" s="13">
        <v>0.25</v>
      </c>
      <c r="T15" s="13">
        <v>0.121495327102804</v>
      </c>
      <c r="U15" s="13">
        <v>0.16935483870967699</v>
      </c>
      <c r="V15" s="13">
        <v>0.27692307692307699</v>
      </c>
      <c r="W15" s="13">
        <v>0.23469387755102</v>
      </c>
      <c r="X15" s="13">
        <v>0.285087719298246</v>
      </c>
      <c r="Y15" s="13"/>
      <c r="Z15" s="13">
        <v>0.194244604316547</v>
      </c>
      <c r="AA15" s="13">
        <v>0.23926380368098199</v>
      </c>
      <c r="AB15" s="13">
        <v>0.23376623376623401</v>
      </c>
      <c r="AC15" s="13">
        <v>0.245810055865922</v>
      </c>
      <c r="AD15" s="13">
        <v>0.22857142857142901</v>
      </c>
      <c r="AE15" s="13">
        <v>0.194444444444444</v>
      </c>
      <c r="AF15" s="13">
        <v>0.19047619047618999</v>
      </c>
      <c r="AG15" s="13">
        <v>0.230769230769231</v>
      </c>
      <c r="AH15" s="13"/>
      <c r="AI15" s="13">
        <v>0.22222222222222199</v>
      </c>
      <c r="AJ15" s="13">
        <v>0.164948453608247</v>
      </c>
      <c r="AK15" s="13">
        <v>0.23529411764705899</v>
      </c>
      <c r="AL15" s="13">
        <v>0.22754491017964101</v>
      </c>
      <c r="AM15" s="13">
        <v>0.23563218390804599</v>
      </c>
      <c r="AN15" s="13"/>
      <c r="AO15" s="13">
        <v>0.224455611390285</v>
      </c>
      <c r="AP15" s="13">
        <v>0.22395833333333301</v>
      </c>
      <c r="AQ15" s="13"/>
      <c r="AR15" s="13">
        <v>0.21875</v>
      </c>
      <c r="AS15" s="13">
        <v>0.23426573426573399</v>
      </c>
      <c r="AT15" s="13">
        <v>0.41176470588235298</v>
      </c>
      <c r="AU15" s="13">
        <v>0.19354838709677399</v>
      </c>
      <c r="AV15" s="13">
        <v>0.30252100840336099</v>
      </c>
      <c r="AW15" s="13">
        <v>0.18181818181818199</v>
      </c>
      <c r="AX15" s="13">
        <v>0.214285714285714</v>
      </c>
      <c r="AY15" s="13">
        <v>0.20588235294117599</v>
      </c>
      <c r="AZ15" s="13">
        <v>0.16831683168316799</v>
      </c>
      <c r="BA15" s="13">
        <v>0.20689655172413801</v>
      </c>
      <c r="BB15" s="13">
        <v>0.175438596491228</v>
      </c>
      <c r="BC15" s="13">
        <v>0.22641509433962301</v>
      </c>
      <c r="BD15" s="13"/>
      <c r="BE15" s="13">
        <v>0.25212464589235101</v>
      </c>
    </row>
    <row r="16" spans="2:57" ht="30" x14ac:dyDescent="0.25">
      <c r="B16" s="14" t="s">
        <v>654</v>
      </c>
      <c r="C16" s="13">
        <v>0.219164118246687</v>
      </c>
      <c r="D16" s="13">
        <v>0.19480519480519501</v>
      </c>
      <c r="E16" s="13">
        <v>0.25925925925925902</v>
      </c>
      <c r="F16" s="13">
        <v>0.19762845849802399</v>
      </c>
      <c r="G16" s="13">
        <v>0.22286821705426399</v>
      </c>
      <c r="H16" s="13"/>
      <c r="I16" s="13">
        <v>0.21505376344086</v>
      </c>
      <c r="J16" s="13">
        <v>0.22286821705426399</v>
      </c>
      <c r="K16" s="13"/>
      <c r="L16" s="13">
        <v>0.21875</v>
      </c>
      <c r="M16" s="13">
        <v>0.20346320346320301</v>
      </c>
      <c r="N16" s="13">
        <v>0.21476510067114099</v>
      </c>
      <c r="O16" s="13">
        <v>0.23529411764705899</v>
      </c>
      <c r="P16" s="13"/>
      <c r="Q16" s="13">
        <v>0.19819819819819801</v>
      </c>
      <c r="R16" s="13">
        <v>0.29729729729729698</v>
      </c>
      <c r="S16" s="13">
        <v>0.15217391304347799</v>
      </c>
      <c r="T16" s="13">
        <v>0.19626168224299101</v>
      </c>
      <c r="U16" s="13">
        <v>0.209677419354839</v>
      </c>
      <c r="V16" s="13">
        <v>0.22307692307692301</v>
      </c>
      <c r="W16" s="13">
        <v>0.19387755102040799</v>
      </c>
      <c r="X16" s="13">
        <v>0.25438596491228099</v>
      </c>
      <c r="Y16" s="13"/>
      <c r="Z16" s="13">
        <v>0.18705035971223</v>
      </c>
      <c r="AA16" s="13">
        <v>0.20245398773006101</v>
      </c>
      <c r="AB16" s="13">
        <v>0.23376623376623401</v>
      </c>
      <c r="AC16" s="13">
        <v>0.18994413407821201</v>
      </c>
      <c r="AD16" s="13">
        <v>0.22857142857142901</v>
      </c>
      <c r="AE16" s="13">
        <v>0.28703703703703698</v>
      </c>
      <c r="AF16" s="13">
        <v>0.214285714285714</v>
      </c>
      <c r="AG16" s="13">
        <v>0.24175824175824201</v>
      </c>
      <c r="AH16" s="13"/>
      <c r="AI16" s="13">
        <v>0.24444444444444399</v>
      </c>
      <c r="AJ16" s="13">
        <v>0.185567010309278</v>
      </c>
      <c r="AK16" s="13">
        <v>0.20261437908496699</v>
      </c>
      <c r="AL16" s="13">
        <v>0.215568862275449</v>
      </c>
      <c r="AM16" s="13">
        <v>0.26436781609195398</v>
      </c>
      <c r="AN16" s="13"/>
      <c r="AO16" s="13">
        <v>0.219430485762144</v>
      </c>
      <c r="AP16" s="13">
        <v>0.21875</v>
      </c>
      <c r="AQ16" s="13"/>
      <c r="AR16" s="13">
        <v>0.21875</v>
      </c>
      <c r="AS16" s="13">
        <v>0.241258741258741</v>
      </c>
      <c r="AT16" s="13">
        <v>0.17647058823529399</v>
      </c>
      <c r="AU16" s="13">
        <v>0.16129032258064499</v>
      </c>
      <c r="AV16" s="13">
        <v>0.252100840336134</v>
      </c>
      <c r="AW16" s="13">
        <v>0.168831168831169</v>
      </c>
      <c r="AX16" s="13">
        <v>0.226190476190476</v>
      </c>
      <c r="AY16" s="13">
        <v>5.8823529411764698E-2</v>
      </c>
      <c r="AZ16" s="13">
        <v>0.27722772277227697</v>
      </c>
      <c r="BA16" s="13">
        <v>0.17241379310344801</v>
      </c>
      <c r="BB16" s="13">
        <v>0.21052631578947401</v>
      </c>
      <c r="BC16" s="13">
        <v>0.18867924528301899</v>
      </c>
      <c r="BD16" s="13"/>
      <c r="BE16" s="13">
        <v>0.26345609065155801</v>
      </c>
    </row>
    <row r="17" spans="2:57" ht="30" x14ac:dyDescent="0.25">
      <c r="B17" s="14" t="s">
        <v>655</v>
      </c>
      <c r="C17" s="13">
        <v>0.21202854230377199</v>
      </c>
      <c r="D17" s="13">
        <v>0.19480519480519501</v>
      </c>
      <c r="E17" s="13">
        <v>0.20740740740740701</v>
      </c>
      <c r="F17" s="13">
        <v>0.217391304347826</v>
      </c>
      <c r="G17" s="13">
        <v>0.21317829457364301</v>
      </c>
      <c r="H17" s="13"/>
      <c r="I17" s="13">
        <v>0.21075268817204301</v>
      </c>
      <c r="J17" s="13">
        <v>0.21317829457364301</v>
      </c>
      <c r="K17" s="13"/>
      <c r="L17" s="13">
        <v>0.234375</v>
      </c>
      <c r="M17" s="13">
        <v>0.20346320346320301</v>
      </c>
      <c r="N17" s="13">
        <v>0.21812080536912801</v>
      </c>
      <c r="O17" s="13">
        <v>0.20433436532507701</v>
      </c>
      <c r="P17" s="13"/>
      <c r="Q17" s="13">
        <v>0.23423423423423401</v>
      </c>
      <c r="R17" s="13">
        <v>0.121621621621622</v>
      </c>
      <c r="S17" s="13">
        <v>0.173913043478261</v>
      </c>
      <c r="T17" s="13">
        <v>0.20560747663551401</v>
      </c>
      <c r="U17" s="13">
        <v>0.20161290322580599</v>
      </c>
      <c r="V17" s="13">
        <v>0.22307692307692301</v>
      </c>
      <c r="W17" s="13">
        <v>0.25510204081632698</v>
      </c>
      <c r="X17" s="13">
        <v>0.232456140350877</v>
      </c>
      <c r="Y17" s="13"/>
      <c r="Z17" s="13">
        <v>0.20863309352518</v>
      </c>
      <c r="AA17" s="13">
        <v>0.13496932515337401</v>
      </c>
      <c r="AB17" s="13">
        <v>0.168831168831169</v>
      </c>
      <c r="AC17" s="13">
        <v>0.229050279329609</v>
      </c>
      <c r="AD17" s="13">
        <v>0.20952380952381</v>
      </c>
      <c r="AE17" s="13">
        <v>0.31481481481481499</v>
      </c>
      <c r="AF17" s="13">
        <v>0.214285714285714</v>
      </c>
      <c r="AG17" s="13">
        <v>0.27472527472527503</v>
      </c>
      <c r="AH17" s="13"/>
      <c r="AI17" s="13">
        <v>0.155555555555556</v>
      </c>
      <c r="AJ17" s="13">
        <v>0.17525773195876301</v>
      </c>
      <c r="AK17" s="13">
        <v>0.27450980392156898</v>
      </c>
      <c r="AL17" s="13">
        <v>0.22155688622754499</v>
      </c>
      <c r="AM17" s="13">
        <v>0.16666666666666699</v>
      </c>
      <c r="AN17" s="13"/>
      <c r="AO17" s="13">
        <v>0.21105527638190999</v>
      </c>
      <c r="AP17" s="13">
        <v>0.21354166666666699</v>
      </c>
      <c r="AQ17" s="13"/>
      <c r="AR17" s="13">
        <v>0.15625</v>
      </c>
      <c r="AS17" s="13">
        <v>0.25174825174825199</v>
      </c>
      <c r="AT17" s="13">
        <v>0.29411764705882398</v>
      </c>
      <c r="AU17" s="13">
        <v>0.225806451612903</v>
      </c>
      <c r="AV17" s="13">
        <v>0.21008403361344499</v>
      </c>
      <c r="AW17" s="13">
        <v>0.15584415584415601</v>
      </c>
      <c r="AX17" s="13">
        <v>0.16666666666666699</v>
      </c>
      <c r="AY17" s="13">
        <v>0.20588235294117599</v>
      </c>
      <c r="AZ17" s="13">
        <v>0.16831683168316799</v>
      </c>
      <c r="BA17" s="13">
        <v>0.22413793103448301</v>
      </c>
      <c r="BB17" s="13">
        <v>0.21052631578947401</v>
      </c>
      <c r="BC17" s="13">
        <v>0.26415094339622602</v>
      </c>
      <c r="BD17" s="13"/>
      <c r="BE17" s="13">
        <v>0.22946175637393801</v>
      </c>
    </row>
    <row r="18" spans="2:57" ht="30" x14ac:dyDescent="0.25">
      <c r="B18" s="14" t="s">
        <v>656</v>
      </c>
      <c r="C18" s="13">
        <v>0.19367991845056101</v>
      </c>
      <c r="D18" s="13">
        <v>7.7922077922077906E-2</v>
      </c>
      <c r="E18" s="13">
        <v>0.155555555555556</v>
      </c>
      <c r="F18" s="13">
        <v>0.185770750988142</v>
      </c>
      <c r="G18" s="13">
        <v>0.224806201550388</v>
      </c>
      <c r="H18" s="13"/>
      <c r="I18" s="13">
        <v>0.15913978494623701</v>
      </c>
      <c r="J18" s="13">
        <v>0.224806201550388</v>
      </c>
      <c r="K18" s="13"/>
      <c r="L18" s="13">
        <v>0.1484375</v>
      </c>
      <c r="M18" s="13">
        <v>0.17316017316017299</v>
      </c>
      <c r="N18" s="13">
        <v>0.19798657718120799</v>
      </c>
      <c r="O18" s="13">
        <v>0.222910216718266</v>
      </c>
      <c r="P18" s="13"/>
      <c r="Q18" s="13">
        <v>8.1081081081081099E-2</v>
      </c>
      <c r="R18" s="13">
        <v>0.25675675675675702</v>
      </c>
      <c r="S18" s="13">
        <v>0.184782608695652</v>
      </c>
      <c r="T18" s="13">
        <v>0.18691588785046701</v>
      </c>
      <c r="U18" s="13">
        <v>0.18548387096774199</v>
      </c>
      <c r="V18" s="13">
        <v>0.146153846153846</v>
      </c>
      <c r="W18" s="13">
        <v>0.20408163265306101</v>
      </c>
      <c r="X18" s="13">
        <v>0.25438596491228099</v>
      </c>
      <c r="Y18" s="13"/>
      <c r="Z18" s="13">
        <v>0.22302158273381301</v>
      </c>
      <c r="AA18" s="13">
        <v>0.17177914110429399</v>
      </c>
      <c r="AB18" s="13">
        <v>0.201298701298701</v>
      </c>
      <c r="AC18" s="13">
        <v>0.18994413407821201</v>
      </c>
      <c r="AD18" s="13">
        <v>0.21904761904761899</v>
      </c>
      <c r="AE18" s="13">
        <v>0.21296296296296299</v>
      </c>
      <c r="AF18" s="13">
        <v>0.238095238095238</v>
      </c>
      <c r="AG18" s="13">
        <v>0.10989010989011</v>
      </c>
      <c r="AH18" s="13"/>
      <c r="AI18" s="13">
        <v>0.266666666666667</v>
      </c>
      <c r="AJ18" s="13">
        <v>0.14432989690721601</v>
      </c>
      <c r="AK18" s="13">
        <v>0.16993464052287599</v>
      </c>
      <c r="AL18" s="13">
        <v>0.21756487025948101</v>
      </c>
      <c r="AM18" s="13">
        <v>0.160919540229885</v>
      </c>
      <c r="AN18" s="13"/>
      <c r="AO18" s="13">
        <v>0.20770519262981599</v>
      </c>
      <c r="AP18" s="13">
        <v>0.171875</v>
      </c>
      <c r="AQ18" s="13"/>
      <c r="AR18" s="13">
        <v>0.203125</v>
      </c>
      <c r="AS18" s="13">
        <v>0.223776223776224</v>
      </c>
      <c r="AT18" s="13">
        <v>0.23529411764705899</v>
      </c>
      <c r="AU18" s="13">
        <v>9.6774193548387094E-2</v>
      </c>
      <c r="AV18" s="13">
        <v>0.20168067226890801</v>
      </c>
      <c r="AW18" s="13">
        <v>0.23376623376623401</v>
      </c>
      <c r="AX18" s="13">
        <v>0.13095238095238099</v>
      </c>
      <c r="AY18" s="13">
        <v>0.11764705882352899</v>
      </c>
      <c r="AZ18" s="13">
        <v>0.13861386138613899</v>
      </c>
      <c r="BA18" s="13">
        <v>0.18965517241379301</v>
      </c>
      <c r="BB18" s="13">
        <v>0.26315789473684198</v>
      </c>
      <c r="BC18" s="13">
        <v>0.169811320754717</v>
      </c>
      <c r="BD18" s="13"/>
      <c r="BE18" s="13">
        <v>0.20113314447592101</v>
      </c>
    </row>
    <row r="19" spans="2:57" ht="30" x14ac:dyDescent="0.25">
      <c r="B19" s="14" t="s">
        <v>657</v>
      </c>
      <c r="C19" s="13">
        <v>0.18450560652395501</v>
      </c>
      <c r="D19" s="13">
        <v>0.11688311688311701</v>
      </c>
      <c r="E19" s="13">
        <v>0.162962962962963</v>
      </c>
      <c r="F19" s="13">
        <v>0.173913043478261</v>
      </c>
      <c r="G19" s="13">
        <v>0.20542635658914701</v>
      </c>
      <c r="H19" s="13"/>
      <c r="I19" s="13">
        <v>0.16129032258064499</v>
      </c>
      <c r="J19" s="13">
        <v>0.20542635658914701</v>
      </c>
      <c r="K19" s="13"/>
      <c r="L19" s="13">
        <v>0.140625</v>
      </c>
      <c r="M19" s="13">
        <v>0.19480519480519501</v>
      </c>
      <c r="N19" s="13">
        <v>0.17449664429530201</v>
      </c>
      <c r="O19" s="13">
        <v>0.20433436532507701</v>
      </c>
      <c r="P19" s="13"/>
      <c r="Q19" s="13">
        <v>0.117117117117117</v>
      </c>
      <c r="R19" s="13">
        <v>0.14864864864864899</v>
      </c>
      <c r="S19" s="13">
        <v>0.141304347826087</v>
      </c>
      <c r="T19" s="13">
        <v>0.19626168224299101</v>
      </c>
      <c r="U19" s="13">
        <v>0.19354838709677399</v>
      </c>
      <c r="V19" s="13">
        <v>0.16923076923076899</v>
      </c>
      <c r="W19" s="13">
        <v>0.20408163265306101</v>
      </c>
      <c r="X19" s="13">
        <v>0.24122807017543901</v>
      </c>
      <c r="Y19" s="13"/>
      <c r="Z19" s="13">
        <v>0.17266187050359699</v>
      </c>
      <c r="AA19" s="13">
        <v>0.17177914110429399</v>
      </c>
      <c r="AB19" s="13">
        <v>0.214285714285714</v>
      </c>
      <c r="AC19" s="13">
        <v>0.18435754189944101</v>
      </c>
      <c r="AD19" s="13">
        <v>0.21904761904761899</v>
      </c>
      <c r="AE19" s="13">
        <v>0.21296296296296299</v>
      </c>
      <c r="AF19" s="13">
        <v>0.16666666666666699</v>
      </c>
      <c r="AG19" s="13">
        <v>0.10989010989011</v>
      </c>
      <c r="AH19" s="13"/>
      <c r="AI19" s="13">
        <v>0.155555555555556</v>
      </c>
      <c r="AJ19" s="13">
        <v>0.185567010309278</v>
      </c>
      <c r="AK19" s="13">
        <v>0.18300653594771199</v>
      </c>
      <c r="AL19" s="13">
        <v>0.18363273453093801</v>
      </c>
      <c r="AM19" s="13">
        <v>0.20114942528735599</v>
      </c>
      <c r="AN19" s="13"/>
      <c r="AO19" s="13">
        <v>0.174204355108878</v>
      </c>
      <c r="AP19" s="13">
        <v>0.20052083333333301</v>
      </c>
      <c r="AQ19" s="13"/>
      <c r="AR19" s="13">
        <v>0.25</v>
      </c>
      <c r="AS19" s="13">
        <v>0.195804195804196</v>
      </c>
      <c r="AT19" s="13">
        <v>0.17647058823529399</v>
      </c>
      <c r="AU19" s="13">
        <v>0.225806451612903</v>
      </c>
      <c r="AV19" s="13">
        <v>0.218487394957983</v>
      </c>
      <c r="AW19" s="13">
        <v>0.19480519480519501</v>
      </c>
      <c r="AX19" s="13">
        <v>0.15476190476190499</v>
      </c>
      <c r="AY19" s="13">
        <v>5.8823529411764698E-2</v>
      </c>
      <c r="AZ19" s="13">
        <v>0.12871287128712899</v>
      </c>
      <c r="BA19" s="13">
        <v>0.18965517241379301</v>
      </c>
      <c r="BB19" s="13">
        <v>0.22807017543859601</v>
      </c>
      <c r="BC19" s="13">
        <v>0.113207547169811</v>
      </c>
      <c r="BD19" s="13"/>
      <c r="BE19" s="13">
        <v>0.19546742209631701</v>
      </c>
    </row>
    <row r="20" spans="2:57" x14ac:dyDescent="0.25">
      <c r="B20" s="14" t="s">
        <v>658</v>
      </c>
      <c r="C20" s="13">
        <v>0.17227319062181401</v>
      </c>
      <c r="D20" s="13">
        <v>6.4935064935064901E-2</v>
      </c>
      <c r="E20" s="13">
        <v>0.155555555555556</v>
      </c>
      <c r="F20" s="13">
        <v>0.154150197628458</v>
      </c>
      <c r="G20" s="13">
        <v>0.201550387596899</v>
      </c>
      <c r="H20" s="13"/>
      <c r="I20" s="13">
        <v>0.13978494623655899</v>
      </c>
      <c r="J20" s="13">
        <v>0.201550387596899</v>
      </c>
      <c r="K20" s="13"/>
      <c r="L20" s="13">
        <v>0.1328125</v>
      </c>
      <c r="M20" s="13">
        <v>0.177489177489178</v>
      </c>
      <c r="N20" s="13">
        <v>0.18456375838926201</v>
      </c>
      <c r="O20" s="13">
        <v>0.17337461300309601</v>
      </c>
      <c r="P20" s="13"/>
      <c r="Q20" s="13">
        <v>9.00900900900901E-2</v>
      </c>
      <c r="R20" s="13">
        <v>0.14864864864864899</v>
      </c>
      <c r="S20" s="13">
        <v>0.141304347826087</v>
      </c>
      <c r="T20" s="13">
        <v>0.15887850467289699</v>
      </c>
      <c r="U20" s="13">
        <v>0.225806451612903</v>
      </c>
      <c r="V20" s="13">
        <v>0.16153846153846199</v>
      </c>
      <c r="W20" s="13">
        <v>0.17346938775510201</v>
      </c>
      <c r="X20" s="13">
        <v>0.22368421052631601</v>
      </c>
      <c r="Y20" s="13"/>
      <c r="Z20" s="13">
        <v>0.18705035971223</v>
      </c>
      <c r="AA20" s="13">
        <v>0.14723926380368099</v>
      </c>
      <c r="AB20" s="13">
        <v>0.18831168831168801</v>
      </c>
      <c r="AC20" s="13">
        <v>0.19553072625698301</v>
      </c>
      <c r="AD20" s="13">
        <v>0.15238095238095201</v>
      </c>
      <c r="AE20" s="13">
        <v>0.16666666666666699</v>
      </c>
      <c r="AF20" s="13">
        <v>0.19047619047618999</v>
      </c>
      <c r="AG20" s="13">
        <v>0.14285714285714299</v>
      </c>
      <c r="AH20" s="13"/>
      <c r="AI20" s="13">
        <v>0.2</v>
      </c>
      <c r="AJ20" s="13">
        <v>0.123711340206186</v>
      </c>
      <c r="AK20" s="13">
        <v>0.16339869281045799</v>
      </c>
      <c r="AL20" s="13">
        <v>0.18562874251497</v>
      </c>
      <c r="AM20" s="13">
        <v>0.15517241379310301</v>
      </c>
      <c r="AN20" s="13"/>
      <c r="AO20" s="13">
        <v>0.174204355108878</v>
      </c>
      <c r="AP20" s="13">
        <v>0.16927083333333301</v>
      </c>
      <c r="AQ20" s="13"/>
      <c r="AR20" s="13">
        <v>0.171875</v>
      </c>
      <c r="AS20" s="13">
        <v>0.195804195804196</v>
      </c>
      <c r="AT20" s="13">
        <v>0.17647058823529399</v>
      </c>
      <c r="AU20" s="13">
        <v>0.19354838709677399</v>
      </c>
      <c r="AV20" s="13">
        <v>0.22689075630252101</v>
      </c>
      <c r="AW20" s="13">
        <v>0.12987012987013</v>
      </c>
      <c r="AX20" s="13">
        <v>0.17857142857142899</v>
      </c>
      <c r="AY20" s="13">
        <v>0.17647058823529399</v>
      </c>
      <c r="AZ20" s="13">
        <v>0.14851485148514901</v>
      </c>
      <c r="BA20" s="13">
        <v>0.12068965517241401</v>
      </c>
      <c r="BB20" s="13">
        <v>0.140350877192982</v>
      </c>
      <c r="BC20" s="13">
        <v>9.4339622641509399E-2</v>
      </c>
      <c r="BD20" s="13"/>
      <c r="BE20" s="13">
        <v>0.18130311614730901</v>
      </c>
    </row>
    <row r="21" spans="2:57" ht="30" x14ac:dyDescent="0.25">
      <c r="B21" s="14" t="s">
        <v>659</v>
      </c>
      <c r="C21" s="13">
        <v>0.127420998980632</v>
      </c>
      <c r="D21" s="13">
        <v>0.12987012987013</v>
      </c>
      <c r="E21" s="13">
        <v>0.11111111111111099</v>
      </c>
      <c r="F21" s="13">
        <v>0.13438735177865599</v>
      </c>
      <c r="G21" s="13">
        <v>0.127906976744186</v>
      </c>
      <c r="H21" s="13"/>
      <c r="I21" s="13">
        <v>0.12688172043010801</v>
      </c>
      <c r="J21" s="13">
        <v>0.127906976744186</v>
      </c>
      <c r="K21" s="13"/>
      <c r="L21" s="13">
        <v>0.1328125</v>
      </c>
      <c r="M21" s="13">
        <v>0.12121212121212099</v>
      </c>
      <c r="N21" s="13">
        <v>0.13087248322147699</v>
      </c>
      <c r="O21" s="13">
        <v>0.126934984520124</v>
      </c>
      <c r="P21" s="13"/>
      <c r="Q21" s="13">
        <v>0.117117117117117</v>
      </c>
      <c r="R21" s="13">
        <v>0.135135135135135</v>
      </c>
      <c r="S21" s="13">
        <v>8.6956521739130405E-2</v>
      </c>
      <c r="T21" s="13">
        <v>0.13084112149532701</v>
      </c>
      <c r="U21" s="13">
        <v>0.15322580645161299</v>
      </c>
      <c r="V21" s="13">
        <v>0.115384615384615</v>
      </c>
      <c r="W21" s="13">
        <v>0.122448979591837</v>
      </c>
      <c r="X21" s="13">
        <v>0.13596491228070201</v>
      </c>
      <c r="Y21" s="13"/>
      <c r="Z21" s="13">
        <v>9.3525179856115095E-2</v>
      </c>
      <c r="AA21" s="13">
        <v>0.14723926380368099</v>
      </c>
      <c r="AB21" s="13">
        <v>0.11688311688311701</v>
      </c>
      <c r="AC21" s="13">
        <v>0.122905027932961</v>
      </c>
      <c r="AD21" s="13">
        <v>0.133333333333333</v>
      </c>
      <c r="AE21" s="13">
        <v>0.13888888888888901</v>
      </c>
      <c r="AF21" s="13">
        <v>0.119047619047619</v>
      </c>
      <c r="AG21" s="13">
        <v>0.15384615384615399</v>
      </c>
      <c r="AH21" s="13"/>
      <c r="AI21" s="13">
        <v>0.17777777777777801</v>
      </c>
      <c r="AJ21" s="13">
        <v>0.14432989690721601</v>
      </c>
      <c r="AK21" s="13">
        <v>0.11764705882352899</v>
      </c>
      <c r="AL21" s="13">
        <v>0.125748502994012</v>
      </c>
      <c r="AM21" s="13">
        <v>0.114942528735632</v>
      </c>
      <c r="AN21" s="13"/>
      <c r="AO21" s="13">
        <v>0.117252931323283</v>
      </c>
      <c r="AP21" s="13">
        <v>0.14322916666666699</v>
      </c>
      <c r="AQ21" s="13"/>
      <c r="AR21" s="13">
        <v>9.375E-2</v>
      </c>
      <c r="AS21" s="13">
        <v>0.11888111888111901</v>
      </c>
      <c r="AT21" s="13">
        <v>0.23529411764705899</v>
      </c>
      <c r="AU21" s="13">
        <v>0.12903225806451599</v>
      </c>
      <c r="AV21" s="13">
        <v>0.151260504201681</v>
      </c>
      <c r="AW21" s="13">
        <v>0.103896103896104</v>
      </c>
      <c r="AX21" s="13">
        <v>0.119047619047619</v>
      </c>
      <c r="AY21" s="13">
        <v>5.8823529411764698E-2</v>
      </c>
      <c r="AZ21" s="13">
        <v>0.16831683168316799</v>
      </c>
      <c r="BA21" s="13">
        <v>0.13793103448275901</v>
      </c>
      <c r="BB21" s="13">
        <v>0.105263157894737</v>
      </c>
      <c r="BC21" s="13">
        <v>0.15094339622641501</v>
      </c>
      <c r="BD21" s="13"/>
      <c r="BE21" s="13">
        <v>0.14164305949008499</v>
      </c>
    </row>
    <row r="22" spans="2:57" ht="30" x14ac:dyDescent="0.25">
      <c r="B22" s="14" t="s">
        <v>660</v>
      </c>
      <c r="C22" s="13">
        <v>0.11111111111111099</v>
      </c>
      <c r="D22" s="13">
        <v>6.4935064935064901E-2</v>
      </c>
      <c r="E22" s="13">
        <v>0.133333333333333</v>
      </c>
      <c r="F22" s="13">
        <v>0.106719367588933</v>
      </c>
      <c r="G22" s="13">
        <v>0.114341085271318</v>
      </c>
      <c r="H22" s="13"/>
      <c r="I22" s="13">
        <v>0.10752688172043</v>
      </c>
      <c r="J22" s="13">
        <v>0.114341085271318</v>
      </c>
      <c r="K22" s="13"/>
      <c r="L22" s="13">
        <v>0.1171875</v>
      </c>
      <c r="M22" s="13">
        <v>0.15584415584415601</v>
      </c>
      <c r="N22" s="13">
        <v>0.11744966442953</v>
      </c>
      <c r="O22" s="13">
        <v>7.1207430340557307E-2</v>
      </c>
      <c r="P22" s="13"/>
      <c r="Q22" s="13">
        <v>9.00900900900901E-2</v>
      </c>
      <c r="R22" s="13">
        <v>0.14864864864864899</v>
      </c>
      <c r="S22" s="13">
        <v>0.173913043478261</v>
      </c>
      <c r="T22" s="13">
        <v>0.11214953271028</v>
      </c>
      <c r="U22" s="13">
        <v>0.120967741935484</v>
      </c>
      <c r="V22" s="13">
        <v>7.69230769230769E-2</v>
      </c>
      <c r="W22" s="13">
        <v>9.1836734693877597E-2</v>
      </c>
      <c r="X22" s="13">
        <v>0.105263157894737</v>
      </c>
      <c r="Y22" s="13"/>
      <c r="Z22" s="13">
        <v>0.107913669064748</v>
      </c>
      <c r="AA22" s="13">
        <v>7.3619631901840496E-2</v>
      </c>
      <c r="AB22" s="13">
        <v>0.11038961038961</v>
      </c>
      <c r="AC22" s="13">
        <v>9.4972067039106101E-2</v>
      </c>
      <c r="AD22" s="13">
        <v>0.114285714285714</v>
      </c>
      <c r="AE22" s="13">
        <v>0.13888888888888901</v>
      </c>
      <c r="AF22" s="13">
        <v>0.16666666666666699</v>
      </c>
      <c r="AG22" s="13">
        <v>0.15384615384615399</v>
      </c>
      <c r="AH22" s="13"/>
      <c r="AI22" s="13">
        <v>0.17777777777777801</v>
      </c>
      <c r="AJ22" s="13">
        <v>0.11340206185567001</v>
      </c>
      <c r="AK22" s="13">
        <v>8.4967320261437898E-2</v>
      </c>
      <c r="AL22" s="13">
        <v>9.5808383233532898E-2</v>
      </c>
      <c r="AM22" s="13">
        <v>0.15517241379310301</v>
      </c>
      <c r="AN22" s="13"/>
      <c r="AO22" s="13">
        <v>0.108877721943049</v>
      </c>
      <c r="AP22" s="13">
        <v>0.114583333333333</v>
      </c>
      <c r="AQ22" s="13"/>
      <c r="AR22" s="13">
        <v>0.125</v>
      </c>
      <c r="AS22" s="13">
        <v>0.111888111888112</v>
      </c>
      <c r="AT22" s="13">
        <v>0</v>
      </c>
      <c r="AU22" s="13">
        <v>9.6774193548387094E-2</v>
      </c>
      <c r="AV22" s="13">
        <v>0.10084033613445401</v>
      </c>
      <c r="AW22" s="13">
        <v>0.18181818181818199</v>
      </c>
      <c r="AX22" s="13">
        <v>9.5238095238095205E-2</v>
      </c>
      <c r="AY22" s="13">
        <v>0</v>
      </c>
      <c r="AZ22" s="13">
        <v>7.9207920792079195E-2</v>
      </c>
      <c r="BA22" s="13">
        <v>0.13793103448275901</v>
      </c>
      <c r="BB22" s="13">
        <v>0.22807017543859601</v>
      </c>
      <c r="BC22" s="13">
        <v>5.6603773584905703E-2</v>
      </c>
      <c r="BD22" s="13"/>
      <c r="BE22" s="13">
        <v>0.124645892351275</v>
      </c>
    </row>
    <row r="23" spans="2:57" ht="30" x14ac:dyDescent="0.25">
      <c r="B23" s="14" t="s">
        <v>661</v>
      </c>
      <c r="C23" s="13">
        <v>3.5677879714576997E-2</v>
      </c>
      <c r="D23" s="13">
        <v>7.7922077922077906E-2</v>
      </c>
      <c r="E23" s="13">
        <v>3.7037037037037E-2</v>
      </c>
      <c r="F23" s="13">
        <v>3.5573122529644299E-2</v>
      </c>
      <c r="G23" s="13">
        <v>2.9069767441860499E-2</v>
      </c>
      <c r="H23" s="13"/>
      <c r="I23" s="13">
        <v>4.3010752688171998E-2</v>
      </c>
      <c r="J23" s="13">
        <v>2.9069767441860499E-2</v>
      </c>
      <c r="K23" s="13"/>
      <c r="L23" s="13">
        <v>3.90625E-2</v>
      </c>
      <c r="M23" s="13">
        <v>4.3290043290043302E-2</v>
      </c>
      <c r="N23" s="13">
        <v>3.35570469798658E-2</v>
      </c>
      <c r="O23" s="13">
        <v>3.09597523219814E-2</v>
      </c>
      <c r="P23" s="13"/>
      <c r="Q23" s="13">
        <v>7.2072072072072099E-2</v>
      </c>
      <c r="R23" s="13">
        <v>4.0540540540540501E-2</v>
      </c>
      <c r="S23" s="13">
        <v>1.0869565217391301E-2</v>
      </c>
      <c r="T23" s="13">
        <v>3.7383177570093497E-2</v>
      </c>
      <c r="U23" s="13">
        <v>2.4193548387096801E-2</v>
      </c>
      <c r="V23" s="13">
        <v>3.0769230769230799E-2</v>
      </c>
      <c r="W23" s="13">
        <v>4.08163265306122E-2</v>
      </c>
      <c r="X23" s="13">
        <v>3.07017543859649E-2</v>
      </c>
      <c r="Y23" s="13"/>
      <c r="Z23" s="13">
        <v>4.3165467625899297E-2</v>
      </c>
      <c r="AA23" s="13">
        <v>3.0674846625766899E-2</v>
      </c>
      <c r="AB23" s="13">
        <v>1.2987012987013E-2</v>
      </c>
      <c r="AC23" s="13">
        <v>5.0279329608938501E-2</v>
      </c>
      <c r="AD23" s="13">
        <v>4.7619047619047603E-2</v>
      </c>
      <c r="AE23" s="13">
        <v>3.7037037037037E-2</v>
      </c>
      <c r="AF23" s="13">
        <v>0</v>
      </c>
      <c r="AG23" s="13">
        <v>4.3956043956044001E-2</v>
      </c>
      <c r="AH23" s="13"/>
      <c r="AI23" s="13">
        <v>2.2222222222222199E-2</v>
      </c>
      <c r="AJ23" s="13">
        <v>3.09278350515464E-2</v>
      </c>
      <c r="AK23" s="13">
        <v>3.9215686274509803E-2</v>
      </c>
      <c r="AL23" s="13">
        <v>2.9940119760479E-2</v>
      </c>
      <c r="AM23" s="13">
        <v>5.7471264367816098E-2</v>
      </c>
      <c r="AN23" s="13"/>
      <c r="AO23" s="13">
        <v>4.3551088777219402E-2</v>
      </c>
      <c r="AP23" s="13">
        <v>2.34375E-2</v>
      </c>
      <c r="AQ23" s="13"/>
      <c r="AR23" s="13">
        <v>0</v>
      </c>
      <c r="AS23" s="13">
        <v>4.1958041958042001E-2</v>
      </c>
      <c r="AT23" s="13">
        <v>0</v>
      </c>
      <c r="AU23" s="13">
        <v>3.2258064516128997E-2</v>
      </c>
      <c r="AV23" s="13">
        <v>5.0420168067226899E-2</v>
      </c>
      <c r="AW23" s="13">
        <v>1.2987012987013E-2</v>
      </c>
      <c r="AX23" s="13">
        <v>3.5714285714285698E-2</v>
      </c>
      <c r="AY23" s="13">
        <v>5.8823529411764698E-2</v>
      </c>
      <c r="AZ23" s="13">
        <v>4.95049504950495E-2</v>
      </c>
      <c r="BA23" s="13">
        <v>0</v>
      </c>
      <c r="BB23" s="13">
        <v>1.7543859649122799E-2</v>
      </c>
      <c r="BC23" s="13">
        <v>7.5471698113207503E-2</v>
      </c>
      <c r="BD23" s="13"/>
      <c r="BE23" s="13">
        <v>2.8328611898017001E-2</v>
      </c>
    </row>
    <row r="24" spans="2:57" x14ac:dyDescent="0.25">
      <c r="B24" s="14" t="s">
        <v>82</v>
      </c>
      <c r="C24" s="13">
        <v>1.9367991845056099E-2</v>
      </c>
      <c r="D24" s="13">
        <v>6.4935064935064901E-2</v>
      </c>
      <c r="E24" s="13">
        <v>2.2222222222222199E-2</v>
      </c>
      <c r="F24" s="13">
        <v>1.97628458498024E-2</v>
      </c>
      <c r="G24" s="13">
        <v>1.16279069767442E-2</v>
      </c>
      <c r="H24" s="13"/>
      <c r="I24" s="13">
        <v>2.7956989247311801E-2</v>
      </c>
      <c r="J24" s="13">
        <v>1.16279069767442E-2</v>
      </c>
      <c r="K24" s="13"/>
      <c r="L24" s="13">
        <v>1.5625E-2</v>
      </c>
      <c r="M24" s="13">
        <v>1.7316017316017299E-2</v>
      </c>
      <c r="N24" s="13">
        <v>1.00671140939597E-2</v>
      </c>
      <c r="O24" s="13">
        <v>3.09597523219814E-2</v>
      </c>
      <c r="P24" s="13"/>
      <c r="Q24" s="13">
        <v>3.6036036036036001E-2</v>
      </c>
      <c r="R24" s="13">
        <v>0</v>
      </c>
      <c r="S24" s="13">
        <v>3.2608695652173898E-2</v>
      </c>
      <c r="T24" s="13">
        <v>1.86915887850467E-2</v>
      </c>
      <c r="U24" s="13">
        <v>1.6129032258064498E-2</v>
      </c>
      <c r="V24" s="13">
        <v>7.6923076923076901E-3</v>
      </c>
      <c r="W24" s="13">
        <v>3.06122448979592E-2</v>
      </c>
      <c r="X24" s="13">
        <v>1.3157894736842099E-2</v>
      </c>
      <c r="Y24" s="13"/>
      <c r="Z24" s="13">
        <v>4.3165467625899297E-2</v>
      </c>
      <c r="AA24" s="13">
        <v>1.22699386503067E-2</v>
      </c>
      <c r="AB24" s="13">
        <v>3.8961038961039002E-2</v>
      </c>
      <c r="AC24" s="13">
        <v>5.5865921787709499E-3</v>
      </c>
      <c r="AD24" s="13">
        <v>9.5238095238095195E-3</v>
      </c>
      <c r="AE24" s="13">
        <v>1.85185185185185E-2</v>
      </c>
      <c r="AF24" s="13">
        <v>0</v>
      </c>
      <c r="AG24" s="13">
        <v>1.0989010989011E-2</v>
      </c>
      <c r="AH24" s="13"/>
      <c r="AI24" s="13">
        <v>6.6666666666666693E-2</v>
      </c>
      <c r="AJ24" s="13">
        <v>2.06185567010309E-2</v>
      </c>
      <c r="AK24" s="13">
        <v>1.9607843137254902E-2</v>
      </c>
      <c r="AL24" s="13">
        <v>1.79640718562874E-2</v>
      </c>
      <c r="AM24" s="13">
        <v>5.74712643678161E-3</v>
      </c>
      <c r="AN24" s="13"/>
      <c r="AO24" s="13">
        <v>2.5125628140703501E-2</v>
      </c>
      <c r="AP24" s="13">
        <v>1.0416666666666701E-2</v>
      </c>
      <c r="AQ24" s="13"/>
      <c r="AR24" s="13">
        <v>0</v>
      </c>
      <c r="AS24" s="13">
        <v>1.7482517482517501E-2</v>
      </c>
      <c r="AT24" s="13">
        <v>5.8823529411764698E-2</v>
      </c>
      <c r="AU24" s="13">
        <v>0</v>
      </c>
      <c r="AV24" s="13">
        <v>3.3613445378151301E-2</v>
      </c>
      <c r="AW24" s="13">
        <v>3.8961038961039002E-2</v>
      </c>
      <c r="AX24" s="13">
        <v>1.1904761904761901E-2</v>
      </c>
      <c r="AY24" s="13">
        <v>2.9411764705882401E-2</v>
      </c>
      <c r="AZ24" s="13">
        <v>2.9702970297029702E-2</v>
      </c>
      <c r="BA24" s="13">
        <v>0</v>
      </c>
      <c r="BB24" s="13">
        <v>0</v>
      </c>
      <c r="BC24" s="13">
        <v>1.88679245283019E-2</v>
      </c>
      <c r="BD24" s="13"/>
      <c r="BE24" s="13">
        <v>1.1331444759206799E-2</v>
      </c>
    </row>
    <row r="25" spans="2:57" x14ac:dyDescent="0.25">
      <c r="B25" s="14" t="s">
        <v>240</v>
      </c>
      <c r="C25" s="19">
        <v>1.01936799184506E-3</v>
      </c>
      <c r="D25" s="19">
        <v>1.2987012987013E-2</v>
      </c>
      <c r="E25" s="19">
        <v>0</v>
      </c>
      <c r="F25" s="19">
        <v>0</v>
      </c>
      <c r="G25" s="19">
        <v>0</v>
      </c>
      <c r="H25" s="19"/>
      <c r="I25" s="19">
        <v>2.1505376344086E-3</v>
      </c>
      <c r="J25" s="19">
        <v>0</v>
      </c>
      <c r="K25" s="19"/>
      <c r="L25" s="19">
        <v>7.8125E-3</v>
      </c>
      <c r="M25" s="19">
        <v>0</v>
      </c>
      <c r="N25" s="19">
        <v>0</v>
      </c>
      <c r="O25" s="19">
        <v>0</v>
      </c>
      <c r="P25" s="19"/>
      <c r="Q25" s="19">
        <v>9.0090090090090107E-3</v>
      </c>
      <c r="R25" s="19">
        <v>0</v>
      </c>
      <c r="S25" s="19">
        <v>0</v>
      </c>
      <c r="T25" s="19">
        <v>0</v>
      </c>
      <c r="U25" s="19">
        <v>0</v>
      </c>
      <c r="V25" s="19">
        <v>0</v>
      </c>
      <c r="W25" s="19">
        <v>0</v>
      </c>
      <c r="X25" s="19">
        <v>0</v>
      </c>
      <c r="Y25" s="19"/>
      <c r="Z25" s="19">
        <v>0</v>
      </c>
      <c r="AA25" s="19">
        <v>0</v>
      </c>
      <c r="AB25" s="19">
        <v>0</v>
      </c>
      <c r="AC25" s="19">
        <v>5.5865921787709499E-3</v>
      </c>
      <c r="AD25" s="19">
        <v>0</v>
      </c>
      <c r="AE25" s="19">
        <v>0</v>
      </c>
      <c r="AF25" s="19">
        <v>0</v>
      </c>
      <c r="AG25" s="19">
        <v>0</v>
      </c>
      <c r="AH25" s="19"/>
      <c r="AI25" s="19">
        <v>0</v>
      </c>
      <c r="AJ25" s="19">
        <v>0</v>
      </c>
      <c r="AK25" s="19">
        <v>0</v>
      </c>
      <c r="AL25" s="19">
        <v>0</v>
      </c>
      <c r="AM25" s="19">
        <v>5.74712643678161E-3</v>
      </c>
      <c r="AN25" s="19"/>
      <c r="AO25" s="19">
        <v>0</v>
      </c>
      <c r="AP25" s="19">
        <v>2.60416666666667E-3</v>
      </c>
      <c r="AQ25" s="19"/>
      <c r="AR25" s="19">
        <v>0</v>
      </c>
      <c r="AS25" s="19">
        <v>0</v>
      </c>
      <c r="AT25" s="19">
        <v>0</v>
      </c>
      <c r="AU25" s="19">
        <v>0</v>
      </c>
      <c r="AV25" s="19">
        <v>8.4033613445378096E-3</v>
      </c>
      <c r="AW25" s="19">
        <v>0</v>
      </c>
      <c r="AX25" s="19">
        <v>0</v>
      </c>
      <c r="AY25" s="19">
        <v>0</v>
      </c>
      <c r="AZ25" s="19">
        <v>0</v>
      </c>
      <c r="BA25" s="19">
        <v>0</v>
      </c>
      <c r="BB25" s="19">
        <v>0</v>
      </c>
      <c r="BC25" s="19">
        <v>0</v>
      </c>
      <c r="BD25" s="19"/>
      <c r="BE25" s="19">
        <v>2.8328611898016999E-3</v>
      </c>
    </row>
    <row r="26" spans="2:57" x14ac:dyDescent="0.25">
      <c r="B26" s="15" t="s">
        <v>242</v>
      </c>
    </row>
    <row r="27" spans="2:57" x14ac:dyDescent="0.25">
      <c r="B27" t="s">
        <v>84</v>
      </c>
    </row>
    <row r="28" spans="2:57" x14ac:dyDescent="0.25">
      <c r="B28" t="s">
        <v>85</v>
      </c>
    </row>
    <row r="30" spans="2:57" x14ac:dyDescent="0.25">
      <c r="B3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666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45" x14ac:dyDescent="0.25">
      <c r="B8" s="14" t="s">
        <v>663</v>
      </c>
      <c r="C8" s="13">
        <v>0.40122199592668001</v>
      </c>
      <c r="D8" s="13">
        <v>0.31168831168831201</v>
      </c>
      <c r="E8" s="13">
        <v>0.37037037037037002</v>
      </c>
      <c r="F8" s="13">
        <v>0.38582677165354301</v>
      </c>
      <c r="G8" s="13">
        <v>0.43023255813953498</v>
      </c>
      <c r="H8" s="13"/>
      <c r="I8" s="13">
        <v>0.36909871244635201</v>
      </c>
      <c r="J8" s="13">
        <v>0.43023255813953498</v>
      </c>
      <c r="K8" s="13"/>
      <c r="L8" s="13">
        <v>0.4140625</v>
      </c>
      <c r="M8" s="13">
        <v>0.43722943722943702</v>
      </c>
      <c r="N8" s="13">
        <v>0.40133779264213998</v>
      </c>
      <c r="O8" s="13">
        <v>0.37151702786377699</v>
      </c>
      <c r="P8" s="13"/>
      <c r="Q8" s="13">
        <v>0.33333333333333298</v>
      </c>
      <c r="R8" s="13">
        <v>0.43243243243243201</v>
      </c>
      <c r="S8" s="13">
        <v>0.434782608695652</v>
      </c>
      <c r="T8" s="13">
        <v>0.39252336448598102</v>
      </c>
      <c r="U8" s="13">
        <v>0.33870967741935498</v>
      </c>
      <c r="V8" s="13">
        <v>0.42748091603053401</v>
      </c>
      <c r="W8" s="13">
        <v>0.38775510204081598</v>
      </c>
      <c r="X8" s="13">
        <v>0.44736842105263203</v>
      </c>
      <c r="Y8" s="13"/>
      <c r="Z8" s="13">
        <v>0.36690647482014399</v>
      </c>
      <c r="AA8" s="13">
        <v>0.41104294478527598</v>
      </c>
      <c r="AB8" s="13">
        <v>0.415584415584416</v>
      </c>
      <c r="AC8" s="13">
        <v>0.45251396648044701</v>
      </c>
      <c r="AD8" s="13">
        <v>0.4</v>
      </c>
      <c r="AE8" s="13">
        <v>0.36697247706421998</v>
      </c>
      <c r="AF8" s="13">
        <v>0.40476190476190499</v>
      </c>
      <c r="AG8" s="13">
        <v>0.35164835164835201</v>
      </c>
      <c r="AH8" s="13"/>
      <c r="AI8" s="13">
        <v>0.37777777777777799</v>
      </c>
      <c r="AJ8" s="13">
        <v>0.38144329896907198</v>
      </c>
      <c r="AK8" s="13">
        <v>0.34640522875816998</v>
      </c>
      <c r="AL8" s="13">
        <v>0.41633466135458203</v>
      </c>
      <c r="AM8" s="13">
        <v>0.43678160919540199</v>
      </c>
      <c r="AN8" s="13"/>
      <c r="AO8" s="13">
        <v>0.41304347826087001</v>
      </c>
      <c r="AP8" s="13">
        <v>0.3828125</v>
      </c>
      <c r="AQ8" s="13"/>
      <c r="AR8" s="13">
        <v>0.328125</v>
      </c>
      <c r="AS8" s="13">
        <v>0.447552447552448</v>
      </c>
      <c r="AT8" s="13">
        <v>0.29411764705882398</v>
      </c>
      <c r="AU8" s="13">
        <v>0.41935483870967699</v>
      </c>
      <c r="AV8" s="13">
        <v>0.42016806722689098</v>
      </c>
      <c r="AW8" s="13">
        <v>0.44155844155844198</v>
      </c>
      <c r="AX8" s="13">
        <v>0.38095238095238099</v>
      </c>
      <c r="AY8" s="13">
        <v>0.441176470588235</v>
      </c>
      <c r="AZ8" s="13">
        <v>0.40196078431372601</v>
      </c>
      <c r="BA8" s="13">
        <v>0.20689655172413801</v>
      </c>
      <c r="BB8" s="13">
        <v>0.43859649122806998</v>
      </c>
      <c r="BC8" s="13">
        <v>0.339622641509434</v>
      </c>
      <c r="BD8" s="13"/>
      <c r="BE8" s="13">
        <v>0.43342776203965999</v>
      </c>
    </row>
    <row r="9" spans="2:57" ht="30" x14ac:dyDescent="0.25">
      <c r="B9" s="14" t="s">
        <v>664</v>
      </c>
      <c r="C9" s="13">
        <v>0.35336048879837101</v>
      </c>
      <c r="D9" s="13">
        <v>0.29870129870129902</v>
      </c>
      <c r="E9" s="13">
        <v>0.35555555555555601</v>
      </c>
      <c r="F9" s="13">
        <v>0.32283464566929099</v>
      </c>
      <c r="G9" s="13">
        <v>0.37596899224806202</v>
      </c>
      <c r="H9" s="13"/>
      <c r="I9" s="13">
        <v>0.32832618025751098</v>
      </c>
      <c r="J9" s="13">
        <v>0.37596899224806202</v>
      </c>
      <c r="K9" s="13"/>
      <c r="L9" s="13">
        <v>0.375</v>
      </c>
      <c r="M9" s="13">
        <v>0.38095238095238099</v>
      </c>
      <c r="N9" s="13">
        <v>0.35785953177257501</v>
      </c>
      <c r="O9" s="13">
        <v>0.32198142414860698</v>
      </c>
      <c r="P9" s="13"/>
      <c r="Q9" s="13">
        <v>0.34234234234234201</v>
      </c>
      <c r="R9" s="13">
        <v>0.35135135135135098</v>
      </c>
      <c r="S9" s="13">
        <v>0.35869565217391303</v>
      </c>
      <c r="T9" s="13">
        <v>0.355140186915888</v>
      </c>
      <c r="U9" s="13">
        <v>0.39516129032258102</v>
      </c>
      <c r="V9" s="13">
        <v>0.39694656488549601</v>
      </c>
      <c r="W9" s="13">
        <v>0.32653061224489799</v>
      </c>
      <c r="X9" s="13">
        <v>0.32894736842105299</v>
      </c>
      <c r="Y9" s="13"/>
      <c r="Z9" s="13">
        <v>0.36690647482014399</v>
      </c>
      <c r="AA9" s="13">
        <v>0.30674846625766899</v>
      </c>
      <c r="AB9" s="13">
        <v>0.35064935064935099</v>
      </c>
      <c r="AC9" s="13">
        <v>0.37988826815642501</v>
      </c>
      <c r="AD9" s="13">
        <v>0.39047619047618998</v>
      </c>
      <c r="AE9" s="13">
        <v>0.33027522935779802</v>
      </c>
      <c r="AF9" s="13">
        <v>0.40476190476190499</v>
      </c>
      <c r="AG9" s="13">
        <v>0.32967032967033</v>
      </c>
      <c r="AH9" s="13"/>
      <c r="AI9" s="13">
        <v>0.35555555555555601</v>
      </c>
      <c r="AJ9" s="13">
        <v>0.35051546391752603</v>
      </c>
      <c r="AK9" s="13">
        <v>0.28758169934640498</v>
      </c>
      <c r="AL9" s="13">
        <v>0.34262948207171301</v>
      </c>
      <c r="AM9" s="13">
        <v>0.44827586206896602</v>
      </c>
      <c r="AN9" s="13"/>
      <c r="AO9" s="13">
        <v>0.32943143812709003</v>
      </c>
      <c r="AP9" s="13">
        <v>0.390625</v>
      </c>
      <c r="AQ9" s="13"/>
      <c r="AR9" s="13">
        <v>0.40625</v>
      </c>
      <c r="AS9" s="13">
        <v>0.36363636363636398</v>
      </c>
      <c r="AT9" s="13">
        <v>0.35294117647058798</v>
      </c>
      <c r="AU9" s="13">
        <v>0.29032258064516098</v>
      </c>
      <c r="AV9" s="13">
        <v>0.35294117647058798</v>
      </c>
      <c r="AW9" s="13">
        <v>0.35064935064935099</v>
      </c>
      <c r="AX9" s="13">
        <v>0.41666666666666702</v>
      </c>
      <c r="AY9" s="13">
        <v>0.32352941176470601</v>
      </c>
      <c r="AZ9" s="13">
        <v>0.32352941176470601</v>
      </c>
      <c r="BA9" s="13">
        <v>0.36206896551724099</v>
      </c>
      <c r="BB9" s="13">
        <v>0.33333333333333298</v>
      </c>
      <c r="BC9" s="13">
        <v>0.26415094339622602</v>
      </c>
      <c r="BD9" s="13"/>
      <c r="BE9" s="13">
        <v>0.38526912181303102</v>
      </c>
    </row>
    <row r="10" spans="2:57" ht="30" x14ac:dyDescent="0.25">
      <c r="B10" s="14" t="s">
        <v>665</v>
      </c>
      <c r="C10" s="13">
        <v>0.20977596741344201</v>
      </c>
      <c r="D10" s="13">
        <v>0.337662337662338</v>
      </c>
      <c r="E10" s="13">
        <v>0.2</v>
      </c>
      <c r="F10" s="13">
        <v>0.255905511811024</v>
      </c>
      <c r="G10" s="13">
        <v>0.170542635658915</v>
      </c>
      <c r="H10" s="13"/>
      <c r="I10" s="13">
        <v>0.25321888412017202</v>
      </c>
      <c r="J10" s="13">
        <v>0.170542635658915</v>
      </c>
      <c r="K10" s="13"/>
      <c r="L10" s="13">
        <v>0.1640625</v>
      </c>
      <c r="M10" s="13">
        <v>0.15584415584415601</v>
      </c>
      <c r="N10" s="13">
        <v>0.217391304347826</v>
      </c>
      <c r="O10" s="13">
        <v>0.26006191950464402</v>
      </c>
      <c r="P10" s="13"/>
      <c r="Q10" s="13">
        <v>0.26126126126126098</v>
      </c>
      <c r="R10" s="13">
        <v>0.18918918918918901</v>
      </c>
      <c r="S10" s="13">
        <v>0.15217391304347799</v>
      </c>
      <c r="T10" s="13">
        <v>0.22429906542056099</v>
      </c>
      <c r="U10" s="13">
        <v>0.217741935483871</v>
      </c>
      <c r="V10" s="13">
        <v>0.17557251908396901</v>
      </c>
      <c r="W10" s="13">
        <v>0.24489795918367299</v>
      </c>
      <c r="X10" s="13">
        <v>0.20175438596491199</v>
      </c>
      <c r="Y10" s="13"/>
      <c r="Z10" s="13">
        <v>0.22302158273381301</v>
      </c>
      <c r="AA10" s="13">
        <v>0.23312883435582801</v>
      </c>
      <c r="AB10" s="13">
        <v>0.207792207792208</v>
      </c>
      <c r="AC10" s="13">
        <v>0.14525139664804501</v>
      </c>
      <c r="AD10" s="13">
        <v>0.19047619047618999</v>
      </c>
      <c r="AE10" s="13">
        <v>0.247706422018349</v>
      </c>
      <c r="AF10" s="13">
        <v>0.16666666666666699</v>
      </c>
      <c r="AG10" s="13">
        <v>0.27472527472527503</v>
      </c>
      <c r="AH10" s="13"/>
      <c r="AI10" s="13">
        <v>0.155555555555556</v>
      </c>
      <c r="AJ10" s="13">
        <v>0.22680412371134001</v>
      </c>
      <c r="AK10" s="13">
        <v>0.31372549019607798</v>
      </c>
      <c r="AL10" s="13">
        <v>0.21115537848605601</v>
      </c>
      <c r="AM10" s="13">
        <v>0.10344827586206901</v>
      </c>
      <c r="AN10" s="13"/>
      <c r="AO10" s="13">
        <v>0.230769230769231</v>
      </c>
      <c r="AP10" s="13">
        <v>0.17708333333333301</v>
      </c>
      <c r="AQ10" s="13"/>
      <c r="AR10" s="13">
        <v>0.234375</v>
      </c>
      <c r="AS10" s="13">
        <v>0.15734265734265701</v>
      </c>
      <c r="AT10" s="13">
        <v>0.35294117647058798</v>
      </c>
      <c r="AU10" s="13">
        <v>0.29032258064516098</v>
      </c>
      <c r="AV10" s="13">
        <v>0.184873949579832</v>
      </c>
      <c r="AW10" s="13">
        <v>0.18181818181818199</v>
      </c>
      <c r="AX10" s="13">
        <v>0.15476190476190499</v>
      </c>
      <c r="AY10" s="13">
        <v>0.20588235294117599</v>
      </c>
      <c r="AZ10" s="13">
        <v>0.24509803921568599</v>
      </c>
      <c r="BA10" s="13">
        <v>0.37931034482758602</v>
      </c>
      <c r="BB10" s="13">
        <v>0.19298245614035101</v>
      </c>
      <c r="BC10" s="13">
        <v>0.320754716981132</v>
      </c>
      <c r="BD10" s="13"/>
      <c r="BE10" s="13">
        <v>0.15014164305948999</v>
      </c>
    </row>
    <row r="11" spans="2:57" x14ac:dyDescent="0.25">
      <c r="B11" s="14" t="s">
        <v>82</v>
      </c>
      <c r="C11" s="19">
        <v>3.5641547861507097E-2</v>
      </c>
      <c r="D11" s="19">
        <v>5.1948051948052E-2</v>
      </c>
      <c r="E11" s="19">
        <v>7.4074074074074098E-2</v>
      </c>
      <c r="F11" s="19">
        <v>3.5433070866141697E-2</v>
      </c>
      <c r="G11" s="19">
        <v>2.32558139534884E-2</v>
      </c>
      <c r="H11" s="19"/>
      <c r="I11" s="19">
        <v>4.9356223175965698E-2</v>
      </c>
      <c r="J11" s="19">
        <v>2.32558139534884E-2</v>
      </c>
      <c r="K11" s="19"/>
      <c r="L11" s="19">
        <v>4.6875E-2</v>
      </c>
      <c r="M11" s="19">
        <v>2.5974025974026E-2</v>
      </c>
      <c r="N11" s="19">
        <v>2.3411371237458199E-2</v>
      </c>
      <c r="O11" s="19">
        <v>4.6439628482972103E-2</v>
      </c>
      <c r="P11" s="19"/>
      <c r="Q11" s="19">
        <v>6.3063063063063099E-2</v>
      </c>
      <c r="R11" s="19">
        <v>2.7027027027027001E-2</v>
      </c>
      <c r="S11" s="19">
        <v>5.4347826086956499E-2</v>
      </c>
      <c r="T11" s="19">
        <v>2.80373831775701E-2</v>
      </c>
      <c r="U11" s="19">
        <v>4.8387096774193498E-2</v>
      </c>
      <c r="V11" s="19">
        <v>0</v>
      </c>
      <c r="W11" s="19">
        <v>4.08163265306122E-2</v>
      </c>
      <c r="X11" s="19">
        <v>2.1929824561403501E-2</v>
      </c>
      <c r="Y11" s="19"/>
      <c r="Z11" s="19">
        <v>4.3165467625899297E-2</v>
      </c>
      <c r="AA11" s="19">
        <v>4.9079754601227002E-2</v>
      </c>
      <c r="AB11" s="19">
        <v>2.5974025974026E-2</v>
      </c>
      <c r="AC11" s="19">
        <v>2.23463687150838E-2</v>
      </c>
      <c r="AD11" s="19">
        <v>1.9047619047619001E-2</v>
      </c>
      <c r="AE11" s="19">
        <v>5.5045871559633003E-2</v>
      </c>
      <c r="AF11" s="19">
        <v>2.3809523809523801E-2</v>
      </c>
      <c r="AG11" s="19">
        <v>4.3956043956044001E-2</v>
      </c>
      <c r="AH11" s="19"/>
      <c r="AI11" s="19">
        <v>0.11111111111111099</v>
      </c>
      <c r="AJ11" s="19">
        <v>4.1237113402061903E-2</v>
      </c>
      <c r="AK11" s="19">
        <v>5.22875816993464E-2</v>
      </c>
      <c r="AL11" s="19">
        <v>2.98804780876494E-2</v>
      </c>
      <c r="AM11" s="19">
        <v>1.1494252873563199E-2</v>
      </c>
      <c r="AN11" s="19"/>
      <c r="AO11" s="19">
        <v>2.6755852842809399E-2</v>
      </c>
      <c r="AP11" s="19">
        <v>4.9479166666666699E-2</v>
      </c>
      <c r="AQ11" s="19"/>
      <c r="AR11" s="19">
        <v>3.125E-2</v>
      </c>
      <c r="AS11" s="19">
        <v>3.1468531468531499E-2</v>
      </c>
      <c r="AT11" s="19">
        <v>0</v>
      </c>
      <c r="AU11" s="19">
        <v>0</v>
      </c>
      <c r="AV11" s="19">
        <v>4.20168067226891E-2</v>
      </c>
      <c r="AW11" s="19">
        <v>2.5974025974026E-2</v>
      </c>
      <c r="AX11" s="19">
        <v>4.7619047619047603E-2</v>
      </c>
      <c r="AY11" s="19">
        <v>2.9411764705882401E-2</v>
      </c>
      <c r="AZ11" s="19">
        <v>2.9411764705882401E-2</v>
      </c>
      <c r="BA11" s="19">
        <v>5.1724137931034503E-2</v>
      </c>
      <c r="BB11" s="19">
        <v>3.5087719298245598E-2</v>
      </c>
      <c r="BC11" s="19">
        <v>7.5471698113207503E-2</v>
      </c>
      <c r="BD11" s="19"/>
      <c r="BE11" s="19">
        <v>3.1161473087818699E-2</v>
      </c>
    </row>
    <row r="12" spans="2:57" x14ac:dyDescent="0.25">
      <c r="B12" s="15" t="s">
        <v>242</v>
      </c>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136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129</v>
      </c>
      <c r="C8" s="13">
        <v>6.1099796334012201E-3</v>
      </c>
      <c r="D8" s="13">
        <v>0</v>
      </c>
      <c r="E8" s="13">
        <v>0</v>
      </c>
      <c r="F8" s="13">
        <v>7.8740157480314994E-3</v>
      </c>
      <c r="G8" s="13">
        <v>7.7519379844961196E-3</v>
      </c>
      <c r="H8" s="13"/>
      <c r="I8" s="13">
        <v>4.29184549356223E-3</v>
      </c>
      <c r="J8" s="13">
        <v>7.7519379844961196E-3</v>
      </c>
      <c r="K8" s="13"/>
      <c r="L8" s="13">
        <v>0</v>
      </c>
      <c r="M8" s="13">
        <v>8.6580086580086597E-3</v>
      </c>
      <c r="N8" s="13">
        <v>1.00334448160535E-2</v>
      </c>
      <c r="O8" s="13">
        <v>3.09597523219814E-3</v>
      </c>
      <c r="P8" s="13"/>
      <c r="Q8" s="13">
        <v>0</v>
      </c>
      <c r="R8" s="13">
        <v>0</v>
      </c>
      <c r="S8" s="13">
        <v>0</v>
      </c>
      <c r="T8" s="13">
        <v>9.3457943925233603E-3</v>
      </c>
      <c r="U8" s="13">
        <v>1.6129032258064498E-2</v>
      </c>
      <c r="V8" s="13">
        <v>0</v>
      </c>
      <c r="W8" s="13">
        <v>0</v>
      </c>
      <c r="X8" s="13">
        <v>1.3157894736842099E-2</v>
      </c>
      <c r="Y8" s="13"/>
      <c r="Z8" s="13">
        <v>7.1942446043165497E-3</v>
      </c>
      <c r="AA8" s="13">
        <v>0</v>
      </c>
      <c r="AB8" s="13">
        <v>6.4935064935064896E-3</v>
      </c>
      <c r="AC8" s="13">
        <v>1.11731843575419E-2</v>
      </c>
      <c r="AD8" s="13">
        <v>0</v>
      </c>
      <c r="AE8" s="13">
        <v>0</v>
      </c>
      <c r="AF8" s="13">
        <v>0</v>
      </c>
      <c r="AG8" s="13">
        <v>2.1978021978022001E-2</v>
      </c>
      <c r="AH8" s="13"/>
      <c r="AI8" s="13">
        <v>0</v>
      </c>
      <c r="AJ8" s="13">
        <v>2.06185567010309E-2</v>
      </c>
      <c r="AK8" s="13">
        <v>6.5359477124183E-3</v>
      </c>
      <c r="AL8" s="13">
        <v>3.9840637450199202E-3</v>
      </c>
      <c r="AM8" s="13">
        <v>5.74712643678161E-3</v>
      </c>
      <c r="AN8" s="13"/>
      <c r="AO8" s="13">
        <v>6.6889632107023402E-3</v>
      </c>
      <c r="AP8" s="13">
        <v>5.2083333333333296E-3</v>
      </c>
      <c r="AQ8" s="13"/>
      <c r="AR8" s="13">
        <v>1.5625E-2</v>
      </c>
      <c r="AS8" s="13">
        <v>1.04895104895105E-2</v>
      </c>
      <c r="AT8" s="13">
        <v>5.8823529411764698E-2</v>
      </c>
      <c r="AU8" s="13">
        <v>0</v>
      </c>
      <c r="AV8" s="13">
        <v>0</v>
      </c>
      <c r="AW8" s="13">
        <v>0</v>
      </c>
      <c r="AX8" s="13">
        <v>0</v>
      </c>
      <c r="AY8" s="13">
        <v>0</v>
      </c>
      <c r="AZ8" s="13">
        <v>0</v>
      </c>
      <c r="BA8" s="13">
        <v>1.72413793103448E-2</v>
      </c>
      <c r="BB8" s="13">
        <v>0</v>
      </c>
      <c r="BC8" s="13">
        <v>0</v>
      </c>
      <c r="BD8" s="13"/>
      <c r="BE8" s="13">
        <v>0</v>
      </c>
    </row>
    <row r="9" spans="2:57" x14ac:dyDescent="0.25">
      <c r="B9" s="14" t="s">
        <v>102</v>
      </c>
      <c r="C9" s="13">
        <v>6.1099796334012201E-3</v>
      </c>
      <c r="D9" s="13">
        <v>0</v>
      </c>
      <c r="E9" s="13">
        <v>0</v>
      </c>
      <c r="F9" s="13">
        <v>1.1811023622047201E-2</v>
      </c>
      <c r="G9" s="13">
        <v>5.8139534883720903E-3</v>
      </c>
      <c r="H9" s="13"/>
      <c r="I9" s="13">
        <v>6.4377682403433502E-3</v>
      </c>
      <c r="J9" s="13">
        <v>5.8139534883720903E-3</v>
      </c>
      <c r="K9" s="13"/>
      <c r="L9" s="13">
        <v>0</v>
      </c>
      <c r="M9" s="13">
        <v>4.3290043290043299E-3</v>
      </c>
      <c r="N9" s="13">
        <v>3.3444816053511701E-3</v>
      </c>
      <c r="O9" s="13">
        <v>1.23839009287926E-2</v>
      </c>
      <c r="P9" s="13"/>
      <c r="Q9" s="13">
        <v>0</v>
      </c>
      <c r="R9" s="13">
        <v>1.35135135135135E-2</v>
      </c>
      <c r="S9" s="13">
        <v>0</v>
      </c>
      <c r="T9" s="13">
        <v>9.3457943925233603E-3</v>
      </c>
      <c r="U9" s="13">
        <v>8.0645161290322596E-3</v>
      </c>
      <c r="V9" s="13">
        <v>0</v>
      </c>
      <c r="W9" s="13">
        <v>1.02040816326531E-2</v>
      </c>
      <c r="X9" s="13">
        <v>8.7719298245613996E-3</v>
      </c>
      <c r="Y9" s="13"/>
      <c r="Z9" s="13">
        <v>0</v>
      </c>
      <c r="AA9" s="13">
        <v>6.13496932515337E-3</v>
      </c>
      <c r="AB9" s="13">
        <v>6.4935064935064896E-3</v>
      </c>
      <c r="AC9" s="13">
        <v>5.5865921787709499E-3</v>
      </c>
      <c r="AD9" s="13">
        <v>0</v>
      </c>
      <c r="AE9" s="13">
        <v>1.8348623853211E-2</v>
      </c>
      <c r="AF9" s="13">
        <v>0</v>
      </c>
      <c r="AG9" s="13">
        <v>1.0989010989011E-2</v>
      </c>
      <c r="AH9" s="13"/>
      <c r="AI9" s="13">
        <v>0</v>
      </c>
      <c r="AJ9" s="13">
        <v>1.03092783505155E-2</v>
      </c>
      <c r="AK9" s="13">
        <v>1.30718954248366E-2</v>
      </c>
      <c r="AL9" s="13">
        <v>5.9760956175298804E-3</v>
      </c>
      <c r="AM9" s="13">
        <v>0</v>
      </c>
      <c r="AN9" s="13"/>
      <c r="AO9" s="13">
        <v>5.0167224080267603E-3</v>
      </c>
      <c r="AP9" s="13">
        <v>7.8125E-3</v>
      </c>
      <c r="AQ9" s="13"/>
      <c r="AR9" s="13">
        <v>1.5625E-2</v>
      </c>
      <c r="AS9" s="13">
        <v>3.4965034965035E-3</v>
      </c>
      <c r="AT9" s="13">
        <v>0</v>
      </c>
      <c r="AU9" s="13">
        <v>0</v>
      </c>
      <c r="AV9" s="13">
        <v>1.6806722689075598E-2</v>
      </c>
      <c r="AW9" s="13">
        <v>0</v>
      </c>
      <c r="AX9" s="13">
        <v>2.3809523809523801E-2</v>
      </c>
      <c r="AY9" s="13">
        <v>0</v>
      </c>
      <c r="AZ9" s="13">
        <v>0</v>
      </c>
      <c r="BA9" s="13">
        <v>0</v>
      </c>
      <c r="BB9" s="13">
        <v>0</v>
      </c>
      <c r="BC9" s="13">
        <v>0</v>
      </c>
      <c r="BD9" s="13"/>
      <c r="BE9" s="13">
        <v>5.6657223796033997E-3</v>
      </c>
    </row>
    <row r="10" spans="2:57" x14ac:dyDescent="0.25">
      <c r="B10" s="14" t="s">
        <v>103</v>
      </c>
      <c r="C10" s="13">
        <v>2.8513238289205701E-2</v>
      </c>
      <c r="D10" s="13">
        <v>3.8961038961039002E-2</v>
      </c>
      <c r="E10" s="13">
        <v>6.6666666666666693E-2</v>
      </c>
      <c r="F10" s="13">
        <v>1.5748031496062999E-2</v>
      </c>
      <c r="G10" s="13">
        <v>2.32558139534884E-2</v>
      </c>
      <c r="H10" s="13"/>
      <c r="I10" s="13">
        <v>3.4334763948497903E-2</v>
      </c>
      <c r="J10" s="13">
        <v>2.32558139534884E-2</v>
      </c>
      <c r="K10" s="13"/>
      <c r="L10" s="13">
        <v>3.90625E-2</v>
      </c>
      <c r="M10" s="13">
        <v>1.7316017316017299E-2</v>
      </c>
      <c r="N10" s="13">
        <v>2.0066889632107E-2</v>
      </c>
      <c r="O10" s="13">
        <v>4.02476780185759E-2</v>
      </c>
      <c r="P10" s="13"/>
      <c r="Q10" s="13">
        <v>2.7027027027027001E-2</v>
      </c>
      <c r="R10" s="13">
        <v>6.7567567567567599E-2</v>
      </c>
      <c r="S10" s="13">
        <v>3.2608695652173898E-2</v>
      </c>
      <c r="T10" s="13">
        <v>2.80373831775701E-2</v>
      </c>
      <c r="U10" s="13">
        <v>2.4193548387096801E-2</v>
      </c>
      <c r="V10" s="13">
        <v>7.63358778625954E-3</v>
      </c>
      <c r="W10" s="13">
        <v>3.06122448979592E-2</v>
      </c>
      <c r="X10" s="13">
        <v>2.6315789473684199E-2</v>
      </c>
      <c r="Y10" s="13"/>
      <c r="Z10" s="13">
        <v>2.8776978417266199E-2</v>
      </c>
      <c r="AA10" s="13">
        <v>2.4539877300613501E-2</v>
      </c>
      <c r="AB10" s="13">
        <v>1.9480519480519501E-2</v>
      </c>
      <c r="AC10" s="13">
        <v>2.7932960893854698E-2</v>
      </c>
      <c r="AD10" s="13">
        <v>3.8095238095238099E-2</v>
      </c>
      <c r="AE10" s="13">
        <v>4.5871559633027498E-2</v>
      </c>
      <c r="AF10" s="13">
        <v>0</v>
      </c>
      <c r="AG10" s="13">
        <v>3.2967032967033003E-2</v>
      </c>
      <c r="AH10" s="13"/>
      <c r="AI10" s="13">
        <v>6.6666666666666693E-2</v>
      </c>
      <c r="AJ10" s="13">
        <v>5.1546391752577303E-2</v>
      </c>
      <c r="AK10" s="13">
        <v>2.61437908496732E-2</v>
      </c>
      <c r="AL10" s="13">
        <v>1.9920318725099601E-2</v>
      </c>
      <c r="AM10" s="13">
        <v>2.8735632183908E-2</v>
      </c>
      <c r="AN10" s="13"/>
      <c r="AO10" s="13">
        <v>2.5083612040133801E-2</v>
      </c>
      <c r="AP10" s="13">
        <v>3.3854166666666699E-2</v>
      </c>
      <c r="AQ10" s="13"/>
      <c r="AR10" s="13">
        <v>1.5625E-2</v>
      </c>
      <c r="AS10" s="13">
        <v>1.7482517482517501E-2</v>
      </c>
      <c r="AT10" s="13">
        <v>0.11764705882352899</v>
      </c>
      <c r="AU10" s="13">
        <v>0</v>
      </c>
      <c r="AV10" s="13">
        <v>5.0420168067226899E-2</v>
      </c>
      <c r="AW10" s="13">
        <v>3.8961038961039002E-2</v>
      </c>
      <c r="AX10" s="13">
        <v>2.3809523809523801E-2</v>
      </c>
      <c r="AY10" s="13">
        <v>0</v>
      </c>
      <c r="AZ10" s="13">
        <v>4.9019607843137303E-2</v>
      </c>
      <c r="BA10" s="13">
        <v>5.1724137931034503E-2</v>
      </c>
      <c r="BB10" s="13">
        <v>0</v>
      </c>
      <c r="BC10" s="13">
        <v>1.88679245283019E-2</v>
      </c>
      <c r="BD10" s="13"/>
      <c r="BE10" s="13">
        <v>2.54957507082153E-2</v>
      </c>
    </row>
    <row r="11" spans="2:57" ht="30" x14ac:dyDescent="0.25">
      <c r="B11" s="14" t="s">
        <v>130</v>
      </c>
      <c r="C11" s="13">
        <v>0.16293279022403301</v>
      </c>
      <c r="D11" s="13">
        <v>0.29870129870129902</v>
      </c>
      <c r="E11" s="13">
        <v>0.20740740740740701</v>
      </c>
      <c r="F11" s="13">
        <v>0.169291338582677</v>
      </c>
      <c r="G11" s="13">
        <v>0.127906976744186</v>
      </c>
      <c r="H11" s="13"/>
      <c r="I11" s="13">
        <v>0.201716738197425</v>
      </c>
      <c r="J11" s="13">
        <v>0.127906976744186</v>
      </c>
      <c r="K11" s="13"/>
      <c r="L11" s="13">
        <v>0.15625</v>
      </c>
      <c r="M11" s="13">
        <v>0.19047619047618999</v>
      </c>
      <c r="N11" s="13">
        <v>0.13712374581939801</v>
      </c>
      <c r="O11" s="13">
        <v>0.17027863777089799</v>
      </c>
      <c r="P11" s="13"/>
      <c r="Q11" s="13">
        <v>0.27927927927927898</v>
      </c>
      <c r="R11" s="13">
        <v>0.162162162162162</v>
      </c>
      <c r="S11" s="13">
        <v>0.173913043478261</v>
      </c>
      <c r="T11" s="13">
        <v>0.15887850467289699</v>
      </c>
      <c r="U11" s="13">
        <v>0.16129032258064499</v>
      </c>
      <c r="V11" s="13">
        <v>0.122137404580153</v>
      </c>
      <c r="W11" s="13">
        <v>0.16326530612244899</v>
      </c>
      <c r="X11" s="13">
        <v>0.12719298245614</v>
      </c>
      <c r="Y11" s="13"/>
      <c r="Z11" s="13">
        <v>0.194244604316547</v>
      </c>
      <c r="AA11" s="13">
        <v>0.153374233128834</v>
      </c>
      <c r="AB11" s="13">
        <v>0.14285714285714299</v>
      </c>
      <c r="AC11" s="13">
        <v>0.100558659217877</v>
      </c>
      <c r="AD11" s="13">
        <v>0.180952380952381</v>
      </c>
      <c r="AE11" s="13">
        <v>0.22018348623853201</v>
      </c>
      <c r="AF11" s="13">
        <v>0.19047619047618999</v>
      </c>
      <c r="AG11" s="13">
        <v>0.18681318681318701</v>
      </c>
      <c r="AH11" s="13"/>
      <c r="AI11" s="13">
        <v>0.155555555555556</v>
      </c>
      <c r="AJ11" s="13">
        <v>0.25773195876288701</v>
      </c>
      <c r="AK11" s="13">
        <v>0.30718954248365998</v>
      </c>
      <c r="AL11" s="13">
        <v>0.12549800796812699</v>
      </c>
      <c r="AM11" s="13">
        <v>9.1954022988505704E-2</v>
      </c>
      <c r="AN11" s="13"/>
      <c r="AO11" s="13">
        <v>0.15217391304347799</v>
      </c>
      <c r="AP11" s="13">
        <v>0.1796875</v>
      </c>
      <c r="AQ11" s="13"/>
      <c r="AR11" s="13">
        <v>0.15625</v>
      </c>
      <c r="AS11" s="13">
        <v>0.13986013986014001</v>
      </c>
      <c r="AT11" s="13">
        <v>5.8823529411764698E-2</v>
      </c>
      <c r="AU11" s="13">
        <v>6.4516129032258104E-2</v>
      </c>
      <c r="AV11" s="13">
        <v>0.22689075630252101</v>
      </c>
      <c r="AW11" s="13">
        <v>0.15584415584415601</v>
      </c>
      <c r="AX11" s="13">
        <v>0.19047619047618999</v>
      </c>
      <c r="AY11" s="13">
        <v>0.17647058823529399</v>
      </c>
      <c r="AZ11" s="13">
        <v>9.8039215686274495E-2</v>
      </c>
      <c r="BA11" s="13">
        <v>0.10344827586206901</v>
      </c>
      <c r="BB11" s="13">
        <v>0.28070175438596501</v>
      </c>
      <c r="BC11" s="13">
        <v>0.26415094339622602</v>
      </c>
      <c r="BD11" s="13"/>
      <c r="BE11" s="13">
        <v>0.14164305949008499</v>
      </c>
    </row>
    <row r="12" spans="2:57" x14ac:dyDescent="0.25">
      <c r="B12" s="14" t="s">
        <v>131</v>
      </c>
      <c r="C12" s="13">
        <v>0.202647657841141</v>
      </c>
      <c r="D12" s="13">
        <v>0.27272727272727298</v>
      </c>
      <c r="E12" s="13">
        <v>0.23703703703703699</v>
      </c>
      <c r="F12" s="13">
        <v>0.208661417322835</v>
      </c>
      <c r="G12" s="13">
        <v>0.18023255813953501</v>
      </c>
      <c r="H12" s="13"/>
      <c r="I12" s="13">
        <v>0.22746781115879799</v>
      </c>
      <c r="J12" s="13">
        <v>0.18023255813953501</v>
      </c>
      <c r="K12" s="13"/>
      <c r="L12" s="13">
        <v>0.2265625</v>
      </c>
      <c r="M12" s="13">
        <v>0.199134199134199</v>
      </c>
      <c r="N12" s="13">
        <v>0.18060200668896301</v>
      </c>
      <c r="O12" s="13">
        <v>0.21671826625387</v>
      </c>
      <c r="P12" s="13"/>
      <c r="Q12" s="13">
        <v>0.24324324324324301</v>
      </c>
      <c r="R12" s="13">
        <v>0.24324324324324301</v>
      </c>
      <c r="S12" s="13">
        <v>0.16304347826087001</v>
      </c>
      <c r="T12" s="13">
        <v>0.242990654205607</v>
      </c>
      <c r="U12" s="13">
        <v>0.19354838709677399</v>
      </c>
      <c r="V12" s="13">
        <v>0.229007633587786</v>
      </c>
      <c r="W12" s="13">
        <v>0.102040816326531</v>
      </c>
      <c r="X12" s="13">
        <v>0.20175438596491199</v>
      </c>
      <c r="Y12" s="13"/>
      <c r="Z12" s="13">
        <v>0.15107913669064699</v>
      </c>
      <c r="AA12" s="13">
        <v>0.251533742331288</v>
      </c>
      <c r="AB12" s="13">
        <v>0.214285714285714</v>
      </c>
      <c r="AC12" s="13">
        <v>0.15642458100558701</v>
      </c>
      <c r="AD12" s="13">
        <v>0.22857142857142901</v>
      </c>
      <c r="AE12" s="13">
        <v>0.201834862385321</v>
      </c>
      <c r="AF12" s="13">
        <v>0.28571428571428598</v>
      </c>
      <c r="AG12" s="13">
        <v>0.19780219780219799</v>
      </c>
      <c r="AH12" s="13"/>
      <c r="AI12" s="13">
        <v>0.17777777777777801</v>
      </c>
      <c r="AJ12" s="13">
        <v>0.22680412371134001</v>
      </c>
      <c r="AK12" s="13">
        <v>0.23529411764705899</v>
      </c>
      <c r="AL12" s="13">
        <v>0.20717131474103601</v>
      </c>
      <c r="AM12" s="13">
        <v>0.14942528735632199</v>
      </c>
      <c r="AN12" s="13"/>
      <c r="AO12" s="13">
        <v>0.19899665551839499</v>
      </c>
      <c r="AP12" s="13">
        <v>0.20833333333333301</v>
      </c>
      <c r="AQ12" s="13"/>
      <c r="AR12" s="13">
        <v>0.265625</v>
      </c>
      <c r="AS12" s="13">
        <v>0.20979020979021001</v>
      </c>
      <c r="AT12" s="13">
        <v>0.23529411764705899</v>
      </c>
      <c r="AU12" s="13">
        <v>0.29032258064516098</v>
      </c>
      <c r="AV12" s="13">
        <v>0.19327731092437</v>
      </c>
      <c r="AW12" s="13">
        <v>0.28571428571428598</v>
      </c>
      <c r="AX12" s="13">
        <v>0.15476190476190499</v>
      </c>
      <c r="AY12" s="13">
        <v>0.17647058823529399</v>
      </c>
      <c r="AZ12" s="13">
        <v>0.14705882352941199</v>
      </c>
      <c r="BA12" s="13">
        <v>0.25862068965517199</v>
      </c>
      <c r="BB12" s="13">
        <v>0.157894736842105</v>
      </c>
      <c r="BC12" s="13">
        <v>0.113207547169811</v>
      </c>
      <c r="BD12" s="13"/>
      <c r="BE12" s="13">
        <v>0.20396600566572201</v>
      </c>
    </row>
    <row r="13" spans="2:57" x14ac:dyDescent="0.25">
      <c r="B13" s="14" t="s">
        <v>132</v>
      </c>
      <c r="C13" s="13">
        <v>0.30651731160896101</v>
      </c>
      <c r="D13" s="13">
        <v>0.18181818181818199</v>
      </c>
      <c r="E13" s="13">
        <v>0.31111111111111101</v>
      </c>
      <c r="F13" s="13">
        <v>0.279527559055118</v>
      </c>
      <c r="G13" s="13">
        <v>0.337209302325581</v>
      </c>
      <c r="H13" s="13"/>
      <c r="I13" s="13">
        <v>0.27253218884120201</v>
      </c>
      <c r="J13" s="13">
        <v>0.337209302325581</v>
      </c>
      <c r="K13" s="13"/>
      <c r="L13" s="13">
        <v>0.265625</v>
      </c>
      <c r="M13" s="13">
        <v>0.31168831168831201</v>
      </c>
      <c r="N13" s="13">
        <v>0.36454849498327802</v>
      </c>
      <c r="O13" s="13">
        <v>0.26315789473684198</v>
      </c>
      <c r="P13" s="13"/>
      <c r="Q13" s="13">
        <v>0.171171171171171</v>
      </c>
      <c r="R13" s="13">
        <v>0.31081081081081102</v>
      </c>
      <c r="S13" s="13">
        <v>0.33695652173912999</v>
      </c>
      <c r="T13" s="13">
        <v>0.289719626168224</v>
      </c>
      <c r="U13" s="13">
        <v>0.34677419354838701</v>
      </c>
      <c r="V13" s="13">
        <v>0.31297709923664102</v>
      </c>
      <c r="W13" s="13">
        <v>0.36734693877551</v>
      </c>
      <c r="X13" s="13">
        <v>0.31578947368421101</v>
      </c>
      <c r="Y13" s="13"/>
      <c r="Z13" s="13">
        <v>0.31654676258992798</v>
      </c>
      <c r="AA13" s="13">
        <v>0.27607361963190202</v>
      </c>
      <c r="AB13" s="13">
        <v>0.27922077922077898</v>
      </c>
      <c r="AC13" s="13">
        <v>0.31284916201117302</v>
      </c>
      <c r="AD13" s="13">
        <v>0.32380952380952399</v>
      </c>
      <c r="AE13" s="13">
        <v>0.293577981651376</v>
      </c>
      <c r="AF13" s="13">
        <v>0.33333333333333298</v>
      </c>
      <c r="AG13" s="13">
        <v>0.36263736263736301</v>
      </c>
      <c r="AH13" s="13"/>
      <c r="AI13" s="13">
        <v>0.24444444444444399</v>
      </c>
      <c r="AJ13" s="13">
        <v>0.216494845360825</v>
      </c>
      <c r="AK13" s="13">
        <v>0.22875816993464099</v>
      </c>
      <c r="AL13" s="13">
        <v>0.34661354581673298</v>
      </c>
      <c r="AM13" s="13">
        <v>0.32758620689655199</v>
      </c>
      <c r="AN13" s="13"/>
      <c r="AO13" s="13">
        <v>0.30602006688963201</v>
      </c>
      <c r="AP13" s="13">
        <v>0.30729166666666702</v>
      </c>
      <c r="AQ13" s="13"/>
      <c r="AR13" s="13">
        <v>0.296875</v>
      </c>
      <c r="AS13" s="13">
        <v>0.29370629370629397</v>
      </c>
      <c r="AT13" s="13">
        <v>0.41176470588235298</v>
      </c>
      <c r="AU13" s="13">
        <v>0.29032258064516098</v>
      </c>
      <c r="AV13" s="13">
        <v>0.27731092436974802</v>
      </c>
      <c r="AW13" s="13">
        <v>0.32467532467532501</v>
      </c>
      <c r="AX13" s="13">
        <v>0.38095238095238099</v>
      </c>
      <c r="AY13" s="13">
        <v>0.35294117647058798</v>
      </c>
      <c r="AZ13" s="13">
        <v>0.30392156862745101</v>
      </c>
      <c r="BA13" s="13">
        <v>0.31034482758620702</v>
      </c>
      <c r="BB13" s="13">
        <v>0.28070175438596501</v>
      </c>
      <c r="BC13" s="13">
        <v>0.28301886792452802</v>
      </c>
      <c r="BD13" s="13"/>
      <c r="BE13" s="13">
        <v>0.320113314447592</v>
      </c>
    </row>
    <row r="14" spans="2:57" ht="30" x14ac:dyDescent="0.25">
      <c r="B14" s="14" t="s">
        <v>133</v>
      </c>
      <c r="C14" s="13">
        <v>0.27902240325865602</v>
      </c>
      <c r="D14" s="13">
        <v>0.207792207792208</v>
      </c>
      <c r="E14" s="13">
        <v>0.17037037037037001</v>
      </c>
      <c r="F14" s="13">
        <v>0.291338582677165</v>
      </c>
      <c r="G14" s="13">
        <v>0.31201550387596899</v>
      </c>
      <c r="H14" s="13"/>
      <c r="I14" s="13">
        <v>0.242489270386266</v>
      </c>
      <c r="J14" s="13">
        <v>0.31201550387596899</v>
      </c>
      <c r="K14" s="13"/>
      <c r="L14" s="13">
        <v>0.3125</v>
      </c>
      <c r="M14" s="13">
        <v>0.26406926406926401</v>
      </c>
      <c r="N14" s="13">
        <v>0.27759197324414697</v>
      </c>
      <c r="O14" s="13">
        <v>0.27863777089783298</v>
      </c>
      <c r="P14" s="13"/>
      <c r="Q14" s="13">
        <v>0.27927927927927898</v>
      </c>
      <c r="R14" s="13">
        <v>0.20270270270270299</v>
      </c>
      <c r="S14" s="13">
        <v>0.29347826086956502</v>
      </c>
      <c r="T14" s="13">
        <v>0.242990654205607</v>
      </c>
      <c r="U14" s="13">
        <v>0.233870967741935</v>
      </c>
      <c r="V14" s="13">
        <v>0.31297709923664102</v>
      </c>
      <c r="W14" s="13">
        <v>0.31632653061224503</v>
      </c>
      <c r="X14" s="13">
        <v>0.30263157894736797</v>
      </c>
      <c r="Y14" s="13"/>
      <c r="Z14" s="13">
        <v>0.29496402877697803</v>
      </c>
      <c r="AA14" s="13">
        <v>0.26380368098159501</v>
      </c>
      <c r="AB14" s="13">
        <v>0.331168831168831</v>
      </c>
      <c r="AC14" s="13">
        <v>0.37988826815642501</v>
      </c>
      <c r="AD14" s="13">
        <v>0.22857142857142901</v>
      </c>
      <c r="AE14" s="13">
        <v>0.21100917431192701</v>
      </c>
      <c r="AF14" s="13">
        <v>0.19047619047618999</v>
      </c>
      <c r="AG14" s="13">
        <v>0.175824175824176</v>
      </c>
      <c r="AH14" s="13"/>
      <c r="AI14" s="13">
        <v>0.35555555555555601</v>
      </c>
      <c r="AJ14" s="13">
        <v>0.20618556701030899</v>
      </c>
      <c r="AK14" s="13">
        <v>0.16339869281045799</v>
      </c>
      <c r="AL14" s="13">
        <v>0.28486055776892399</v>
      </c>
      <c r="AM14" s="13">
        <v>0.390804597701149</v>
      </c>
      <c r="AN14" s="13"/>
      <c r="AO14" s="13">
        <v>0.29431438127090298</v>
      </c>
      <c r="AP14" s="13">
        <v>0.25520833333333298</v>
      </c>
      <c r="AQ14" s="13"/>
      <c r="AR14" s="13">
        <v>0.234375</v>
      </c>
      <c r="AS14" s="13">
        <v>0.31468531468531502</v>
      </c>
      <c r="AT14" s="13">
        <v>0.11764705882352899</v>
      </c>
      <c r="AU14" s="13">
        <v>0.32258064516128998</v>
      </c>
      <c r="AV14" s="13">
        <v>0.22689075630252101</v>
      </c>
      <c r="AW14" s="13">
        <v>0.18181818181818199</v>
      </c>
      <c r="AX14" s="13">
        <v>0.226190476190476</v>
      </c>
      <c r="AY14" s="13">
        <v>0.29411764705882398</v>
      </c>
      <c r="AZ14" s="13">
        <v>0.39215686274509798</v>
      </c>
      <c r="BA14" s="13">
        <v>0.25862068965517199</v>
      </c>
      <c r="BB14" s="13">
        <v>0.28070175438596501</v>
      </c>
      <c r="BC14" s="13">
        <v>0.30188679245283001</v>
      </c>
      <c r="BD14" s="13"/>
      <c r="BE14" s="13">
        <v>0.303116147308782</v>
      </c>
    </row>
    <row r="15" spans="2:57" x14ac:dyDescent="0.25">
      <c r="B15" s="14" t="s">
        <v>134</v>
      </c>
      <c r="C15" s="19">
        <v>8.1466395112016303E-3</v>
      </c>
      <c r="D15" s="19">
        <v>0</v>
      </c>
      <c r="E15" s="19">
        <v>7.4074074074074103E-3</v>
      </c>
      <c r="F15" s="19">
        <v>1.5748031496062999E-2</v>
      </c>
      <c r="G15" s="19">
        <v>5.8139534883720903E-3</v>
      </c>
      <c r="H15" s="19"/>
      <c r="I15" s="19">
        <v>1.07296137339056E-2</v>
      </c>
      <c r="J15" s="19">
        <v>5.8139534883720903E-3</v>
      </c>
      <c r="K15" s="19"/>
      <c r="L15" s="19">
        <v>0</v>
      </c>
      <c r="M15" s="19">
        <v>4.3290043290043299E-3</v>
      </c>
      <c r="N15" s="19">
        <v>6.6889632107023402E-3</v>
      </c>
      <c r="O15" s="19">
        <v>1.54798761609907E-2</v>
      </c>
      <c r="P15" s="19"/>
      <c r="Q15" s="19">
        <v>0</v>
      </c>
      <c r="R15" s="19">
        <v>0</v>
      </c>
      <c r="S15" s="19">
        <v>0</v>
      </c>
      <c r="T15" s="19">
        <v>1.86915887850467E-2</v>
      </c>
      <c r="U15" s="19">
        <v>1.6129032258064498E-2</v>
      </c>
      <c r="V15" s="19">
        <v>1.5267175572519101E-2</v>
      </c>
      <c r="W15" s="19">
        <v>1.02040816326531E-2</v>
      </c>
      <c r="X15" s="19">
        <v>4.3859649122806998E-3</v>
      </c>
      <c r="Y15" s="19"/>
      <c r="Z15" s="19">
        <v>7.1942446043165497E-3</v>
      </c>
      <c r="AA15" s="19">
        <v>2.4539877300613501E-2</v>
      </c>
      <c r="AB15" s="19">
        <v>0</v>
      </c>
      <c r="AC15" s="19">
        <v>5.5865921787709499E-3</v>
      </c>
      <c r="AD15" s="19">
        <v>0</v>
      </c>
      <c r="AE15" s="19">
        <v>9.1743119266055103E-3</v>
      </c>
      <c r="AF15" s="19">
        <v>0</v>
      </c>
      <c r="AG15" s="19">
        <v>1.0989010989011E-2</v>
      </c>
      <c r="AH15" s="19"/>
      <c r="AI15" s="19">
        <v>0</v>
      </c>
      <c r="AJ15" s="19">
        <v>1.03092783505155E-2</v>
      </c>
      <c r="AK15" s="19">
        <v>1.9607843137254902E-2</v>
      </c>
      <c r="AL15" s="19">
        <v>5.9760956175298804E-3</v>
      </c>
      <c r="AM15" s="19">
        <v>5.74712643678161E-3</v>
      </c>
      <c r="AN15" s="19"/>
      <c r="AO15" s="19">
        <v>1.17056856187291E-2</v>
      </c>
      <c r="AP15" s="19">
        <v>2.60416666666667E-3</v>
      </c>
      <c r="AQ15" s="19"/>
      <c r="AR15" s="19">
        <v>0</v>
      </c>
      <c r="AS15" s="19">
        <v>1.04895104895105E-2</v>
      </c>
      <c r="AT15" s="19">
        <v>0</v>
      </c>
      <c r="AU15" s="19">
        <v>3.2258064516128997E-2</v>
      </c>
      <c r="AV15" s="19">
        <v>8.4033613445378096E-3</v>
      </c>
      <c r="AW15" s="19">
        <v>1.2987012987013E-2</v>
      </c>
      <c r="AX15" s="19">
        <v>0</v>
      </c>
      <c r="AY15" s="19">
        <v>0</v>
      </c>
      <c r="AZ15" s="19">
        <v>9.8039215686274508E-3</v>
      </c>
      <c r="BA15" s="19">
        <v>0</v>
      </c>
      <c r="BB15" s="19">
        <v>0</v>
      </c>
      <c r="BC15" s="19">
        <v>1.88679245283019E-2</v>
      </c>
      <c r="BD15" s="19"/>
      <c r="BE15" s="19">
        <v>0</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137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129</v>
      </c>
      <c r="C8" s="13">
        <v>4.0733197556008099E-3</v>
      </c>
      <c r="D8" s="13">
        <v>2.5974025974026E-2</v>
      </c>
      <c r="E8" s="13">
        <v>0</v>
      </c>
      <c r="F8" s="13">
        <v>0</v>
      </c>
      <c r="G8" s="13">
        <v>3.8759689922480598E-3</v>
      </c>
      <c r="H8" s="13"/>
      <c r="I8" s="13">
        <v>4.29184549356223E-3</v>
      </c>
      <c r="J8" s="13">
        <v>3.8759689922480598E-3</v>
      </c>
      <c r="K8" s="13"/>
      <c r="L8" s="13">
        <v>7.8125E-3</v>
      </c>
      <c r="M8" s="13">
        <v>0</v>
      </c>
      <c r="N8" s="13">
        <v>0</v>
      </c>
      <c r="O8" s="13">
        <v>9.2879256965944304E-3</v>
      </c>
      <c r="P8" s="13"/>
      <c r="Q8" s="13">
        <v>1.8018018018018001E-2</v>
      </c>
      <c r="R8" s="13">
        <v>0</v>
      </c>
      <c r="S8" s="13">
        <v>0</v>
      </c>
      <c r="T8" s="13">
        <v>0</v>
      </c>
      <c r="U8" s="13">
        <v>0</v>
      </c>
      <c r="V8" s="13">
        <v>7.63358778625954E-3</v>
      </c>
      <c r="W8" s="13">
        <v>0</v>
      </c>
      <c r="X8" s="13">
        <v>4.3859649122806998E-3</v>
      </c>
      <c r="Y8" s="13"/>
      <c r="Z8" s="13">
        <v>1.4388489208633099E-2</v>
      </c>
      <c r="AA8" s="13">
        <v>6.13496932515337E-3</v>
      </c>
      <c r="AB8" s="13">
        <v>0</v>
      </c>
      <c r="AC8" s="13">
        <v>0</v>
      </c>
      <c r="AD8" s="13">
        <v>0</v>
      </c>
      <c r="AE8" s="13">
        <v>9.1743119266055103E-3</v>
      </c>
      <c r="AF8" s="13">
        <v>0</v>
      </c>
      <c r="AG8" s="13">
        <v>0</v>
      </c>
      <c r="AH8" s="13"/>
      <c r="AI8" s="13">
        <v>2.2222222222222199E-2</v>
      </c>
      <c r="AJ8" s="13">
        <v>2.06185567010309E-2</v>
      </c>
      <c r="AK8" s="13">
        <v>0</v>
      </c>
      <c r="AL8" s="13">
        <v>1.9920318725099601E-3</v>
      </c>
      <c r="AM8" s="13">
        <v>0</v>
      </c>
      <c r="AN8" s="13"/>
      <c r="AO8" s="13">
        <v>3.3444816053511701E-3</v>
      </c>
      <c r="AP8" s="13">
        <v>5.2083333333333296E-3</v>
      </c>
      <c r="AQ8" s="13"/>
      <c r="AR8" s="13">
        <v>0</v>
      </c>
      <c r="AS8" s="13">
        <v>6.9930069930069904E-3</v>
      </c>
      <c r="AT8" s="13">
        <v>0</v>
      </c>
      <c r="AU8" s="13">
        <v>0</v>
      </c>
      <c r="AV8" s="13">
        <v>0</v>
      </c>
      <c r="AW8" s="13">
        <v>0</v>
      </c>
      <c r="AX8" s="13">
        <v>0</v>
      </c>
      <c r="AY8" s="13">
        <v>2.9411764705882401E-2</v>
      </c>
      <c r="AZ8" s="13">
        <v>0</v>
      </c>
      <c r="BA8" s="13">
        <v>1.72413793103448E-2</v>
      </c>
      <c r="BB8" s="13">
        <v>0</v>
      </c>
      <c r="BC8" s="13">
        <v>0</v>
      </c>
      <c r="BD8" s="13"/>
      <c r="BE8" s="13">
        <v>0</v>
      </c>
    </row>
    <row r="9" spans="2:57" x14ac:dyDescent="0.25">
      <c r="B9" s="14" t="s">
        <v>102</v>
      </c>
      <c r="C9" s="13">
        <v>7.1283095723014304E-3</v>
      </c>
      <c r="D9" s="13">
        <v>1.2987012987013E-2</v>
      </c>
      <c r="E9" s="13">
        <v>7.4074074074074103E-3</v>
      </c>
      <c r="F9" s="13">
        <v>3.9370078740157497E-3</v>
      </c>
      <c r="G9" s="13">
        <v>7.7519379844961196E-3</v>
      </c>
      <c r="H9" s="13"/>
      <c r="I9" s="13">
        <v>6.4377682403433502E-3</v>
      </c>
      <c r="J9" s="13">
        <v>7.7519379844961196E-3</v>
      </c>
      <c r="K9" s="13"/>
      <c r="L9" s="13">
        <v>0</v>
      </c>
      <c r="M9" s="13">
        <v>4.3290043290043299E-3</v>
      </c>
      <c r="N9" s="13">
        <v>3.3444816053511701E-3</v>
      </c>
      <c r="O9" s="13">
        <v>1.54798761609907E-2</v>
      </c>
      <c r="P9" s="13"/>
      <c r="Q9" s="13">
        <v>9.0090090090090107E-3</v>
      </c>
      <c r="R9" s="13">
        <v>2.7027027027027001E-2</v>
      </c>
      <c r="S9" s="13">
        <v>0</v>
      </c>
      <c r="T9" s="13">
        <v>9.3457943925233603E-3</v>
      </c>
      <c r="U9" s="13">
        <v>0</v>
      </c>
      <c r="V9" s="13">
        <v>0</v>
      </c>
      <c r="W9" s="13">
        <v>2.04081632653061E-2</v>
      </c>
      <c r="X9" s="13">
        <v>4.3859649122806998E-3</v>
      </c>
      <c r="Y9" s="13"/>
      <c r="Z9" s="13">
        <v>1.4388489208633099E-2</v>
      </c>
      <c r="AA9" s="13">
        <v>6.13496932515337E-3</v>
      </c>
      <c r="AB9" s="13">
        <v>0</v>
      </c>
      <c r="AC9" s="13">
        <v>0</v>
      </c>
      <c r="AD9" s="13">
        <v>0</v>
      </c>
      <c r="AE9" s="13">
        <v>2.7522935779816501E-2</v>
      </c>
      <c r="AF9" s="13">
        <v>0</v>
      </c>
      <c r="AG9" s="13">
        <v>1.0989010989011E-2</v>
      </c>
      <c r="AH9" s="13"/>
      <c r="AI9" s="13">
        <v>0</v>
      </c>
      <c r="AJ9" s="13">
        <v>1.03092783505155E-2</v>
      </c>
      <c r="AK9" s="13">
        <v>6.5359477124183E-3</v>
      </c>
      <c r="AL9" s="13">
        <v>9.9601593625498006E-3</v>
      </c>
      <c r="AM9" s="13">
        <v>0</v>
      </c>
      <c r="AN9" s="13"/>
      <c r="AO9" s="13">
        <v>3.3444816053511701E-3</v>
      </c>
      <c r="AP9" s="13">
        <v>1.3020833333333299E-2</v>
      </c>
      <c r="AQ9" s="13"/>
      <c r="AR9" s="13">
        <v>0</v>
      </c>
      <c r="AS9" s="13">
        <v>6.9930069930069904E-3</v>
      </c>
      <c r="AT9" s="13">
        <v>0</v>
      </c>
      <c r="AU9" s="13">
        <v>0</v>
      </c>
      <c r="AV9" s="13">
        <v>1.6806722689075598E-2</v>
      </c>
      <c r="AW9" s="13">
        <v>0</v>
      </c>
      <c r="AX9" s="13">
        <v>0</v>
      </c>
      <c r="AY9" s="13">
        <v>0</v>
      </c>
      <c r="AZ9" s="13">
        <v>9.8039215686274508E-3</v>
      </c>
      <c r="BA9" s="13">
        <v>0</v>
      </c>
      <c r="BB9" s="13">
        <v>1.7543859649122799E-2</v>
      </c>
      <c r="BC9" s="13">
        <v>1.88679245283019E-2</v>
      </c>
      <c r="BD9" s="13"/>
      <c r="BE9" s="13">
        <v>2.8328611898016999E-3</v>
      </c>
    </row>
    <row r="10" spans="2:57" x14ac:dyDescent="0.25">
      <c r="B10" s="14" t="s">
        <v>103</v>
      </c>
      <c r="C10" s="13">
        <v>4.2769857433808602E-2</v>
      </c>
      <c r="D10" s="13">
        <v>2.5974025974026E-2</v>
      </c>
      <c r="E10" s="13">
        <v>7.4074074074074098E-2</v>
      </c>
      <c r="F10" s="13">
        <v>3.1496062992125998E-2</v>
      </c>
      <c r="G10" s="13">
        <v>4.2635658914728702E-2</v>
      </c>
      <c r="H10" s="13"/>
      <c r="I10" s="13">
        <v>4.2918454935622297E-2</v>
      </c>
      <c r="J10" s="13">
        <v>4.2635658914728702E-2</v>
      </c>
      <c r="K10" s="13"/>
      <c r="L10" s="13">
        <v>2.34375E-2</v>
      </c>
      <c r="M10" s="13">
        <v>3.03030303030303E-2</v>
      </c>
      <c r="N10" s="13">
        <v>3.3444816053511697E-2</v>
      </c>
      <c r="O10" s="13">
        <v>6.8111455108359101E-2</v>
      </c>
      <c r="P10" s="13"/>
      <c r="Q10" s="13">
        <v>2.7027027027027001E-2</v>
      </c>
      <c r="R10" s="13">
        <v>2.7027027027027001E-2</v>
      </c>
      <c r="S10" s="13">
        <v>4.3478260869565202E-2</v>
      </c>
      <c r="T10" s="13">
        <v>6.5420560747663503E-2</v>
      </c>
      <c r="U10" s="13">
        <v>2.4193548387096801E-2</v>
      </c>
      <c r="V10" s="13">
        <v>2.2900763358778602E-2</v>
      </c>
      <c r="W10" s="13">
        <v>2.04081632653061E-2</v>
      </c>
      <c r="X10" s="13">
        <v>7.4561403508771898E-2</v>
      </c>
      <c r="Y10" s="13"/>
      <c r="Z10" s="13">
        <v>5.0359712230215799E-2</v>
      </c>
      <c r="AA10" s="13">
        <v>3.6809815950920199E-2</v>
      </c>
      <c r="AB10" s="13">
        <v>3.2467532467532499E-2</v>
      </c>
      <c r="AC10" s="13">
        <v>2.23463687150838E-2</v>
      </c>
      <c r="AD10" s="13">
        <v>6.6666666666666693E-2</v>
      </c>
      <c r="AE10" s="13">
        <v>7.3394495412843999E-2</v>
      </c>
      <c r="AF10" s="13">
        <v>4.7619047619047603E-2</v>
      </c>
      <c r="AG10" s="13">
        <v>3.2967032967033003E-2</v>
      </c>
      <c r="AH10" s="13"/>
      <c r="AI10" s="13">
        <v>4.4444444444444398E-2</v>
      </c>
      <c r="AJ10" s="13">
        <v>8.2474226804123696E-2</v>
      </c>
      <c r="AK10" s="13">
        <v>4.5751633986928102E-2</v>
      </c>
      <c r="AL10" s="13">
        <v>3.38645418326693E-2</v>
      </c>
      <c r="AM10" s="13">
        <v>3.4482758620689703E-2</v>
      </c>
      <c r="AN10" s="13"/>
      <c r="AO10" s="13">
        <v>3.0100334448160501E-2</v>
      </c>
      <c r="AP10" s="13">
        <v>6.25E-2</v>
      </c>
      <c r="AQ10" s="13"/>
      <c r="AR10" s="13">
        <v>3.125E-2</v>
      </c>
      <c r="AS10" s="13">
        <v>3.4965034965035002E-2</v>
      </c>
      <c r="AT10" s="13">
        <v>5.8823529411764698E-2</v>
      </c>
      <c r="AU10" s="13">
        <v>3.2258064516128997E-2</v>
      </c>
      <c r="AV10" s="13">
        <v>6.7226890756302504E-2</v>
      </c>
      <c r="AW10" s="13">
        <v>5.1948051948052E-2</v>
      </c>
      <c r="AX10" s="13">
        <v>4.7619047619047603E-2</v>
      </c>
      <c r="AY10" s="13">
        <v>0</v>
      </c>
      <c r="AZ10" s="13">
        <v>2.9411764705882401E-2</v>
      </c>
      <c r="BA10" s="13">
        <v>3.4482758620689703E-2</v>
      </c>
      <c r="BB10" s="13">
        <v>7.0175438596491196E-2</v>
      </c>
      <c r="BC10" s="13">
        <v>5.6603773584905703E-2</v>
      </c>
      <c r="BD10" s="13"/>
      <c r="BE10" s="13">
        <v>3.9660056657223802E-2</v>
      </c>
    </row>
    <row r="11" spans="2:57" ht="30" x14ac:dyDescent="0.25">
      <c r="B11" s="14" t="s">
        <v>130</v>
      </c>
      <c r="C11" s="13">
        <v>0.167006109979633</v>
      </c>
      <c r="D11" s="13">
        <v>0.29870129870129902</v>
      </c>
      <c r="E11" s="13">
        <v>0.22962962962962999</v>
      </c>
      <c r="F11" s="13">
        <v>0.14960629921259799</v>
      </c>
      <c r="G11" s="13">
        <v>0.13953488372093001</v>
      </c>
      <c r="H11" s="13"/>
      <c r="I11" s="13">
        <v>0.19742489270386299</v>
      </c>
      <c r="J11" s="13">
        <v>0.13953488372093001</v>
      </c>
      <c r="K11" s="13"/>
      <c r="L11" s="13">
        <v>0.140625</v>
      </c>
      <c r="M11" s="13">
        <v>0.168831168831169</v>
      </c>
      <c r="N11" s="13">
        <v>0.14715719063545199</v>
      </c>
      <c r="O11" s="13">
        <v>0.195046439628483</v>
      </c>
      <c r="P11" s="13"/>
      <c r="Q11" s="13">
        <v>0.32432432432432401</v>
      </c>
      <c r="R11" s="13">
        <v>0.22972972972972999</v>
      </c>
      <c r="S11" s="13">
        <v>0.173913043478261</v>
      </c>
      <c r="T11" s="13">
        <v>4.67289719626168E-2</v>
      </c>
      <c r="U11" s="13">
        <v>0.15322580645161299</v>
      </c>
      <c r="V11" s="13">
        <v>9.9236641221374003E-2</v>
      </c>
      <c r="W11" s="13">
        <v>0.11224489795918401</v>
      </c>
      <c r="X11" s="13">
        <v>0.179824561403509</v>
      </c>
      <c r="Y11" s="13"/>
      <c r="Z11" s="13">
        <v>0.201438848920863</v>
      </c>
      <c r="AA11" s="13">
        <v>0.13496932515337401</v>
      </c>
      <c r="AB11" s="13">
        <v>0.201298701298701</v>
      </c>
      <c r="AC11" s="13">
        <v>7.2625698324022395E-2</v>
      </c>
      <c r="AD11" s="13">
        <v>0.15238095238095201</v>
      </c>
      <c r="AE11" s="13">
        <v>0.302752293577982</v>
      </c>
      <c r="AF11" s="13">
        <v>9.5238095238095205E-2</v>
      </c>
      <c r="AG11" s="13">
        <v>0.18681318681318701</v>
      </c>
      <c r="AH11" s="13"/>
      <c r="AI11" s="13">
        <v>0.24444444444444399</v>
      </c>
      <c r="AJ11" s="13">
        <v>0.22680412371134001</v>
      </c>
      <c r="AK11" s="13">
        <v>0.29411764705882398</v>
      </c>
      <c r="AL11" s="13">
        <v>0.14143426294820699</v>
      </c>
      <c r="AM11" s="13">
        <v>7.4712643678160898E-2</v>
      </c>
      <c r="AN11" s="13"/>
      <c r="AO11" s="13">
        <v>0.165551839464883</v>
      </c>
      <c r="AP11" s="13">
        <v>0.16927083333333301</v>
      </c>
      <c r="AQ11" s="13"/>
      <c r="AR11" s="13">
        <v>0.1875</v>
      </c>
      <c r="AS11" s="13">
        <v>0.12937062937062899</v>
      </c>
      <c r="AT11" s="13">
        <v>0.23529411764705899</v>
      </c>
      <c r="AU11" s="13">
        <v>0.19354838709677399</v>
      </c>
      <c r="AV11" s="13">
        <v>0.19327731092437</v>
      </c>
      <c r="AW11" s="13">
        <v>0.12987012987013</v>
      </c>
      <c r="AX11" s="13">
        <v>0.202380952380952</v>
      </c>
      <c r="AY11" s="13">
        <v>0.17647058823529399</v>
      </c>
      <c r="AZ11" s="13">
        <v>0.16666666666666699</v>
      </c>
      <c r="BA11" s="13">
        <v>0.17241379310344801</v>
      </c>
      <c r="BB11" s="13">
        <v>0.19298245614035101</v>
      </c>
      <c r="BC11" s="13">
        <v>0.20754716981132099</v>
      </c>
      <c r="BD11" s="13"/>
      <c r="BE11" s="13">
        <v>0.14730878186968799</v>
      </c>
    </row>
    <row r="12" spans="2:57" x14ac:dyDescent="0.25">
      <c r="B12" s="14" t="s">
        <v>131</v>
      </c>
      <c r="C12" s="13">
        <v>0.214867617107943</v>
      </c>
      <c r="D12" s="13">
        <v>0.246753246753247</v>
      </c>
      <c r="E12" s="13">
        <v>0.20740740740740701</v>
      </c>
      <c r="F12" s="13">
        <v>0.25984251968503902</v>
      </c>
      <c r="G12" s="13">
        <v>0.18992248062015499</v>
      </c>
      <c r="H12" s="13"/>
      <c r="I12" s="13">
        <v>0.242489270386266</v>
      </c>
      <c r="J12" s="13">
        <v>0.18992248062015499</v>
      </c>
      <c r="K12" s="13"/>
      <c r="L12" s="13">
        <v>0.2421875</v>
      </c>
      <c r="M12" s="13">
        <v>0.15584415584415601</v>
      </c>
      <c r="N12" s="13">
        <v>0.224080267558528</v>
      </c>
      <c r="O12" s="13">
        <v>0.238390092879257</v>
      </c>
      <c r="P12" s="13"/>
      <c r="Q12" s="13">
        <v>0.21621621621621601</v>
      </c>
      <c r="R12" s="13">
        <v>0.22972972972972999</v>
      </c>
      <c r="S12" s="13">
        <v>0.184782608695652</v>
      </c>
      <c r="T12" s="13">
        <v>0.26168224299065401</v>
      </c>
      <c r="U12" s="13">
        <v>0.25806451612903197</v>
      </c>
      <c r="V12" s="13">
        <v>0.25190839694656503</v>
      </c>
      <c r="W12" s="13">
        <v>0.22448979591836701</v>
      </c>
      <c r="X12" s="13">
        <v>0.15350877192982501</v>
      </c>
      <c r="Y12" s="13"/>
      <c r="Z12" s="13">
        <v>0.17985611510791399</v>
      </c>
      <c r="AA12" s="13">
        <v>0.220858895705521</v>
      </c>
      <c r="AB12" s="13">
        <v>0.26623376623376599</v>
      </c>
      <c r="AC12" s="13">
        <v>0.15083798882681601</v>
      </c>
      <c r="AD12" s="13">
        <v>0.2</v>
      </c>
      <c r="AE12" s="13">
        <v>0.21100917431192701</v>
      </c>
      <c r="AF12" s="13">
        <v>0.28571428571428598</v>
      </c>
      <c r="AG12" s="13">
        <v>0.28571428571428598</v>
      </c>
      <c r="AH12" s="13"/>
      <c r="AI12" s="13">
        <v>0.17777777777777801</v>
      </c>
      <c r="AJ12" s="13">
        <v>0.216494845360825</v>
      </c>
      <c r="AK12" s="13">
        <v>0.25490196078431399</v>
      </c>
      <c r="AL12" s="13">
        <v>0.23505976095617501</v>
      </c>
      <c r="AM12" s="13">
        <v>0.13218390804597699</v>
      </c>
      <c r="AN12" s="13"/>
      <c r="AO12" s="13">
        <v>0.220735785953177</v>
      </c>
      <c r="AP12" s="13">
        <v>0.20572916666666699</v>
      </c>
      <c r="AQ12" s="13"/>
      <c r="AR12" s="13">
        <v>0.15625</v>
      </c>
      <c r="AS12" s="13">
        <v>0.223776223776224</v>
      </c>
      <c r="AT12" s="13">
        <v>0.17647058823529399</v>
      </c>
      <c r="AU12" s="13">
        <v>0.25806451612903197</v>
      </c>
      <c r="AV12" s="13">
        <v>0.21008403361344499</v>
      </c>
      <c r="AW12" s="13">
        <v>0.32467532467532501</v>
      </c>
      <c r="AX12" s="13">
        <v>0.17857142857142899</v>
      </c>
      <c r="AY12" s="13">
        <v>0.23529411764705899</v>
      </c>
      <c r="AZ12" s="13">
        <v>0.18627450980392199</v>
      </c>
      <c r="BA12" s="13">
        <v>0.18965517241379301</v>
      </c>
      <c r="BB12" s="13">
        <v>0.22807017543859601</v>
      </c>
      <c r="BC12" s="13">
        <v>0.18867924528301899</v>
      </c>
      <c r="BD12" s="13"/>
      <c r="BE12" s="13">
        <v>0.18696883852691201</v>
      </c>
    </row>
    <row r="13" spans="2:57" x14ac:dyDescent="0.25">
      <c r="B13" s="14" t="s">
        <v>132</v>
      </c>
      <c r="C13" s="13">
        <v>0.286150712830957</v>
      </c>
      <c r="D13" s="13">
        <v>0.25974025974025999</v>
      </c>
      <c r="E13" s="13">
        <v>0.27407407407407403</v>
      </c>
      <c r="F13" s="13">
        <v>0.25984251968503902</v>
      </c>
      <c r="G13" s="13">
        <v>0.306201550387597</v>
      </c>
      <c r="H13" s="13"/>
      <c r="I13" s="13">
        <v>0.26394849785407698</v>
      </c>
      <c r="J13" s="13">
        <v>0.306201550387597</v>
      </c>
      <c r="K13" s="13"/>
      <c r="L13" s="13">
        <v>0.328125</v>
      </c>
      <c r="M13" s="13">
        <v>0.29437229437229401</v>
      </c>
      <c r="N13" s="13">
        <v>0.31103678929765899</v>
      </c>
      <c r="O13" s="13">
        <v>0.24148606811145501</v>
      </c>
      <c r="P13" s="13"/>
      <c r="Q13" s="13">
        <v>0.18918918918918901</v>
      </c>
      <c r="R13" s="13">
        <v>0.28378378378378399</v>
      </c>
      <c r="S13" s="13">
        <v>0.27173913043478298</v>
      </c>
      <c r="T13" s="13">
        <v>0.355140186915888</v>
      </c>
      <c r="U13" s="13">
        <v>0.30645161290322598</v>
      </c>
      <c r="V13" s="13">
        <v>0.25190839694656503</v>
      </c>
      <c r="W13" s="13">
        <v>0.26530612244898</v>
      </c>
      <c r="X13" s="13">
        <v>0.32894736842105299</v>
      </c>
      <c r="Y13" s="13"/>
      <c r="Z13" s="13">
        <v>0.31654676258992798</v>
      </c>
      <c r="AA13" s="13">
        <v>0.36196319018404899</v>
      </c>
      <c r="AB13" s="13">
        <v>0.25974025974025999</v>
      </c>
      <c r="AC13" s="13">
        <v>0.32960893854748602</v>
      </c>
      <c r="AD13" s="13">
        <v>0.21904761904761899</v>
      </c>
      <c r="AE13" s="13">
        <v>0.17431192660550501</v>
      </c>
      <c r="AF13" s="13">
        <v>0.28571428571428598</v>
      </c>
      <c r="AG13" s="13">
        <v>0.27472527472527503</v>
      </c>
      <c r="AH13" s="13"/>
      <c r="AI13" s="13">
        <v>0.31111111111111101</v>
      </c>
      <c r="AJ13" s="13">
        <v>0.216494845360825</v>
      </c>
      <c r="AK13" s="13">
        <v>0.21568627450980399</v>
      </c>
      <c r="AL13" s="13">
        <v>0.31075697211155401</v>
      </c>
      <c r="AM13" s="13">
        <v>0.31034482758620702</v>
      </c>
      <c r="AN13" s="13"/>
      <c r="AO13" s="13">
        <v>0.30267558528428101</v>
      </c>
      <c r="AP13" s="13">
        <v>0.26041666666666702</v>
      </c>
      <c r="AQ13" s="13"/>
      <c r="AR13" s="13">
        <v>0.4375</v>
      </c>
      <c r="AS13" s="13">
        <v>0.25524475524475498</v>
      </c>
      <c r="AT13" s="13">
        <v>0.35294117647058798</v>
      </c>
      <c r="AU13" s="13">
        <v>0.225806451612903</v>
      </c>
      <c r="AV13" s="13">
        <v>0.32773109243697501</v>
      </c>
      <c r="AW13" s="13">
        <v>0.22077922077922099</v>
      </c>
      <c r="AX13" s="13">
        <v>0.28571428571428598</v>
      </c>
      <c r="AY13" s="13">
        <v>0.17647058823529399</v>
      </c>
      <c r="AZ13" s="13">
        <v>0.26470588235294101</v>
      </c>
      <c r="BA13" s="13">
        <v>0.34482758620689702</v>
      </c>
      <c r="BB13" s="13">
        <v>0.26315789473684198</v>
      </c>
      <c r="BC13" s="13">
        <v>0.35849056603773599</v>
      </c>
      <c r="BD13" s="13"/>
      <c r="BE13" s="13">
        <v>0.29461756373937698</v>
      </c>
    </row>
    <row r="14" spans="2:57" ht="30" x14ac:dyDescent="0.25">
      <c r="B14" s="14" t="s">
        <v>133</v>
      </c>
      <c r="C14" s="13">
        <v>0.27291242362525497</v>
      </c>
      <c r="D14" s="13">
        <v>0.11688311688311701</v>
      </c>
      <c r="E14" s="13">
        <v>0.20740740740740701</v>
      </c>
      <c r="F14" s="13">
        <v>0.28346456692913402</v>
      </c>
      <c r="G14" s="13">
        <v>0.30813953488372098</v>
      </c>
      <c r="H14" s="13"/>
      <c r="I14" s="13">
        <v>0.233905579399142</v>
      </c>
      <c r="J14" s="13">
        <v>0.30813953488372098</v>
      </c>
      <c r="K14" s="13"/>
      <c r="L14" s="13">
        <v>0.2421875</v>
      </c>
      <c r="M14" s="13">
        <v>0.34199134199134201</v>
      </c>
      <c r="N14" s="13">
        <v>0.27759197324414697</v>
      </c>
      <c r="O14" s="13">
        <v>0.22910216718266299</v>
      </c>
      <c r="P14" s="13"/>
      <c r="Q14" s="13">
        <v>0.20720720720720701</v>
      </c>
      <c r="R14" s="13">
        <v>0.18918918918918901</v>
      </c>
      <c r="S14" s="13">
        <v>0.315217391304348</v>
      </c>
      <c r="T14" s="13">
        <v>0.25233644859813098</v>
      </c>
      <c r="U14" s="13">
        <v>0.25806451612903197</v>
      </c>
      <c r="V14" s="13">
        <v>0.35877862595419802</v>
      </c>
      <c r="W14" s="13">
        <v>0.35714285714285698</v>
      </c>
      <c r="X14" s="13">
        <v>0.25438596491228099</v>
      </c>
      <c r="Y14" s="13"/>
      <c r="Z14" s="13">
        <v>0.215827338129496</v>
      </c>
      <c r="AA14" s="13">
        <v>0.22699386503067501</v>
      </c>
      <c r="AB14" s="13">
        <v>0.24025974025974001</v>
      </c>
      <c r="AC14" s="13">
        <v>0.41899441340782101</v>
      </c>
      <c r="AD14" s="13">
        <v>0.35238095238095202</v>
      </c>
      <c r="AE14" s="13">
        <v>0.192660550458716</v>
      </c>
      <c r="AF14" s="13">
        <v>0.28571428571428598</v>
      </c>
      <c r="AG14" s="13">
        <v>0.20879120879120899</v>
      </c>
      <c r="AH14" s="13"/>
      <c r="AI14" s="13">
        <v>0.2</v>
      </c>
      <c r="AJ14" s="13">
        <v>0.216494845360825</v>
      </c>
      <c r="AK14" s="13">
        <v>0.17647058823529399</v>
      </c>
      <c r="AL14" s="13">
        <v>0.26494023904382502</v>
      </c>
      <c r="AM14" s="13">
        <v>0.43678160919540199</v>
      </c>
      <c r="AN14" s="13"/>
      <c r="AO14" s="13">
        <v>0.26755852842809402</v>
      </c>
      <c r="AP14" s="13">
        <v>0.28125</v>
      </c>
      <c r="AQ14" s="13"/>
      <c r="AR14" s="13">
        <v>0.1875</v>
      </c>
      <c r="AS14" s="13">
        <v>0.33216783216783202</v>
      </c>
      <c r="AT14" s="13">
        <v>0.17647058823529399</v>
      </c>
      <c r="AU14" s="13">
        <v>0.25806451612903197</v>
      </c>
      <c r="AV14" s="13">
        <v>0.184873949579832</v>
      </c>
      <c r="AW14" s="13">
        <v>0.27272727272727298</v>
      </c>
      <c r="AX14" s="13">
        <v>0.28571428571428598</v>
      </c>
      <c r="AY14" s="13">
        <v>0.35294117647058798</v>
      </c>
      <c r="AZ14" s="13">
        <v>0.34313725490196101</v>
      </c>
      <c r="BA14" s="13">
        <v>0.24137931034482801</v>
      </c>
      <c r="BB14" s="13">
        <v>0.22807017543859601</v>
      </c>
      <c r="BC14" s="13">
        <v>0.169811320754717</v>
      </c>
      <c r="BD14" s="13"/>
      <c r="BE14" s="13">
        <v>0.320113314447592</v>
      </c>
    </row>
    <row r="15" spans="2:57" x14ac:dyDescent="0.25">
      <c r="B15" s="14" t="s">
        <v>134</v>
      </c>
      <c r="C15" s="19">
        <v>5.0916496945010202E-3</v>
      </c>
      <c r="D15" s="19">
        <v>1.2987012987013E-2</v>
      </c>
      <c r="E15" s="19">
        <v>0</v>
      </c>
      <c r="F15" s="19">
        <v>1.1811023622047201E-2</v>
      </c>
      <c r="G15" s="19">
        <v>1.9379844961240299E-3</v>
      </c>
      <c r="H15" s="19"/>
      <c r="I15" s="19">
        <v>8.58369098712446E-3</v>
      </c>
      <c r="J15" s="19">
        <v>1.9379844961240299E-3</v>
      </c>
      <c r="K15" s="19"/>
      <c r="L15" s="19">
        <v>1.5625E-2</v>
      </c>
      <c r="M15" s="19">
        <v>4.3290043290043299E-3</v>
      </c>
      <c r="N15" s="19">
        <v>3.3444816053511701E-3</v>
      </c>
      <c r="O15" s="19">
        <v>3.09597523219814E-3</v>
      </c>
      <c r="P15" s="19"/>
      <c r="Q15" s="19">
        <v>9.0090090090090107E-3</v>
      </c>
      <c r="R15" s="19">
        <v>1.35135135135135E-2</v>
      </c>
      <c r="S15" s="19">
        <v>1.0869565217391301E-2</v>
      </c>
      <c r="T15" s="19">
        <v>9.3457943925233603E-3</v>
      </c>
      <c r="U15" s="19">
        <v>0</v>
      </c>
      <c r="V15" s="19">
        <v>7.63358778625954E-3</v>
      </c>
      <c r="W15" s="19">
        <v>0</v>
      </c>
      <c r="X15" s="19">
        <v>0</v>
      </c>
      <c r="Y15" s="19"/>
      <c r="Z15" s="19">
        <v>7.1942446043165497E-3</v>
      </c>
      <c r="AA15" s="19">
        <v>6.13496932515337E-3</v>
      </c>
      <c r="AB15" s="19">
        <v>0</v>
      </c>
      <c r="AC15" s="19">
        <v>5.5865921787709499E-3</v>
      </c>
      <c r="AD15" s="19">
        <v>9.5238095238095195E-3</v>
      </c>
      <c r="AE15" s="19">
        <v>9.1743119266055103E-3</v>
      </c>
      <c r="AF15" s="19">
        <v>0</v>
      </c>
      <c r="AG15" s="19">
        <v>0</v>
      </c>
      <c r="AH15" s="19"/>
      <c r="AI15" s="19">
        <v>0</v>
      </c>
      <c r="AJ15" s="19">
        <v>1.03092783505155E-2</v>
      </c>
      <c r="AK15" s="19">
        <v>6.5359477124183E-3</v>
      </c>
      <c r="AL15" s="19">
        <v>1.9920318725099601E-3</v>
      </c>
      <c r="AM15" s="19">
        <v>1.1494252873563199E-2</v>
      </c>
      <c r="AN15" s="19"/>
      <c r="AO15" s="19">
        <v>6.6889632107023402E-3</v>
      </c>
      <c r="AP15" s="19">
        <v>2.60416666666667E-3</v>
      </c>
      <c r="AQ15" s="19"/>
      <c r="AR15" s="19">
        <v>0</v>
      </c>
      <c r="AS15" s="19">
        <v>1.04895104895105E-2</v>
      </c>
      <c r="AT15" s="19">
        <v>0</v>
      </c>
      <c r="AU15" s="19">
        <v>3.2258064516128997E-2</v>
      </c>
      <c r="AV15" s="19">
        <v>0</v>
      </c>
      <c r="AW15" s="19">
        <v>0</v>
      </c>
      <c r="AX15" s="19">
        <v>0</v>
      </c>
      <c r="AY15" s="19">
        <v>2.9411764705882401E-2</v>
      </c>
      <c r="AZ15" s="19">
        <v>0</v>
      </c>
      <c r="BA15" s="19">
        <v>0</v>
      </c>
      <c r="BB15" s="19">
        <v>0</v>
      </c>
      <c r="BC15" s="19">
        <v>0</v>
      </c>
      <c r="BD15" s="19"/>
      <c r="BE15" s="19">
        <v>8.4985835694051E-3</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138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129</v>
      </c>
      <c r="C8" s="13">
        <v>2.0366598778004102E-3</v>
      </c>
      <c r="D8" s="13">
        <v>0</v>
      </c>
      <c r="E8" s="13">
        <v>0</v>
      </c>
      <c r="F8" s="13">
        <v>7.8740157480314994E-3</v>
      </c>
      <c r="G8" s="13">
        <v>0</v>
      </c>
      <c r="H8" s="13"/>
      <c r="I8" s="13">
        <v>4.29184549356223E-3</v>
      </c>
      <c r="J8" s="13">
        <v>0</v>
      </c>
      <c r="K8" s="13"/>
      <c r="L8" s="13">
        <v>0</v>
      </c>
      <c r="M8" s="13">
        <v>0</v>
      </c>
      <c r="N8" s="13">
        <v>3.3444816053511701E-3</v>
      </c>
      <c r="O8" s="13">
        <v>3.09597523219814E-3</v>
      </c>
      <c r="P8" s="13"/>
      <c r="Q8" s="13">
        <v>0</v>
      </c>
      <c r="R8" s="13">
        <v>0</v>
      </c>
      <c r="S8" s="13">
        <v>0</v>
      </c>
      <c r="T8" s="13">
        <v>9.3457943925233603E-3</v>
      </c>
      <c r="U8" s="13">
        <v>0</v>
      </c>
      <c r="V8" s="13">
        <v>0</v>
      </c>
      <c r="W8" s="13">
        <v>0</v>
      </c>
      <c r="X8" s="13">
        <v>4.3859649122806998E-3</v>
      </c>
      <c r="Y8" s="13"/>
      <c r="Z8" s="13">
        <v>7.1942446043165497E-3</v>
      </c>
      <c r="AA8" s="13">
        <v>0</v>
      </c>
      <c r="AB8" s="13">
        <v>0</v>
      </c>
      <c r="AC8" s="13">
        <v>0</v>
      </c>
      <c r="AD8" s="13">
        <v>0</v>
      </c>
      <c r="AE8" s="13">
        <v>0</v>
      </c>
      <c r="AF8" s="13">
        <v>0</v>
      </c>
      <c r="AG8" s="13">
        <v>1.0989010989011E-2</v>
      </c>
      <c r="AH8" s="13"/>
      <c r="AI8" s="13">
        <v>0</v>
      </c>
      <c r="AJ8" s="13">
        <v>1.03092783505155E-2</v>
      </c>
      <c r="AK8" s="13">
        <v>6.5359477124183E-3</v>
      </c>
      <c r="AL8" s="13">
        <v>0</v>
      </c>
      <c r="AM8" s="13">
        <v>0</v>
      </c>
      <c r="AN8" s="13"/>
      <c r="AO8" s="13">
        <v>1.67224080267559E-3</v>
      </c>
      <c r="AP8" s="13">
        <v>2.60416666666667E-3</v>
      </c>
      <c r="AQ8" s="13"/>
      <c r="AR8" s="13">
        <v>0</v>
      </c>
      <c r="AS8" s="13">
        <v>6.9930069930069904E-3</v>
      </c>
      <c r="AT8" s="13">
        <v>0</v>
      </c>
      <c r="AU8" s="13">
        <v>0</v>
      </c>
      <c r="AV8" s="13">
        <v>0</v>
      </c>
      <c r="AW8" s="13">
        <v>0</v>
      </c>
      <c r="AX8" s="13">
        <v>0</v>
      </c>
      <c r="AY8" s="13">
        <v>0</v>
      </c>
      <c r="AZ8" s="13">
        <v>0</v>
      </c>
      <c r="BA8" s="13">
        <v>0</v>
      </c>
      <c r="BB8" s="13">
        <v>0</v>
      </c>
      <c r="BC8" s="13">
        <v>0</v>
      </c>
      <c r="BD8" s="13"/>
      <c r="BE8" s="13">
        <v>0</v>
      </c>
    </row>
    <row r="9" spans="2:57" x14ac:dyDescent="0.25">
      <c r="B9" s="14" t="s">
        <v>102</v>
      </c>
      <c r="C9" s="13">
        <v>4.0733197556008099E-3</v>
      </c>
      <c r="D9" s="13">
        <v>0</v>
      </c>
      <c r="E9" s="13">
        <v>1.48148148148148E-2</v>
      </c>
      <c r="F9" s="13">
        <v>3.9370078740157497E-3</v>
      </c>
      <c r="G9" s="13">
        <v>1.9379844961240299E-3</v>
      </c>
      <c r="H9" s="13"/>
      <c r="I9" s="13">
        <v>6.4377682403433502E-3</v>
      </c>
      <c r="J9" s="13">
        <v>1.9379844961240299E-3</v>
      </c>
      <c r="K9" s="13"/>
      <c r="L9" s="13">
        <v>0</v>
      </c>
      <c r="M9" s="13">
        <v>4.3290043290043299E-3</v>
      </c>
      <c r="N9" s="13">
        <v>3.3444816053511701E-3</v>
      </c>
      <c r="O9" s="13">
        <v>6.1919504643962904E-3</v>
      </c>
      <c r="P9" s="13"/>
      <c r="Q9" s="13">
        <v>9.0090090090090107E-3</v>
      </c>
      <c r="R9" s="13">
        <v>0</v>
      </c>
      <c r="S9" s="13">
        <v>0</v>
      </c>
      <c r="T9" s="13">
        <v>1.86915887850467E-2</v>
      </c>
      <c r="U9" s="13">
        <v>0</v>
      </c>
      <c r="V9" s="13">
        <v>0</v>
      </c>
      <c r="W9" s="13">
        <v>0</v>
      </c>
      <c r="X9" s="13">
        <v>4.3859649122806998E-3</v>
      </c>
      <c r="Y9" s="13"/>
      <c r="Z9" s="13">
        <v>7.1942446043165497E-3</v>
      </c>
      <c r="AA9" s="13">
        <v>6.13496932515337E-3</v>
      </c>
      <c r="AB9" s="13">
        <v>6.4935064935064896E-3</v>
      </c>
      <c r="AC9" s="13">
        <v>5.5865921787709499E-3</v>
      </c>
      <c r="AD9" s="13">
        <v>0</v>
      </c>
      <c r="AE9" s="13">
        <v>0</v>
      </c>
      <c r="AF9" s="13">
        <v>0</v>
      </c>
      <c r="AG9" s="13">
        <v>0</v>
      </c>
      <c r="AH9" s="13"/>
      <c r="AI9" s="13">
        <v>0</v>
      </c>
      <c r="AJ9" s="13">
        <v>2.06185567010309E-2</v>
      </c>
      <c r="AK9" s="13">
        <v>6.5359477124183E-3</v>
      </c>
      <c r="AL9" s="13">
        <v>1.9920318725099601E-3</v>
      </c>
      <c r="AM9" s="13">
        <v>0</v>
      </c>
      <c r="AN9" s="13"/>
      <c r="AO9" s="13">
        <v>3.3444816053511701E-3</v>
      </c>
      <c r="AP9" s="13">
        <v>5.2083333333333296E-3</v>
      </c>
      <c r="AQ9" s="13"/>
      <c r="AR9" s="13">
        <v>0</v>
      </c>
      <c r="AS9" s="13">
        <v>0</v>
      </c>
      <c r="AT9" s="13">
        <v>0.11764705882352899</v>
      </c>
      <c r="AU9" s="13">
        <v>0</v>
      </c>
      <c r="AV9" s="13">
        <v>8.4033613445378096E-3</v>
      </c>
      <c r="AW9" s="13">
        <v>0</v>
      </c>
      <c r="AX9" s="13">
        <v>0</v>
      </c>
      <c r="AY9" s="13">
        <v>0</v>
      </c>
      <c r="AZ9" s="13">
        <v>0</v>
      </c>
      <c r="BA9" s="13">
        <v>0</v>
      </c>
      <c r="BB9" s="13">
        <v>0</v>
      </c>
      <c r="BC9" s="13">
        <v>1.88679245283019E-2</v>
      </c>
      <c r="BD9" s="13"/>
      <c r="BE9" s="13">
        <v>0</v>
      </c>
    </row>
    <row r="10" spans="2:57" x14ac:dyDescent="0.25">
      <c r="B10" s="14" t="s">
        <v>103</v>
      </c>
      <c r="C10" s="13">
        <v>2.24032586558045E-2</v>
      </c>
      <c r="D10" s="13">
        <v>7.7922077922077906E-2</v>
      </c>
      <c r="E10" s="13">
        <v>2.96296296296296E-2</v>
      </c>
      <c r="F10" s="13">
        <v>7.8740157480314994E-3</v>
      </c>
      <c r="G10" s="13">
        <v>1.9379844961240299E-2</v>
      </c>
      <c r="H10" s="13"/>
      <c r="I10" s="13">
        <v>2.5751072961373401E-2</v>
      </c>
      <c r="J10" s="13">
        <v>1.9379844961240299E-2</v>
      </c>
      <c r="K10" s="13"/>
      <c r="L10" s="13">
        <v>7.8125E-3</v>
      </c>
      <c r="M10" s="13">
        <v>2.5974025974026E-2</v>
      </c>
      <c r="N10" s="13">
        <v>1.3377926421404699E-2</v>
      </c>
      <c r="O10" s="13">
        <v>3.4055727554179599E-2</v>
      </c>
      <c r="P10" s="13"/>
      <c r="Q10" s="13">
        <v>6.3063063063063099E-2</v>
      </c>
      <c r="R10" s="13">
        <v>1.35135135135135E-2</v>
      </c>
      <c r="S10" s="13">
        <v>3.2608695652173898E-2</v>
      </c>
      <c r="T10" s="13">
        <v>9.3457943925233603E-3</v>
      </c>
      <c r="U10" s="13">
        <v>8.0645161290322596E-3</v>
      </c>
      <c r="V10" s="13">
        <v>7.63358778625954E-3</v>
      </c>
      <c r="W10" s="13">
        <v>3.06122448979592E-2</v>
      </c>
      <c r="X10" s="13">
        <v>1.7543859649122799E-2</v>
      </c>
      <c r="Y10" s="13"/>
      <c r="Z10" s="13">
        <v>2.8776978417266199E-2</v>
      </c>
      <c r="AA10" s="13">
        <v>2.4539877300613501E-2</v>
      </c>
      <c r="AB10" s="13">
        <v>1.9480519480519501E-2</v>
      </c>
      <c r="AC10" s="13">
        <v>5.5865921787709499E-3</v>
      </c>
      <c r="AD10" s="13">
        <v>1.9047619047619001E-2</v>
      </c>
      <c r="AE10" s="13">
        <v>1.8348623853211E-2</v>
      </c>
      <c r="AF10" s="13">
        <v>2.3809523809523801E-2</v>
      </c>
      <c r="AG10" s="13">
        <v>5.4945054945054903E-2</v>
      </c>
      <c r="AH10" s="13"/>
      <c r="AI10" s="13">
        <v>4.4444444444444398E-2</v>
      </c>
      <c r="AJ10" s="13">
        <v>5.1546391752577303E-2</v>
      </c>
      <c r="AK10" s="13">
        <v>2.61437908496732E-2</v>
      </c>
      <c r="AL10" s="13">
        <v>1.7928286852589601E-2</v>
      </c>
      <c r="AM10" s="13">
        <v>1.1494252873563199E-2</v>
      </c>
      <c r="AN10" s="13"/>
      <c r="AO10" s="13">
        <v>2.3411371237458199E-2</v>
      </c>
      <c r="AP10" s="13">
        <v>2.0833333333333301E-2</v>
      </c>
      <c r="AQ10" s="13"/>
      <c r="AR10" s="13">
        <v>1.5625E-2</v>
      </c>
      <c r="AS10" s="13">
        <v>1.7482517482517501E-2</v>
      </c>
      <c r="AT10" s="13">
        <v>5.8823529411764698E-2</v>
      </c>
      <c r="AU10" s="13">
        <v>0</v>
      </c>
      <c r="AV10" s="13">
        <v>8.4033613445378096E-3</v>
      </c>
      <c r="AW10" s="13">
        <v>2.5974025974026E-2</v>
      </c>
      <c r="AX10" s="13">
        <v>3.5714285714285698E-2</v>
      </c>
      <c r="AY10" s="13">
        <v>0</v>
      </c>
      <c r="AZ10" s="13">
        <v>2.9411764705882401E-2</v>
      </c>
      <c r="BA10" s="13">
        <v>5.1724137931034503E-2</v>
      </c>
      <c r="BB10" s="13">
        <v>1.7543859649122799E-2</v>
      </c>
      <c r="BC10" s="13">
        <v>3.77358490566038E-2</v>
      </c>
      <c r="BD10" s="13"/>
      <c r="BE10" s="13">
        <v>1.9830028328611901E-2</v>
      </c>
    </row>
    <row r="11" spans="2:57" ht="30" x14ac:dyDescent="0.25">
      <c r="B11" s="14" t="s">
        <v>130</v>
      </c>
      <c r="C11" s="13">
        <v>0.13543788187372699</v>
      </c>
      <c r="D11" s="13">
        <v>0.32467532467532501</v>
      </c>
      <c r="E11" s="13">
        <v>0.18518518518518501</v>
      </c>
      <c r="F11" s="13">
        <v>0.133858267716535</v>
      </c>
      <c r="G11" s="13">
        <v>9.4961240310077494E-2</v>
      </c>
      <c r="H11" s="13"/>
      <c r="I11" s="13">
        <v>0.18025751072961399</v>
      </c>
      <c r="J11" s="13">
        <v>9.4961240310077494E-2</v>
      </c>
      <c r="K11" s="13"/>
      <c r="L11" s="13">
        <v>0.171875</v>
      </c>
      <c r="M11" s="13">
        <v>0.12121212121212099</v>
      </c>
      <c r="N11" s="13">
        <v>0.12374581939799301</v>
      </c>
      <c r="O11" s="13">
        <v>0.142414860681115</v>
      </c>
      <c r="P11" s="13"/>
      <c r="Q11" s="13">
        <v>0.28828828828828801</v>
      </c>
      <c r="R11" s="13">
        <v>0.162162162162162</v>
      </c>
      <c r="S11" s="13">
        <v>0.141304347826087</v>
      </c>
      <c r="T11" s="13">
        <v>0.11214953271028</v>
      </c>
      <c r="U11" s="13">
        <v>0.15322580645161299</v>
      </c>
      <c r="V11" s="13">
        <v>9.1603053435114504E-2</v>
      </c>
      <c r="W11" s="13">
        <v>8.1632653061224497E-2</v>
      </c>
      <c r="X11" s="13">
        <v>0.105263157894737</v>
      </c>
      <c r="Y11" s="13"/>
      <c r="Z11" s="13">
        <v>0.17266187050359699</v>
      </c>
      <c r="AA11" s="13">
        <v>0.17177914110429399</v>
      </c>
      <c r="AB11" s="13">
        <v>9.0909090909090898E-2</v>
      </c>
      <c r="AC11" s="13">
        <v>7.8212290502793297E-2</v>
      </c>
      <c r="AD11" s="13">
        <v>0.17142857142857101</v>
      </c>
      <c r="AE11" s="13">
        <v>0.13761467889908299</v>
      </c>
      <c r="AF11" s="13">
        <v>0.214285714285714</v>
      </c>
      <c r="AG11" s="13">
        <v>0.120879120879121</v>
      </c>
      <c r="AH11" s="13"/>
      <c r="AI11" s="13">
        <v>0.22222222222222199</v>
      </c>
      <c r="AJ11" s="13">
        <v>0.20618556701030899</v>
      </c>
      <c r="AK11" s="13">
        <v>0.22875816993464099</v>
      </c>
      <c r="AL11" s="13">
        <v>0.111553784860558</v>
      </c>
      <c r="AM11" s="13">
        <v>5.7471264367816098E-2</v>
      </c>
      <c r="AN11" s="13"/>
      <c r="AO11" s="13">
        <v>0.12374581939799301</v>
      </c>
      <c r="AP11" s="13">
        <v>0.15364583333333301</v>
      </c>
      <c r="AQ11" s="13"/>
      <c r="AR11" s="13">
        <v>0.140625</v>
      </c>
      <c r="AS11" s="13">
        <v>0.12237762237762199</v>
      </c>
      <c r="AT11" s="13">
        <v>0.17647058823529399</v>
      </c>
      <c r="AU11" s="13">
        <v>0.12903225806451599</v>
      </c>
      <c r="AV11" s="13">
        <v>0.17647058823529399</v>
      </c>
      <c r="AW11" s="13">
        <v>9.0909090909090898E-2</v>
      </c>
      <c r="AX11" s="13">
        <v>0.14285714285714299</v>
      </c>
      <c r="AY11" s="13">
        <v>0.17647058823529399</v>
      </c>
      <c r="AZ11" s="13">
        <v>8.8235294117647106E-2</v>
      </c>
      <c r="BA11" s="13">
        <v>0.15517241379310301</v>
      </c>
      <c r="BB11" s="13">
        <v>0.140350877192982</v>
      </c>
      <c r="BC11" s="13">
        <v>0.18867924528301899</v>
      </c>
      <c r="BD11" s="13"/>
      <c r="BE11" s="13">
        <v>0.12747875354107599</v>
      </c>
    </row>
    <row r="12" spans="2:57" x14ac:dyDescent="0.25">
      <c r="B12" s="14" t="s">
        <v>131</v>
      </c>
      <c r="C12" s="13">
        <v>0.24134419551934799</v>
      </c>
      <c r="D12" s="13">
        <v>0.246753246753247</v>
      </c>
      <c r="E12" s="13">
        <v>0.22222222222222199</v>
      </c>
      <c r="F12" s="13">
        <v>0.267716535433071</v>
      </c>
      <c r="G12" s="13">
        <v>0.232558139534884</v>
      </c>
      <c r="H12" s="13"/>
      <c r="I12" s="13">
        <v>0.25107296137339102</v>
      </c>
      <c r="J12" s="13">
        <v>0.232558139534884</v>
      </c>
      <c r="K12" s="13"/>
      <c r="L12" s="13">
        <v>0.2421875</v>
      </c>
      <c r="M12" s="13">
        <v>0.246753246753247</v>
      </c>
      <c r="N12" s="13">
        <v>0.23411371237458201</v>
      </c>
      <c r="O12" s="13">
        <v>0.24458204334365299</v>
      </c>
      <c r="P12" s="13"/>
      <c r="Q12" s="13">
        <v>0.21621621621621601</v>
      </c>
      <c r="R12" s="13">
        <v>0.24324324324324301</v>
      </c>
      <c r="S12" s="13">
        <v>0.25</v>
      </c>
      <c r="T12" s="13">
        <v>0.26168224299065401</v>
      </c>
      <c r="U12" s="13">
        <v>0.25</v>
      </c>
      <c r="V12" s="13">
        <v>0.26717557251908403</v>
      </c>
      <c r="W12" s="13">
        <v>0.19387755102040799</v>
      </c>
      <c r="X12" s="13">
        <v>0.22807017543859601</v>
      </c>
      <c r="Y12" s="13"/>
      <c r="Z12" s="13">
        <v>0.215827338129496</v>
      </c>
      <c r="AA12" s="13">
        <v>0.190184049079755</v>
      </c>
      <c r="AB12" s="13">
        <v>0.29220779220779203</v>
      </c>
      <c r="AC12" s="13">
        <v>0.19553072625698301</v>
      </c>
      <c r="AD12" s="13">
        <v>0.20952380952381</v>
      </c>
      <c r="AE12" s="13">
        <v>0.34862385321100903</v>
      </c>
      <c r="AF12" s="13">
        <v>0.238095238095238</v>
      </c>
      <c r="AG12" s="13">
        <v>0.28571428571428598</v>
      </c>
      <c r="AH12" s="13"/>
      <c r="AI12" s="13">
        <v>0.17777777777777801</v>
      </c>
      <c r="AJ12" s="13">
        <v>0.268041237113402</v>
      </c>
      <c r="AK12" s="13">
        <v>0.28104575163398698</v>
      </c>
      <c r="AL12" s="13">
        <v>0.27091633466135501</v>
      </c>
      <c r="AM12" s="13">
        <v>0.126436781609195</v>
      </c>
      <c r="AN12" s="13"/>
      <c r="AO12" s="13">
        <v>0.230769230769231</v>
      </c>
      <c r="AP12" s="13">
        <v>0.2578125</v>
      </c>
      <c r="AQ12" s="13"/>
      <c r="AR12" s="13">
        <v>0.25</v>
      </c>
      <c r="AS12" s="13">
        <v>0.20979020979021001</v>
      </c>
      <c r="AT12" s="13">
        <v>0.35294117647058798</v>
      </c>
      <c r="AU12" s="13">
        <v>0.225806451612903</v>
      </c>
      <c r="AV12" s="13">
        <v>0.23529411764705899</v>
      </c>
      <c r="AW12" s="13">
        <v>0.35064935064935099</v>
      </c>
      <c r="AX12" s="13">
        <v>0.297619047619048</v>
      </c>
      <c r="AY12" s="13">
        <v>0.26470588235294101</v>
      </c>
      <c r="AZ12" s="13">
        <v>0.20588235294117599</v>
      </c>
      <c r="BA12" s="13">
        <v>0.31034482758620702</v>
      </c>
      <c r="BB12" s="13">
        <v>0.19298245614035101</v>
      </c>
      <c r="BC12" s="13">
        <v>0.169811320754717</v>
      </c>
      <c r="BD12" s="13"/>
      <c r="BE12" s="13">
        <v>0.24079320113314401</v>
      </c>
    </row>
    <row r="13" spans="2:57" x14ac:dyDescent="0.25">
      <c r="B13" s="14" t="s">
        <v>132</v>
      </c>
      <c r="C13" s="13">
        <v>0.28105906313645601</v>
      </c>
      <c r="D13" s="13">
        <v>0.19480519480519501</v>
      </c>
      <c r="E13" s="13">
        <v>0.31111111111111101</v>
      </c>
      <c r="F13" s="13">
        <v>0.255905511811024</v>
      </c>
      <c r="G13" s="13">
        <v>0.29844961240310097</v>
      </c>
      <c r="H13" s="13"/>
      <c r="I13" s="13">
        <v>0.26180257510729599</v>
      </c>
      <c r="J13" s="13">
        <v>0.29844961240310097</v>
      </c>
      <c r="K13" s="13"/>
      <c r="L13" s="13">
        <v>0.234375</v>
      </c>
      <c r="M13" s="13">
        <v>0.25541125541125498</v>
      </c>
      <c r="N13" s="13">
        <v>0.331103678929766</v>
      </c>
      <c r="O13" s="13">
        <v>0.27244582043343701</v>
      </c>
      <c r="P13" s="13"/>
      <c r="Q13" s="13">
        <v>0.171171171171171</v>
      </c>
      <c r="R13" s="13">
        <v>0.337837837837838</v>
      </c>
      <c r="S13" s="13">
        <v>0.29347826086956502</v>
      </c>
      <c r="T13" s="13">
        <v>0.27102803738317799</v>
      </c>
      <c r="U13" s="13">
        <v>0.25806451612903197</v>
      </c>
      <c r="V13" s="13">
        <v>0.25190839694656503</v>
      </c>
      <c r="W13" s="13">
        <v>0.35714285714285698</v>
      </c>
      <c r="X13" s="13">
        <v>0.32894736842105299</v>
      </c>
      <c r="Y13" s="13"/>
      <c r="Z13" s="13">
        <v>0.25179856115107901</v>
      </c>
      <c r="AA13" s="13">
        <v>0.30061349693251499</v>
      </c>
      <c r="AB13" s="13">
        <v>0.31818181818181801</v>
      </c>
      <c r="AC13" s="13">
        <v>0.31843575418994402</v>
      </c>
      <c r="AD13" s="13">
        <v>0.21904761904761899</v>
      </c>
      <c r="AE13" s="13">
        <v>0.26605504587155998</v>
      </c>
      <c r="AF13" s="13">
        <v>0.26190476190476197</v>
      </c>
      <c r="AG13" s="13">
        <v>0.25274725274725302</v>
      </c>
      <c r="AH13" s="13"/>
      <c r="AI13" s="13">
        <v>0.2</v>
      </c>
      <c r="AJ13" s="13">
        <v>0.23711340206185599</v>
      </c>
      <c r="AK13" s="13">
        <v>0.26797385620914999</v>
      </c>
      <c r="AL13" s="13">
        <v>0.27888446215139401</v>
      </c>
      <c r="AM13" s="13">
        <v>0.33333333333333298</v>
      </c>
      <c r="AN13" s="13"/>
      <c r="AO13" s="13">
        <v>0.29765886287625398</v>
      </c>
      <c r="AP13" s="13">
        <v>0.25520833333333298</v>
      </c>
      <c r="AQ13" s="13"/>
      <c r="AR13" s="13">
        <v>0.3125</v>
      </c>
      <c r="AS13" s="13">
        <v>0.27622377622377597</v>
      </c>
      <c r="AT13" s="13">
        <v>5.8823529411764698E-2</v>
      </c>
      <c r="AU13" s="13">
        <v>0.25806451612903197</v>
      </c>
      <c r="AV13" s="13">
        <v>0.29411764705882398</v>
      </c>
      <c r="AW13" s="13">
        <v>0.27272727272727298</v>
      </c>
      <c r="AX13" s="13">
        <v>0.238095238095238</v>
      </c>
      <c r="AY13" s="13">
        <v>0.20588235294117599</v>
      </c>
      <c r="AZ13" s="13">
        <v>0.32352941176470601</v>
      </c>
      <c r="BA13" s="13">
        <v>0.25862068965517199</v>
      </c>
      <c r="BB13" s="13">
        <v>0.35087719298245601</v>
      </c>
      <c r="BC13" s="13">
        <v>0.320754716981132</v>
      </c>
      <c r="BD13" s="13"/>
      <c r="BE13" s="13">
        <v>0.280453257790368</v>
      </c>
    </row>
    <row r="14" spans="2:57" ht="30" x14ac:dyDescent="0.25">
      <c r="B14" s="14" t="s">
        <v>133</v>
      </c>
      <c r="C14" s="13">
        <v>0.307535641547862</v>
      </c>
      <c r="D14" s="13">
        <v>0.15584415584415601</v>
      </c>
      <c r="E14" s="13">
        <v>0.22962962962962999</v>
      </c>
      <c r="F14" s="13">
        <v>0.30708661417322802</v>
      </c>
      <c r="G14" s="13">
        <v>0.35077519379845001</v>
      </c>
      <c r="H14" s="13"/>
      <c r="I14" s="13">
        <v>0.25965665236051499</v>
      </c>
      <c r="J14" s="13">
        <v>0.35077519379845001</v>
      </c>
      <c r="K14" s="13"/>
      <c r="L14" s="13">
        <v>0.34375</v>
      </c>
      <c r="M14" s="13">
        <v>0.34632034632034597</v>
      </c>
      <c r="N14" s="13">
        <v>0.28428093645484898</v>
      </c>
      <c r="O14" s="13">
        <v>0.284829721362229</v>
      </c>
      <c r="P14" s="13"/>
      <c r="Q14" s="13">
        <v>0.25225225225225201</v>
      </c>
      <c r="R14" s="13">
        <v>0.24324324324324301</v>
      </c>
      <c r="S14" s="13">
        <v>0.282608695652174</v>
      </c>
      <c r="T14" s="13">
        <v>0.30841121495327101</v>
      </c>
      <c r="U14" s="13">
        <v>0.31451612903225801</v>
      </c>
      <c r="V14" s="13">
        <v>0.35877862595419802</v>
      </c>
      <c r="W14" s="13">
        <v>0.33673469387755101</v>
      </c>
      <c r="X14" s="13">
        <v>0.31140350877193002</v>
      </c>
      <c r="Y14" s="13"/>
      <c r="Z14" s="13">
        <v>0.31654676258992798</v>
      </c>
      <c r="AA14" s="13">
        <v>0.29447852760736198</v>
      </c>
      <c r="AB14" s="13">
        <v>0.27272727272727298</v>
      </c>
      <c r="AC14" s="13">
        <v>0.39106145251396601</v>
      </c>
      <c r="AD14" s="13">
        <v>0.38095238095238099</v>
      </c>
      <c r="AE14" s="13">
        <v>0.201834862385321</v>
      </c>
      <c r="AF14" s="13">
        <v>0.26190476190476197</v>
      </c>
      <c r="AG14" s="13">
        <v>0.27472527472527503</v>
      </c>
      <c r="AH14" s="13"/>
      <c r="AI14" s="13">
        <v>0.35555555555555601</v>
      </c>
      <c r="AJ14" s="13">
        <v>0.20618556701030899</v>
      </c>
      <c r="AK14" s="13">
        <v>0.16993464052287599</v>
      </c>
      <c r="AL14" s="13">
        <v>0.31474103585657398</v>
      </c>
      <c r="AM14" s="13">
        <v>0.45977011494252901</v>
      </c>
      <c r="AN14" s="13"/>
      <c r="AO14" s="13">
        <v>0.31103678929765899</v>
      </c>
      <c r="AP14" s="13">
        <v>0.30208333333333298</v>
      </c>
      <c r="AQ14" s="13"/>
      <c r="AR14" s="13">
        <v>0.28125</v>
      </c>
      <c r="AS14" s="13">
        <v>0.356643356643357</v>
      </c>
      <c r="AT14" s="13">
        <v>0.23529411764705899</v>
      </c>
      <c r="AU14" s="13">
        <v>0.38709677419354799</v>
      </c>
      <c r="AV14" s="13">
        <v>0.26890756302521002</v>
      </c>
      <c r="AW14" s="13">
        <v>0.25974025974025999</v>
      </c>
      <c r="AX14" s="13">
        <v>0.28571428571428598</v>
      </c>
      <c r="AY14" s="13">
        <v>0.35294117647058798</v>
      </c>
      <c r="AZ14" s="13">
        <v>0.34313725490196101</v>
      </c>
      <c r="BA14" s="13">
        <v>0.22413793103448301</v>
      </c>
      <c r="BB14" s="13">
        <v>0.29824561403508798</v>
      </c>
      <c r="BC14" s="13">
        <v>0.245283018867925</v>
      </c>
      <c r="BD14" s="13"/>
      <c r="BE14" s="13">
        <v>0.325779036827195</v>
      </c>
    </row>
    <row r="15" spans="2:57" x14ac:dyDescent="0.25">
      <c r="B15" s="14" t="s">
        <v>134</v>
      </c>
      <c r="C15" s="19">
        <v>6.1099796334012201E-3</v>
      </c>
      <c r="D15" s="19">
        <v>0</v>
      </c>
      <c r="E15" s="19">
        <v>7.4074074074074103E-3</v>
      </c>
      <c r="F15" s="19">
        <v>1.5748031496062999E-2</v>
      </c>
      <c r="G15" s="19">
        <v>1.9379844961240299E-3</v>
      </c>
      <c r="H15" s="19"/>
      <c r="I15" s="19">
        <v>1.07296137339056E-2</v>
      </c>
      <c r="J15" s="19">
        <v>1.9379844961240299E-3</v>
      </c>
      <c r="K15" s="19"/>
      <c r="L15" s="19">
        <v>0</v>
      </c>
      <c r="M15" s="19">
        <v>0</v>
      </c>
      <c r="N15" s="19">
        <v>6.6889632107023402E-3</v>
      </c>
      <c r="O15" s="19">
        <v>1.23839009287926E-2</v>
      </c>
      <c r="P15" s="19"/>
      <c r="Q15" s="19">
        <v>0</v>
      </c>
      <c r="R15" s="19">
        <v>0</v>
      </c>
      <c r="S15" s="19">
        <v>0</v>
      </c>
      <c r="T15" s="19">
        <v>9.3457943925233603E-3</v>
      </c>
      <c r="U15" s="19">
        <v>1.6129032258064498E-2</v>
      </c>
      <c r="V15" s="19">
        <v>2.2900763358778602E-2</v>
      </c>
      <c r="W15" s="19">
        <v>0</v>
      </c>
      <c r="X15" s="19">
        <v>0</v>
      </c>
      <c r="Y15" s="19"/>
      <c r="Z15" s="19">
        <v>0</v>
      </c>
      <c r="AA15" s="19">
        <v>1.22699386503067E-2</v>
      </c>
      <c r="AB15" s="19">
        <v>0</v>
      </c>
      <c r="AC15" s="19">
        <v>5.5865921787709499E-3</v>
      </c>
      <c r="AD15" s="19">
        <v>0</v>
      </c>
      <c r="AE15" s="19">
        <v>2.7522935779816501E-2</v>
      </c>
      <c r="AF15" s="19">
        <v>0</v>
      </c>
      <c r="AG15" s="19">
        <v>0</v>
      </c>
      <c r="AH15" s="19"/>
      <c r="AI15" s="19">
        <v>0</v>
      </c>
      <c r="AJ15" s="19">
        <v>0</v>
      </c>
      <c r="AK15" s="19">
        <v>1.30718954248366E-2</v>
      </c>
      <c r="AL15" s="19">
        <v>3.9840637450199202E-3</v>
      </c>
      <c r="AM15" s="19">
        <v>1.1494252873563199E-2</v>
      </c>
      <c r="AN15" s="19"/>
      <c r="AO15" s="19">
        <v>8.3612040133779295E-3</v>
      </c>
      <c r="AP15" s="19">
        <v>2.60416666666667E-3</v>
      </c>
      <c r="AQ15" s="19"/>
      <c r="AR15" s="19">
        <v>0</v>
      </c>
      <c r="AS15" s="19">
        <v>1.04895104895105E-2</v>
      </c>
      <c r="AT15" s="19">
        <v>0</v>
      </c>
      <c r="AU15" s="19">
        <v>0</v>
      </c>
      <c r="AV15" s="19">
        <v>8.4033613445378096E-3</v>
      </c>
      <c r="AW15" s="19">
        <v>0</v>
      </c>
      <c r="AX15" s="19">
        <v>0</v>
      </c>
      <c r="AY15" s="19">
        <v>0</v>
      </c>
      <c r="AZ15" s="19">
        <v>9.8039215686274508E-3</v>
      </c>
      <c r="BA15" s="19">
        <v>0</v>
      </c>
      <c r="BB15" s="19">
        <v>0</v>
      </c>
      <c r="BC15" s="19">
        <v>1.88679245283019E-2</v>
      </c>
      <c r="BD15" s="19"/>
      <c r="BE15" s="19">
        <v>5.6657223796033997E-3</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139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129</v>
      </c>
      <c r="C8" s="13">
        <v>5.0916496945010202E-3</v>
      </c>
      <c r="D8" s="13">
        <v>1.2987012987013E-2</v>
      </c>
      <c r="E8" s="13">
        <v>1.48148148148148E-2</v>
      </c>
      <c r="F8" s="13">
        <v>3.9370078740157497E-3</v>
      </c>
      <c r="G8" s="13">
        <v>1.9379844961240299E-3</v>
      </c>
      <c r="H8" s="13"/>
      <c r="I8" s="13">
        <v>8.58369098712446E-3</v>
      </c>
      <c r="J8" s="13">
        <v>1.9379844961240299E-3</v>
      </c>
      <c r="K8" s="13"/>
      <c r="L8" s="13">
        <v>1.5625E-2</v>
      </c>
      <c r="M8" s="13">
        <v>0</v>
      </c>
      <c r="N8" s="13">
        <v>3.3444816053511701E-3</v>
      </c>
      <c r="O8" s="13">
        <v>6.1919504643962904E-3</v>
      </c>
      <c r="P8" s="13"/>
      <c r="Q8" s="13">
        <v>9.0090090090090107E-3</v>
      </c>
      <c r="R8" s="13">
        <v>1.35135135135135E-2</v>
      </c>
      <c r="S8" s="13">
        <v>0</v>
      </c>
      <c r="T8" s="13">
        <v>0</v>
      </c>
      <c r="U8" s="13">
        <v>0</v>
      </c>
      <c r="V8" s="13">
        <v>0</v>
      </c>
      <c r="W8" s="13">
        <v>0</v>
      </c>
      <c r="X8" s="13">
        <v>1.3157894736842099E-2</v>
      </c>
      <c r="Y8" s="13"/>
      <c r="Z8" s="13">
        <v>7.1942446043165497E-3</v>
      </c>
      <c r="AA8" s="13">
        <v>6.13496932515337E-3</v>
      </c>
      <c r="AB8" s="13">
        <v>6.4935064935064896E-3</v>
      </c>
      <c r="AC8" s="13">
        <v>0</v>
      </c>
      <c r="AD8" s="13">
        <v>0</v>
      </c>
      <c r="AE8" s="13">
        <v>9.1743119266055103E-3</v>
      </c>
      <c r="AF8" s="13">
        <v>0</v>
      </c>
      <c r="AG8" s="13">
        <v>1.0989010989011E-2</v>
      </c>
      <c r="AH8" s="13"/>
      <c r="AI8" s="13">
        <v>4.4444444444444398E-2</v>
      </c>
      <c r="AJ8" s="13">
        <v>2.06185567010309E-2</v>
      </c>
      <c r="AK8" s="13">
        <v>6.5359477124183E-3</v>
      </c>
      <c r="AL8" s="13">
        <v>0</v>
      </c>
      <c r="AM8" s="13">
        <v>0</v>
      </c>
      <c r="AN8" s="13"/>
      <c r="AO8" s="13">
        <v>8.3612040133779295E-3</v>
      </c>
      <c r="AP8" s="13">
        <v>0</v>
      </c>
      <c r="AQ8" s="13"/>
      <c r="AR8" s="13">
        <v>0</v>
      </c>
      <c r="AS8" s="13">
        <v>6.9930069930069904E-3</v>
      </c>
      <c r="AT8" s="13">
        <v>0</v>
      </c>
      <c r="AU8" s="13">
        <v>0</v>
      </c>
      <c r="AV8" s="13">
        <v>8.4033613445378096E-3</v>
      </c>
      <c r="AW8" s="13">
        <v>0</v>
      </c>
      <c r="AX8" s="13">
        <v>0</v>
      </c>
      <c r="AY8" s="13">
        <v>2.9411764705882401E-2</v>
      </c>
      <c r="AZ8" s="13">
        <v>9.8039215686274508E-3</v>
      </c>
      <c r="BA8" s="13">
        <v>0</v>
      </c>
      <c r="BB8" s="13">
        <v>0</v>
      </c>
      <c r="BC8" s="13">
        <v>0</v>
      </c>
      <c r="BD8" s="13"/>
      <c r="BE8" s="13">
        <v>0</v>
      </c>
    </row>
    <row r="9" spans="2:57" x14ac:dyDescent="0.25">
      <c r="B9" s="14" t="s">
        <v>102</v>
      </c>
      <c r="C9" s="13">
        <v>7.1283095723014304E-3</v>
      </c>
      <c r="D9" s="13">
        <v>0</v>
      </c>
      <c r="E9" s="13">
        <v>7.4074074074074103E-3</v>
      </c>
      <c r="F9" s="13">
        <v>7.8740157480314994E-3</v>
      </c>
      <c r="G9" s="13">
        <v>7.7519379844961196E-3</v>
      </c>
      <c r="H9" s="13"/>
      <c r="I9" s="13">
        <v>6.4377682403433502E-3</v>
      </c>
      <c r="J9" s="13">
        <v>7.7519379844961196E-3</v>
      </c>
      <c r="K9" s="13"/>
      <c r="L9" s="13">
        <v>0</v>
      </c>
      <c r="M9" s="13">
        <v>0</v>
      </c>
      <c r="N9" s="13">
        <v>1.3377926421404699E-2</v>
      </c>
      <c r="O9" s="13">
        <v>9.2879256965944304E-3</v>
      </c>
      <c r="P9" s="13"/>
      <c r="Q9" s="13">
        <v>9.0090090090090107E-3</v>
      </c>
      <c r="R9" s="13">
        <v>1.35135135135135E-2</v>
      </c>
      <c r="S9" s="13">
        <v>0</v>
      </c>
      <c r="T9" s="13">
        <v>0</v>
      </c>
      <c r="U9" s="13">
        <v>0</v>
      </c>
      <c r="V9" s="13">
        <v>1.5267175572519101E-2</v>
      </c>
      <c r="W9" s="13">
        <v>1.02040816326531E-2</v>
      </c>
      <c r="X9" s="13">
        <v>8.7719298245613996E-3</v>
      </c>
      <c r="Y9" s="13"/>
      <c r="Z9" s="13">
        <v>7.1942446043165497E-3</v>
      </c>
      <c r="AA9" s="13">
        <v>6.13496932515337E-3</v>
      </c>
      <c r="AB9" s="13">
        <v>0</v>
      </c>
      <c r="AC9" s="13">
        <v>5.5865921787709499E-3</v>
      </c>
      <c r="AD9" s="13">
        <v>9.5238095238095195E-3</v>
      </c>
      <c r="AE9" s="13">
        <v>1.8348623853211E-2</v>
      </c>
      <c r="AF9" s="13">
        <v>0</v>
      </c>
      <c r="AG9" s="13">
        <v>1.0989010989011E-2</v>
      </c>
      <c r="AH9" s="13"/>
      <c r="AI9" s="13">
        <v>0</v>
      </c>
      <c r="AJ9" s="13">
        <v>2.06185567010309E-2</v>
      </c>
      <c r="AK9" s="13">
        <v>1.30718954248366E-2</v>
      </c>
      <c r="AL9" s="13">
        <v>1.9920318725099601E-3</v>
      </c>
      <c r="AM9" s="13">
        <v>5.74712643678161E-3</v>
      </c>
      <c r="AN9" s="13"/>
      <c r="AO9" s="13">
        <v>5.0167224080267603E-3</v>
      </c>
      <c r="AP9" s="13">
        <v>1.0416666666666701E-2</v>
      </c>
      <c r="AQ9" s="13"/>
      <c r="AR9" s="13">
        <v>1.5625E-2</v>
      </c>
      <c r="AS9" s="13">
        <v>3.4965034965035E-3</v>
      </c>
      <c r="AT9" s="13">
        <v>0</v>
      </c>
      <c r="AU9" s="13">
        <v>0</v>
      </c>
      <c r="AV9" s="13">
        <v>0</v>
      </c>
      <c r="AW9" s="13">
        <v>2.5974025974026E-2</v>
      </c>
      <c r="AX9" s="13">
        <v>1.1904761904761901E-2</v>
      </c>
      <c r="AY9" s="13">
        <v>0</v>
      </c>
      <c r="AZ9" s="13">
        <v>0</v>
      </c>
      <c r="BA9" s="13">
        <v>1.72413793103448E-2</v>
      </c>
      <c r="BB9" s="13">
        <v>0</v>
      </c>
      <c r="BC9" s="13">
        <v>1.88679245283019E-2</v>
      </c>
      <c r="BD9" s="13"/>
      <c r="BE9" s="13">
        <v>5.6657223796033997E-3</v>
      </c>
    </row>
    <row r="10" spans="2:57" x14ac:dyDescent="0.25">
      <c r="B10" s="14" t="s">
        <v>103</v>
      </c>
      <c r="C10" s="13">
        <v>3.25865580448065E-2</v>
      </c>
      <c r="D10" s="13">
        <v>6.4935064935064901E-2</v>
      </c>
      <c r="E10" s="13">
        <v>6.6666666666666693E-2</v>
      </c>
      <c r="F10" s="13">
        <v>1.9685039370078702E-2</v>
      </c>
      <c r="G10" s="13">
        <v>2.5193798449612399E-2</v>
      </c>
      <c r="H10" s="13"/>
      <c r="I10" s="13">
        <v>4.07725321888412E-2</v>
      </c>
      <c r="J10" s="13">
        <v>2.5193798449612399E-2</v>
      </c>
      <c r="K10" s="13"/>
      <c r="L10" s="13">
        <v>1.5625E-2</v>
      </c>
      <c r="M10" s="13">
        <v>3.4632034632034597E-2</v>
      </c>
      <c r="N10" s="13">
        <v>2.0066889632107E-2</v>
      </c>
      <c r="O10" s="13">
        <v>4.9535603715170302E-2</v>
      </c>
      <c r="P10" s="13"/>
      <c r="Q10" s="13">
        <v>4.5045045045045001E-2</v>
      </c>
      <c r="R10" s="13">
        <v>5.4054054054054099E-2</v>
      </c>
      <c r="S10" s="13">
        <v>4.3478260869565202E-2</v>
      </c>
      <c r="T10" s="13">
        <v>2.80373831775701E-2</v>
      </c>
      <c r="U10" s="13">
        <v>2.4193548387096801E-2</v>
      </c>
      <c r="V10" s="13">
        <v>7.63358778625954E-3</v>
      </c>
      <c r="W10" s="13">
        <v>3.06122448979592E-2</v>
      </c>
      <c r="X10" s="13">
        <v>3.5087719298245598E-2</v>
      </c>
      <c r="Y10" s="13"/>
      <c r="Z10" s="13">
        <v>2.8776978417266199E-2</v>
      </c>
      <c r="AA10" s="13">
        <v>4.2944785276073601E-2</v>
      </c>
      <c r="AB10" s="13">
        <v>3.2467532467532499E-2</v>
      </c>
      <c r="AC10" s="13">
        <v>2.23463687150838E-2</v>
      </c>
      <c r="AD10" s="13">
        <v>4.7619047619047603E-2</v>
      </c>
      <c r="AE10" s="13">
        <v>4.5871559633027498E-2</v>
      </c>
      <c r="AF10" s="13">
        <v>0</v>
      </c>
      <c r="AG10" s="13">
        <v>2.1978021978022001E-2</v>
      </c>
      <c r="AH10" s="13"/>
      <c r="AI10" s="13">
        <v>2.2222222222222199E-2</v>
      </c>
      <c r="AJ10" s="13">
        <v>5.1546391752577303E-2</v>
      </c>
      <c r="AK10" s="13">
        <v>5.22875816993464E-2</v>
      </c>
      <c r="AL10" s="13">
        <v>2.98804780876494E-2</v>
      </c>
      <c r="AM10" s="13">
        <v>1.1494252873563199E-2</v>
      </c>
      <c r="AN10" s="13"/>
      <c r="AO10" s="13">
        <v>2.5083612040133801E-2</v>
      </c>
      <c r="AP10" s="13">
        <v>4.4270833333333301E-2</v>
      </c>
      <c r="AQ10" s="13"/>
      <c r="AR10" s="13">
        <v>0</v>
      </c>
      <c r="AS10" s="13">
        <v>2.44755244755245E-2</v>
      </c>
      <c r="AT10" s="13">
        <v>0</v>
      </c>
      <c r="AU10" s="13">
        <v>3.2258064516128997E-2</v>
      </c>
      <c r="AV10" s="13">
        <v>3.3613445378151301E-2</v>
      </c>
      <c r="AW10" s="13">
        <v>3.8961038961039002E-2</v>
      </c>
      <c r="AX10" s="13">
        <v>3.5714285714285698E-2</v>
      </c>
      <c r="AY10" s="13">
        <v>0</v>
      </c>
      <c r="AZ10" s="13">
        <v>4.9019607843137303E-2</v>
      </c>
      <c r="BA10" s="13">
        <v>8.6206896551724102E-2</v>
      </c>
      <c r="BB10" s="13">
        <v>3.5087719298245598E-2</v>
      </c>
      <c r="BC10" s="13">
        <v>3.77358490566038E-2</v>
      </c>
      <c r="BD10" s="13"/>
      <c r="BE10" s="13">
        <v>2.8328611898017001E-2</v>
      </c>
    </row>
    <row r="11" spans="2:57" ht="30" x14ac:dyDescent="0.25">
      <c r="B11" s="14" t="s">
        <v>130</v>
      </c>
      <c r="C11" s="13">
        <v>0.18431771894093699</v>
      </c>
      <c r="D11" s="13">
        <v>0.40259740259740301</v>
      </c>
      <c r="E11" s="13">
        <v>0.22222222222222199</v>
      </c>
      <c r="F11" s="13">
        <v>0.18897637795275599</v>
      </c>
      <c r="G11" s="13">
        <v>0.13953488372093001</v>
      </c>
      <c r="H11" s="13"/>
      <c r="I11" s="13">
        <v>0.233905579399142</v>
      </c>
      <c r="J11" s="13">
        <v>0.13953488372093001</v>
      </c>
      <c r="K11" s="13"/>
      <c r="L11" s="13">
        <v>0.21875</v>
      </c>
      <c r="M11" s="13">
        <v>0.15584415584415601</v>
      </c>
      <c r="N11" s="13">
        <v>0.15384615384615399</v>
      </c>
      <c r="O11" s="13">
        <v>0.21981424148606801</v>
      </c>
      <c r="P11" s="13"/>
      <c r="Q11" s="13">
        <v>0.31531531531531498</v>
      </c>
      <c r="R11" s="13">
        <v>0.24324324324324301</v>
      </c>
      <c r="S11" s="13">
        <v>0.217391304347826</v>
      </c>
      <c r="T11" s="13">
        <v>0.19626168224299101</v>
      </c>
      <c r="U11" s="13">
        <v>0.16935483870967699</v>
      </c>
      <c r="V11" s="13">
        <v>0.122137404580153</v>
      </c>
      <c r="W11" s="13">
        <v>0.16326530612244899</v>
      </c>
      <c r="X11" s="13">
        <v>0.12719298245614</v>
      </c>
      <c r="Y11" s="13"/>
      <c r="Z11" s="13">
        <v>0.194244604316547</v>
      </c>
      <c r="AA11" s="13">
        <v>0.214723926380368</v>
      </c>
      <c r="AB11" s="13">
        <v>0.162337662337662</v>
      </c>
      <c r="AC11" s="13">
        <v>0.100558659217877</v>
      </c>
      <c r="AD11" s="13">
        <v>0.180952380952381</v>
      </c>
      <c r="AE11" s="13">
        <v>0.26605504587155998</v>
      </c>
      <c r="AF11" s="13">
        <v>0.214285714285714</v>
      </c>
      <c r="AG11" s="13">
        <v>0.20879120879120899</v>
      </c>
      <c r="AH11" s="13"/>
      <c r="AI11" s="13">
        <v>0.24444444444444399</v>
      </c>
      <c r="AJ11" s="13">
        <v>0.247422680412371</v>
      </c>
      <c r="AK11" s="13">
        <v>0.32026143790849698</v>
      </c>
      <c r="AL11" s="13">
        <v>0.151394422310757</v>
      </c>
      <c r="AM11" s="13">
        <v>0.10344827586206901</v>
      </c>
      <c r="AN11" s="13"/>
      <c r="AO11" s="13">
        <v>0.18561872909699001</v>
      </c>
      <c r="AP11" s="13">
        <v>0.18229166666666699</v>
      </c>
      <c r="AQ11" s="13"/>
      <c r="AR11" s="13">
        <v>0.171875</v>
      </c>
      <c r="AS11" s="13">
        <v>0.15384615384615399</v>
      </c>
      <c r="AT11" s="13">
        <v>0.29411764705882398</v>
      </c>
      <c r="AU11" s="13">
        <v>0.16129032258064499</v>
      </c>
      <c r="AV11" s="13">
        <v>0.23529411764705899</v>
      </c>
      <c r="AW11" s="13">
        <v>0.27272727272727298</v>
      </c>
      <c r="AX11" s="13">
        <v>0.16666666666666699</v>
      </c>
      <c r="AY11" s="13">
        <v>8.8235294117647106E-2</v>
      </c>
      <c r="AZ11" s="13">
        <v>0.13725490196078399</v>
      </c>
      <c r="BA11" s="13">
        <v>0.18965517241379301</v>
      </c>
      <c r="BB11" s="13">
        <v>0.22807017543859601</v>
      </c>
      <c r="BC11" s="13">
        <v>0.22641509433962301</v>
      </c>
      <c r="BD11" s="13"/>
      <c r="BE11" s="13">
        <v>0.15864022662889499</v>
      </c>
    </row>
    <row r="12" spans="2:57" x14ac:dyDescent="0.25">
      <c r="B12" s="14" t="s">
        <v>131</v>
      </c>
      <c r="C12" s="13">
        <v>0.20875763747454201</v>
      </c>
      <c r="D12" s="13">
        <v>0.19480519480519501</v>
      </c>
      <c r="E12" s="13">
        <v>0.2</v>
      </c>
      <c r="F12" s="13">
        <v>0.232283464566929</v>
      </c>
      <c r="G12" s="13">
        <v>0.201550387596899</v>
      </c>
      <c r="H12" s="13"/>
      <c r="I12" s="13">
        <v>0.216738197424893</v>
      </c>
      <c r="J12" s="13">
        <v>0.201550387596899</v>
      </c>
      <c r="K12" s="13"/>
      <c r="L12" s="13">
        <v>0.2109375</v>
      </c>
      <c r="M12" s="13">
        <v>0.18181818181818199</v>
      </c>
      <c r="N12" s="13">
        <v>0.21070234113712399</v>
      </c>
      <c r="O12" s="13">
        <v>0.22600619195046401</v>
      </c>
      <c r="P12" s="13"/>
      <c r="Q12" s="13">
        <v>0.20720720720720701</v>
      </c>
      <c r="R12" s="13">
        <v>0.24324324324324301</v>
      </c>
      <c r="S12" s="13">
        <v>0.217391304347826</v>
      </c>
      <c r="T12" s="13">
        <v>0.177570093457944</v>
      </c>
      <c r="U12" s="13">
        <v>0.25806451612903197</v>
      </c>
      <c r="V12" s="13">
        <v>0.18320610687022901</v>
      </c>
      <c r="W12" s="13">
        <v>0.214285714285714</v>
      </c>
      <c r="X12" s="13">
        <v>0.19298245614035101</v>
      </c>
      <c r="Y12" s="13"/>
      <c r="Z12" s="13">
        <v>0.215827338129496</v>
      </c>
      <c r="AA12" s="13">
        <v>0.190184049079755</v>
      </c>
      <c r="AB12" s="13">
        <v>0.253246753246753</v>
      </c>
      <c r="AC12" s="13">
        <v>0.16759776536312801</v>
      </c>
      <c r="AD12" s="13">
        <v>0.180952380952381</v>
      </c>
      <c r="AE12" s="13">
        <v>0.192660550458716</v>
      </c>
      <c r="AF12" s="13">
        <v>0.28571428571428598</v>
      </c>
      <c r="AG12" s="13">
        <v>0.25274725274725302</v>
      </c>
      <c r="AH12" s="13"/>
      <c r="AI12" s="13">
        <v>0.17777777777777801</v>
      </c>
      <c r="AJ12" s="13">
        <v>0.268041237113402</v>
      </c>
      <c r="AK12" s="13">
        <v>0.22222222222222199</v>
      </c>
      <c r="AL12" s="13">
        <v>0.22111553784860599</v>
      </c>
      <c r="AM12" s="13">
        <v>0.13793103448275901</v>
      </c>
      <c r="AN12" s="13"/>
      <c r="AO12" s="13">
        <v>0.19397993311036801</v>
      </c>
      <c r="AP12" s="13">
        <v>0.23177083333333301</v>
      </c>
      <c r="AQ12" s="13"/>
      <c r="AR12" s="13">
        <v>0.21875</v>
      </c>
      <c r="AS12" s="13">
        <v>0.206293706293706</v>
      </c>
      <c r="AT12" s="13">
        <v>0.29411764705882398</v>
      </c>
      <c r="AU12" s="13">
        <v>0.19354838709677399</v>
      </c>
      <c r="AV12" s="13">
        <v>0.19327731092437</v>
      </c>
      <c r="AW12" s="13">
        <v>0.22077922077922099</v>
      </c>
      <c r="AX12" s="13">
        <v>0.226190476190476</v>
      </c>
      <c r="AY12" s="13">
        <v>0.17647058823529399</v>
      </c>
      <c r="AZ12" s="13">
        <v>0.17647058823529399</v>
      </c>
      <c r="BA12" s="13">
        <v>0.20689655172413801</v>
      </c>
      <c r="BB12" s="13">
        <v>0.28070175438596501</v>
      </c>
      <c r="BC12" s="13">
        <v>0.18867924528301899</v>
      </c>
      <c r="BD12" s="13"/>
      <c r="BE12" s="13">
        <v>0.20963172804532601</v>
      </c>
    </row>
    <row r="13" spans="2:57" x14ac:dyDescent="0.25">
      <c r="B13" s="14" t="s">
        <v>132</v>
      </c>
      <c r="C13" s="13">
        <v>0.30346232179226101</v>
      </c>
      <c r="D13" s="13">
        <v>0.12987012987013</v>
      </c>
      <c r="E13" s="13">
        <v>0.28888888888888897</v>
      </c>
      <c r="F13" s="13">
        <v>0.28740157480314998</v>
      </c>
      <c r="G13" s="13">
        <v>0.34108527131782901</v>
      </c>
      <c r="H13" s="13"/>
      <c r="I13" s="13">
        <v>0.26180257510729599</v>
      </c>
      <c r="J13" s="13">
        <v>0.34108527131782901</v>
      </c>
      <c r="K13" s="13"/>
      <c r="L13" s="13">
        <v>0.234375</v>
      </c>
      <c r="M13" s="13">
        <v>0.36363636363636398</v>
      </c>
      <c r="N13" s="13">
        <v>0.32107023411371199</v>
      </c>
      <c r="O13" s="13">
        <v>0.27244582043343701</v>
      </c>
      <c r="P13" s="13"/>
      <c r="Q13" s="13">
        <v>0.21621621621621601</v>
      </c>
      <c r="R13" s="13">
        <v>0.25675675675675702</v>
      </c>
      <c r="S13" s="13">
        <v>0.282608695652174</v>
      </c>
      <c r="T13" s="13">
        <v>0.27102803738317799</v>
      </c>
      <c r="U13" s="13">
        <v>0.32258064516128998</v>
      </c>
      <c r="V13" s="13">
        <v>0.39694656488549601</v>
      </c>
      <c r="W13" s="13">
        <v>0.29591836734693899</v>
      </c>
      <c r="X13" s="13">
        <v>0.34210526315789502</v>
      </c>
      <c r="Y13" s="13"/>
      <c r="Z13" s="13">
        <v>0.29496402877697803</v>
      </c>
      <c r="AA13" s="13">
        <v>0.28834355828220898</v>
      </c>
      <c r="AB13" s="13">
        <v>0.28571428571428598</v>
      </c>
      <c r="AC13" s="13">
        <v>0.34636871508379902</v>
      </c>
      <c r="AD13" s="13">
        <v>0.27619047619047599</v>
      </c>
      <c r="AE13" s="13">
        <v>0.31192660550458701</v>
      </c>
      <c r="AF13" s="13">
        <v>0.28571428571428598</v>
      </c>
      <c r="AG13" s="13">
        <v>0.31868131868131899</v>
      </c>
      <c r="AH13" s="13"/>
      <c r="AI13" s="13">
        <v>0.28888888888888897</v>
      </c>
      <c r="AJ13" s="13">
        <v>0.17525773195876301</v>
      </c>
      <c r="AK13" s="13">
        <v>0.23529411764705899</v>
      </c>
      <c r="AL13" s="13">
        <v>0.35856573705179301</v>
      </c>
      <c r="AM13" s="13">
        <v>0.29310344827586199</v>
      </c>
      <c r="AN13" s="13"/>
      <c r="AO13" s="13">
        <v>0.31772575250836099</v>
      </c>
      <c r="AP13" s="13">
        <v>0.28125</v>
      </c>
      <c r="AQ13" s="13"/>
      <c r="AR13" s="13">
        <v>0.453125</v>
      </c>
      <c r="AS13" s="13">
        <v>0.286713286713287</v>
      </c>
      <c r="AT13" s="13">
        <v>0.17647058823529399</v>
      </c>
      <c r="AU13" s="13">
        <v>0.29032258064516098</v>
      </c>
      <c r="AV13" s="13">
        <v>0.369747899159664</v>
      </c>
      <c r="AW13" s="13">
        <v>0.207792207792208</v>
      </c>
      <c r="AX13" s="13">
        <v>0.238095238095238</v>
      </c>
      <c r="AY13" s="13">
        <v>0.47058823529411797</v>
      </c>
      <c r="AZ13" s="13">
        <v>0.32352941176470601</v>
      </c>
      <c r="BA13" s="13">
        <v>0.27586206896551702</v>
      </c>
      <c r="BB13" s="13">
        <v>0.26315789473684198</v>
      </c>
      <c r="BC13" s="13">
        <v>0.28301886792452802</v>
      </c>
      <c r="BD13" s="13"/>
      <c r="BE13" s="13">
        <v>0.280453257790368</v>
      </c>
    </row>
    <row r="14" spans="2:57" ht="30" x14ac:dyDescent="0.25">
      <c r="B14" s="14" t="s">
        <v>133</v>
      </c>
      <c r="C14" s="13">
        <v>0.25661914460285101</v>
      </c>
      <c r="D14" s="13">
        <v>0.18181818181818199</v>
      </c>
      <c r="E14" s="13">
        <v>0.2</v>
      </c>
      <c r="F14" s="13">
        <v>0.255905511811024</v>
      </c>
      <c r="G14" s="13">
        <v>0.28294573643410897</v>
      </c>
      <c r="H14" s="13"/>
      <c r="I14" s="13">
        <v>0.22746781115879799</v>
      </c>
      <c r="J14" s="13">
        <v>0.28294573643410897</v>
      </c>
      <c r="K14" s="13"/>
      <c r="L14" s="13">
        <v>0.3046875</v>
      </c>
      <c r="M14" s="13">
        <v>0.26406926406926401</v>
      </c>
      <c r="N14" s="13">
        <v>0.27759197324414697</v>
      </c>
      <c r="O14" s="13">
        <v>0.21052631578947401</v>
      </c>
      <c r="P14" s="13"/>
      <c r="Q14" s="13">
        <v>0.18918918918918901</v>
      </c>
      <c r="R14" s="13">
        <v>0.17567567567567599</v>
      </c>
      <c r="S14" s="13">
        <v>0.23913043478260901</v>
      </c>
      <c r="T14" s="13">
        <v>0.31775700934579398</v>
      </c>
      <c r="U14" s="13">
        <v>0.225806451612903</v>
      </c>
      <c r="V14" s="13">
        <v>0.27480916030534402</v>
      </c>
      <c r="W14" s="13">
        <v>0.28571428571428598</v>
      </c>
      <c r="X14" s="13">
        <v>0.28070175438596501</v>
      </c>
      <c r="Y14" s="13"/>
      <c r="Z14" s="13">
        <v>0.25179856115107901</v>
      </c>
      <c r="AA14" s="13">
        <v>0.251533742331288</v>
      </c>
      <c r="AB14" s="13">
        <v>0.25974025974025999</v>
      </c>
      <c r="AC14" s="13">
        <v>0.35195530726257002</v>
      </c>
      <c r="AD14" s="13">
        <v>0.29523809523809502</v>
      </c>
      <c r="AE14" s="13">
        <v>0.155963302752294</v>
      </c>
      <c r="AF14" s="13">
        <v>0.214285714285714</v>
      </c>
      <c r="AG14" s="13">
        <v>0.175824175824176</v>
      </c>
      <c r="AH14" s="13"/>
      <c r="AI14" s="13">
        <v>0.2</v>
      </c>
      <c r="AJ14" s="13">
        <v>0.216494845360825</v>
      </c>
      <c r="AK14" s="13">
        <v>0.15032679738562099</v>
      </c>
      <c r="AL14" s="13">
        <v>0.23705179282868499</v>
      </c>
      <c r="AM14" s="13">
        <v>0.44252873563218398</v>
      </c>
      <c r="AN14" s="13"/>
      <c r="AO14" s="13">
        <v>0.26086956521739102</v>
      </c>
      <c r="AP14" s="13">
        <v>0.25</v>
      </c>
      <c r="AQ14" s="13"/>
      <c r="AR14" s="13">
        <v>0.140625</v>
      </c>
      <c r="AS14" s="13">
        <v>0.31118881118881098</v>
      </c>
      <c r="AT14" s="13">
        <v>0.23529411764705899</v>
      </c>
      <c r="AU14" s="13">
        <v>0.32258064516128998</v>
      </c>
      <c r="AV14" s="13">
        <v>0.159663865546218</v>
      </c>
      <c r="AW14" s="13">
        <v>0.23376623376623401</v>
      </c>
      <c r="AX14" s="13">
        <v>0.32142857142857101</v>
      </c>
      <c r="AY14" s="13">
        <v>0.23529411764705899</v>
      </c>
      <c r="AZ14" s="13">
        <v>0.30392156862745101</v>
      </c>
      <c r="BA14" s="13">
        <v>0.22413793103448301</v>
      </c>
      <c r="BB14" s="13">
        <v>0.19298245614035101</v>
      </c>
      <c r="BC14" s="13">
        <v>0.245283018867925</v>
      </c>
      <c r="BD14" s="13"/>
      <c r="BE14" s="13">
        <v>0.31728045325778997</v>
      </c>
    </row>
    <row r="15" spans="2:57" x14ac:dyDescent="0.25">
      <c r="B15" s="14" t="s">
        <v>134</v>
      </c>
      <c r="C15" s="19">
        <v>2.0366598778004102E-3</v>
      </c>
      <c r="D15" s="19">
        <v>1.2987012987013E-2</v>
      </c>
      <c r="E15" s="19">
        <v>0</v>
      </c>
      <c r="F15" s="19">
        <v>3.9370078740157497E-3</v>
      </c>
      <c r="G15" s="19">
        <v>0</v>
      </c>
      <c r="H15" s="19"/>
      <c r="I15" s="19">
        <v>4.29184549356223E-3</v>
      </c>
      <c r="J15" s="19">
        <v>0</v>
      </c>
      <c r="K15" s="19"/>
      <c r="L15" s="19">
        <v>0</v>
      </c>
      <c r="M15" s="19">
        <v>0</v>
      </c>
      <c r="N15" s="19">
        <v>0</v>
      </c>
      <c r="O15" s="19">
        <v>6.1919504643962904E-3</v>
      </c>
      <c r="P15" s="19"/>
      <c r="Q15" s="19">
        <v>9.0090090090090107E-3</v>
      </c>
      <c r="R15" s="19">
        <v>0</v>
      </c>
      <c r="S15" s="19">
        <v>0</v>
      </c>
      <c r="T15" s="19">
        <v>9.3457943925233603E-3</v>
      </c>
      <c r="U15" s="19">
        <v>0</v>
      </c>
      <c r="V15" s="19">
        <v>0</v>
      </c>
      <c r="W15" s="19">
        <v>0</v>
      </c>
      <c r="X15" s="19">
        <v>0</v>
      </c>
      <c r="Y15" s="19"/>
      <c r="Z15" s="19">
        <v>0</v>
      </c>
      <c r="AA15" s="19">
        <v>0</v>
      </c>
      <c r="AB15" s="19">
        <v>0</v>
      </c>
      <c r="AC15" s="19">
        <v>5.5865921787709499E-3</v>
      </c>
      <c r="AD15" s="19">
        <v>9.5238095238095195E-3</v>
      </c>
      <c r="AE15" s="19">
        <v>0</v>
      </c>
      <c r="AF15" s="19">
        <v>0</v>
      </c>
      <c r="AG15" s="19">
        <v>0</v>
      </c>
      <c r="AH15" s="19"/>
      <c r="AI15" s="19">
        <v>2.2222222222222199E-2</v>
      </c>
      <c r="AJ15" s="19">
        <v>0</v>
      </c>
      <c r="AK15" s="19">
        <v>0</v>
      </c>
      <c r="AL15" s="19">
        <v>0</v>
      </c>
      <c r="AM15" s="19">
        <v>5.74712643678161E-3</v>
      </c>
      <c r="AN15" s="19"/>
      <c r="AO15" s="19">
        <v>3.3444816053511701E-3</v>
      </c>
      <c r="AP15" s="19">
        <v>0</v>
      </c>
      <c r="AQ15" s="19"/>
      <c r="AR15" s="19">
        <v>0</v>
      </c>
      <c r="AS15" s="19">
        <v>6.9930069930069904E-3</v>
      </c>
      <c r="AT15" s="19">
        <v>0</v>
      </c>
      <c r="AU15" s="19">
        <v>0</v>
      </c>
      <c r="AV15" s="19">
        <v>0</v>
      </c>
      <c r="AW15" s="19">
        <v>0</v>
      </c>
      <c r="AX15" s="19">
        <v>0</v>
      </c>
      <c r="AY15" s="19">
        <v>0</v>
      </c>
      <c r="AZ15" s="19">
        <v>0</v>
      </c>
      <c r="BA15" s="19">
        <v>0</v>
      </c>
      <c r="BB15" s="19">
        <v>0</v>
      </c>
      <c r="BC15" s="19">
        <v>0</v>
      </c>
      <c r="BD15" s="19"/>
      <c r="BE15" s="19">
        <v>0</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BE20"/>
  <sheetViews>
    <sheetView showGridLines="0" topLeftCell="A6" workbookViewId="0">
      <pane xSplit="2" topLeftCell="C1" activePane="topRight" state="frozen"/>
      <selection pane="topRight" activeCell="B20" sqref="B20"/>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140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129</v>
      </c>
      <c r="C8" s="13">
        <v>1.12016293279022E-2</v>
      </c>
      <c r="D8" s="13">
        <v>1.2987012987013E-2</v>
      </c>
      <c r="E8" s="13">
        <v>1.48148148148148E-2</v>
      </c>
      <c r="F8" s="13">
        <v>1.1811023622047201E-2</v>
      </c>
      <c r="G8" s="13">
        <v>9.6899224806201497E-3</v>
      </c>
      <c r="H8" s="13"/>
      <c r="I8" s="13">
        <v>1.28755364806867E-2</v>
      </c>
      <c r="J8" s="13">
        <v>9.6899224806201497E-3</v>
      </c>
      <c r="K8" s="13"/>
      <c r="L8" s="13">
        <v>2.34375E-2</v>
      </c>
      <c r="M8" s="13">
        <v>8.6580086580086597E-3</v>
      </c>
      <c r="N8" s="13">
        <v>6.6889632107023402E-3</v>
      </c>
      <c r="O8" s="13">
        <v>1.23839009287926E-2</v>
      </c>
      <c r="P8" s="13"/>
      <c r="Q8" s="13">
        <v>1.8018018018018001E-2</v>
      </c>
      <c r="R8" s="13">
        <v>0</v>
      </c>
      <c r="S8" s="13">
        <v>0</v>
      </c>
      <c r="T8" s="13">
        <v>1.86915887850467E-2</v>
      </c>
      <c r="U8" s="13">
        <v>1.6129032258064498E-2</v>
      </c>
      <c r="V8" s="13">
        <v>7.63358778625954E-3</v>
      </c>
      <c r="W8" s="13">
        <v>1.02040816326531E-2</v>
      </c>
      <c r="X8" s="13">
        <v>4.3859649122806998E-3</v>
      </c>
      <c r="Y8" s="13"/>
      <c r="Z8" s="13">
        <v>2.15827338129496E-2</v>
      </c>
      <c r="AA8" s="13">
        <v>6.13496932515337E-3</v>
      </c>
      <c r="AB8" s="13">
        <v>0</v>
      </c>
      <c r="AC8" s="13">
        <v>5.5865921787709499E-3</v>
      </c>
      <c r="AD8" s="13">
        <v>9.5238095238095195E-3</v>
      </c>
      <c r="AE8" s="13">
        <v>3.6697247706422E-2</v>
      </c>
      <c r="AF8" s="13">
        <v>0</v>
      </c>
      <c r="AG8" s="13">
        <v>1.0989010989011E-2</v>
      </c>
      <c r="AH8" s="13"/>
      <c r="AI8" s="13">
        <v>0</v>
      </c>
      <c r="AJ8" s="13">
        <v>2.06185567010309E-2</v>
      </c>
      <c r="AK8" s="13">
        <v>6.5359477124183E-3</v>
      </c>
      <c r="AL8" s="13">
        <v>7.9681274900398405E-3</v>
      </c>
      <c r="AM8" s="13">
        <v>1.72413793103448E-2</v>
      </c>
      <c r="AN8" s="13"/>
      <c r="AO8" s="13">
        <v>1.3377926421404699E-2</v>
      </c>
      <c r="AP8" s="13">
        <v>7.8125E-3</v>
      </c>
      <c r="AQ8" s="13"/>
      <c r="AR8" s="13">
        <v>3.125E-2</v>
      </c>
      <c r="AS8" s="13">
        <v>3.4965034965035E-3</v>
      </c>
      <c r="AT8" s="13">
        <v>5.8823529411764698E-2</v>
      </c>
      <c r="AU8" s="13">
        <v>0</v>
      </c>
      <c r="AV8" s="13">
        <v>0</v>
      </c>
      <c r="AW8" s="13">
        <v>2.5974025974026E-2</v>
      </c>
      <c r="AX8" s="13">
        <v>1.1904761904761901E-2</v>
      </c>
      <c r="AY8" s="13">
        <v>5.8823529411764698E-2</v>
      </c>
      <c r="AZ8" s="13">
        <v>9.8039215686274508E-3</v>
      </c>
      <c r="BA8" s="13">
        <v>1.72413793103448E-2</v>
      </c>
      <c r="BB8" s="13">
        <v>0</v>
      </c>
      <c r="BC8" s="13">
        <v>0</v>
      </c>
      <c r="BD8" s="13"/>
      <c r="BE8" s="13">
        <v>2.8328611898016999E-3</v>
      </c>
    </row>
    <row r="9" spans="2:57" x14ac:dyDescent="0.25">
      <c r="B9" s="14" t="s">
        <v>102</v>
      </c>
      <c r="C9" s="13">
        <v>2.24032586558045E-2</v>
      </c>
      <c r="D9" s="13">
        <v>2.5974025974026E-2</v>
      </c>
      <c r="E9" s="13">
        <v>2.96296296296296E-2</v>
      </c>
      <c r="F9" s="13">
        <v>3.1496062992125998E-2</v>
      </c>
      <c r="G9" s="13">
        <v>1.5503875968992199E-2</v>
      </c>
      <c r="H9" s="13"/>
      <c r="I9" s="13">
        <v>3.0042918454935601E-2</v>
      </c>
      <c r="J9" s="13">
        <v>1.5503875968992199E-2</v>
      </c>
      <c r="K9" s="13"/>
      <c r="L9" s="13">
        <v>2.34375E-2</v>
      </c>
      <c r="M9" s="13">
        <v>8.6580086580086597E-3</v>
      </c>
      <c r="N9" s="13">
        <v>3.0100334448160501E-2</v>
      </c>
      <c r="O9" s="13">
        <v>2.4767801857585099E-2</v>
      </c>
      <c r="P9" s="13"/>
      <c r="Q9" s="13">
        <v>1.8018018018018001E-2</v>
      </c>
      <c r="R9" s="13">
        <v>2.7027027027027001E-2</v>
      </c>
      <c r="S9" s="13">
        <v>3.2608695652173898E-2</v>
      </c>
      <c r="T9" s="13">
        <v>3.7383177570093497E-2</v>
      </c>
      <c r="U9" s="13">
        <v>3.2258064516128997E-2</v>
      </c>
      <c r="V9" s="13">
        <v>2.2900763358778602E-2</v>
      </c>
      <c r="W9" s="13">
        <v>1.02040816326531E-2</v>
      </c>
      <c r="X9" s="13">
        <v>1.3157894736842099E-2</v>
      </c>
      <c r="Y9" s="13"/>
      <c r="Z9" s="13">
        <v>2.15827338129496E-2</v>
      </c>
      <c r="AA9" s="13">
        <v>4.2944785276073601E-2</v>
      </c>
      <c r="AB9" s="13">
        <v>1.2987012987013E-2</v>
      </c>
      <c r="AC9" s="13">
        <v>1.11731843575419E-2</v>
      </c>
      <c r="AD9" s="13">
        <v>2.8571428571428598E-2</v>
      </c>
      <c r="AE9" s="13">
        <v>3.6697247706422E-2</v>
      </c>
      <c r="AF9" s="13">
        <v>2.3809523809523801E-2</v>
      </c>
      <c r="AG9" s="13">
        <v>0</v>
      </c>
      <c r="AH9" s="13"/>
      <c r="AI9" s="13">
        <v>2.2222222222222199E-2</v>
      </c>
      <c r="AJ9" s="13">
        <v>6.18556701030928E-2</v>
      </c>
      <c r="AK9" s="13">
        <v>1.9607843137254902E-2</v>
      </c>
      <c r="AL9" s="13">
        <v>1.9920318725099601E-2</v>
      </c>
      <c r="AM9" s="13">
        <v>1.1494252873563199E-2</v>
      </c>
      <c r="AN9" s="13"/>
      <c r="AO9" s="13">
        <v>2.3411371237458199E-2</v>
      </c>
      <c r="AP9" s="13">
        <v>2.0833333333333301E-2</v>
      </c>
      <c r="AQ9" s="13"/>
      <c r="AR9" s="13">
        <v>3.125E-2</v>
      </c>
      <c r="AS9" s="13">
        <v>1.7482517482517501E-2</v>
      </c>
      <c r="AT9" s="13">
        <v>5.8823529411764698E-2</v>
      </c>
      <c r="AU9" s="13">
        <v>0</v>
      </c>
      <c r="AV9" s="13">
        <v>1.6806722689075598E-2</v>
      </c>
      <c r="AW9" s="13">
        <v>2.5974025974026E-2</v>
      </c>
      <c r="AX9" s="13">
        <v>2.3809523809523801E-2</v>
      </c>
      <c r="AY9" s="13">
        <v>0</v>
      </c>
      <c r="AZ9" s="13">
        <v>9.8039215686274508E-3</v>
      </c>
      <c r="BA9" s="13">
        <v>3.4482758620689703E-2</v>
      </c>
      <c r="BB9" s="13">
        <v>3.5087719298245598E-2</v>
      </c>
      <c r="BC9" s="13">
        <v>5.6603773584905703E-2</v>
      </c>
      <c r="BD9" s="13"/>
      <c r="BE9" s="13">
        <v>2.2662889518413599E-2</v>
      </c>
    </row>
    <row r="10" spans="2:57" x14ac:dyDescent="0.25">
      <c r="B10" s="14" t="s">
        <v>103</v>
      </c>
      <c r="C10" s="13">
        <v>3.8696537678207701E-2</v>
      </c>
      <c r="D10" s="13">
        <v>0</v>
      </c>
      <c r="E10" s="13">
        <v>5.9259259259259303E-2</v>
      </c>
      <c r="F10" s="13">
        <v>4.7244094488188997E-2</v>
      </c>
      <c r="G10" s="13">
        <v>3.4883720930232599E-2</v>
      </c>
      <c r="H10" s="13"/>
      <c r="I10" s="13">
        <v>4.2918454935622297E-2</v>
      </c>
      <c r="J10" s="13">
        <v>3.4883720930232599E-2</v>
      </c>
      <c r="K10" s="13"/>
      <c r="L10" s="13">
        <v>3.125E-2</v>
      </c>
      <c r="M10" s="13">
        <v>3.03030303030303E-2</v>
      </c>
      <c r="N10" s="13">
        <v>2.0066889632107E-2</v>
      </c>
      <c r="O10" s="13">
        <v>6.5015479876161006E-2</v>
      </c>
      <c r="P10" s="13"/>
      <c r="Q10" s="13">
        <v>4.5045045045045001E-2</v>
      </c>
      <c r="R10" s="13">
        <v>4.0540540540540501E-2</v>
      </c>
      <c r="S10" s="13">
        <v>4.3478260869565202E-2</v>
      </c>
      <c r="T10" s="13">
        <v>3.7383177570093497E-2</v>
      </c>
      <c r="U10" s="13">
        <v>4.0322580645161303E-2</v>
      </c>
      <c r="V10" s="13">
        <v>3.0534351145038201E-2</v>
      </c>
      <c r="W10" s="13">
        <v>4.08163265306122E-2</v>
      </c>
      <c r="X10" s="13">
        <v>3.07017543859649E-2</v>
      </c>
      <c r="Y10" s="13"/>
      <c r="Z10" s="13">
        <v>3.5971223021582698E-2</v>
      </c>
      <c r="AA10" s="13">
        <v>6.13496932515337E-2</v>
      </c>
      <c r="AB10" s="13">
        <v>5.8441558441558399E-2</v>
      </c>
      <c r="AC10" s="13">
        <v>3.3519553072625698E-2</v>
      </c>
      <c r="AD10" s="13">
        <v>9.5238095238095195E-3</v>
      </c>
      <c r="AE10" s="13">
        <v>2.7522935779816501E-2</v>
      </c>
      <c r="AF10" s="13">
        <v>4.7619047619047603E-2</v>
      </c>
      <c r="AG10" s="13">
        <v>2.1978021978022001E-2</v>
      </c>
      <c r="AH10" s="13"/>
      <c r="AI10" s="13">
        <v>4.4444444444444398E-2</v>
      </c>
      <c r="AJ10" s="13">
        <v>6.18556701030928E-2</v>
      </c>
      <c r="AK10" s="13">
        <v>1.30718954248366E-2</v>
      </c>
      <c r="AL10" s="13">
        <v>4.7808764940239001E-2</v>
      </c>
      <c r="AM10" s="13">
        <v>2.2988505747126398E-2</v>
      </c>
      <c r="AN10" s="13"/>
      <c r="AO10" s="13">
        <v>3.8461538461538498E-2</v>
      </c>
      <c r="AP10" s="13">
        <v>3.90625E-2</v>
      </c>
      <c r="AQ10" s="13"/>
      <c r="AR10" s="13">
        <v>6.25E-2</v>
      </c>
      <c r="AS10" s="13">
        <v>1.7482517482517501E-2</v>
      </c>
      <c r="AT10" s="13">
        <v>0.11764705882352899</v>
      </c>
      <c r="AU10" s="13">
        <v>6.4516129032258104E-2</v>
      </c>
      <c r="AV10" s="13">
        <v>4.20168067226891E-2</v>
      </c>
      <c r="AW10" s="13">
        <v>3.8961038961039002E-2</v>
      </c>
      <c r="AX10" s="13">
        <v>7.1428571428571397E-2</v>
      </c>
      <c r="AY10" s="13">
        <v>2.9411764705882401E-2</v>
      </c>
      <c r="AZ10" s="13">
        <v>3.9215686274509803E-2</v>
      </c>
      <c r="BA10" s="13">
        <v>5.1724137931034503E-2</v>
      </c>
      <c r="BB10" s="13">
        <v>3.5087719298245598E-2</v>
      </c>
      <c r="BC10" s="13">
        <v>1.88679245283019E-2</v>
      </c>
      <c r="BD10" s="13"/>
      <c r="BE10" s="13">
        <v>1.9830028328611901E-2</v>
      </c>
    </row>
    <row r="11" spans="2:57" ht="30" x14ac:dyDescent="0.25">
      <c r="B11" s="14" t="s">
        <v>130</v>
      </c>
      <c r="C11" s="13">
        <v>0.17515274949083501</v>
      </c>
      <c r="D11" s="13">
        <v>0.25974025974025999</v>
      </c>
      <c r="E11" s="13">
        <v>0.23703703703703699</v>
      </c>
      <c r="F11" s="13">
        <v>0.169291338582677</v>
      </c>
      <c r="G11" s="13">
        <v>0.14922480620154999</v>
      </c>
      <c r="H11" s="13"/>
      <c r="I11" s="13">
        <v>0.20386266094420599</v>
      </c>
      <c r="J11" s="13">
        <v>0.14922480620154999</v>
      </c>
      <c r="K11" s="13"/>
      <c r="L11" s="13">
        <v>0.1640625</v>
      </c>
      <c r="M11" s="13">
        <v>0.19047619047618999</v>
      </c>
      <c r="N11" s="13">
        <v>0.14046822742474899</v>
      </c>
      <c r="O11" s="13">
        <v>0.201238390092879</v>
      </c>
      <c r="P11" s="13"/>
      <c r="Q11" s="13">
        <v>0.23423423423423401</v>
      </c>
      <c r="R11" s="13">
        <v>8.1081081081081099E-2</v>
      </c>
      <c r="S11" s="13">
        <v>0.19565217391304299</v>
      </c>
      <c r="T11" s="13">
        <v>0.14953271028037399</v>
      </c>
      <c r="U11" s="13">
        <v>0.15322580645161299</v>
      </c>
      <c r="V11" s="13">
        <v>0.17557251908396901</v>
      </c>
      <c r="W11" s="13">
        <v>0.17346938775510201</v>
      </c>
      <c r="X11" s="13">
        <v>0.19298245614035101</v>
      </c>
      <c r="Y11" s="13"/>
      <c r="Z11" s="13">
        <v>0.16546762589928099</v>
      </c>
      <c r="AA11" s="13">
        <v>0.190184049079755</v>
      </c>
      <c r="AB11" s="13">
        <v>0.17532467532467499</v>
      </c>
      <c r="AC11" s="13">
        <v>0.100558659217877</v>
      </c>
      <c r="AD11" s="13">
        <v>0.25714285714285701</v>
      </c>
      <c r="AE11" s="13">
        <v>0.16513761467889901</v>
      </c>
      <c r="AF11" s="13">
        <v>0.238095238095238</v>
      </c>
      <c r="AG11" s="13">
        <v>0.19780219780219799</v>
      </c>
      <c r="AH11" s="13"/>
      <c r="AI11" s="13">
        <v>0.155555555555556</v>
      </c>
      <c r="AJ11" s="13">
        <v>0.22680412371134001</v>
      </c>
      <c r="AK11" s="13">
        <v>0.22222222222222199</v>
      </c>
      <c r="AL11" s="13">
        <v>0.16932270916334699</v>
      </c>
      <c r="AM11" s="13">
        <v>0.126436781609195</v>
      </c>
      <c r="AN11" s="13"/>
      <c r="AO11" s="13">
        <v>0.160535117056856</v>
      </c>
      <c r="AP11" s="13">
        <v>0.19791666666666699</v>
      </c>
      <c r="AQ11" s="13"/>
      <c r="AR11" s="13">
        <v>0.203125</v>
      </c>
      <c r="AS11" s="13">
        <v>0.14685314685314699</v>
      </c>
      <c r="AT11" s="13">
        <v>0.11764705882352899</v>
      </c>
      <c r="AU11" s="13">
        <v>0.12903225806451599</v>
      </c>
      <c r="AV11" s="13">
        <v>0.23529411764705899</v>
      </c>
      <c r="AW11" s="13">
        <v>0.23376623376623401</v>
      </c>
      <c r="AX11" s="13">
        <v>0.107142857142857</v>
      </c>
      <c r="AY11" s="13">
        <v>0.20588235294117599</v>
      </c>
      <c r="AZ11" s="13">
        <v>0.21568627450980399</v>
      </c>
      <c r="BA11" s="13">
        <v>0.18965517241379301</v>
      </c>
      <c r="BB11" s="13">
        <v>0.12280701754386</v>
      </c>
      <c r="BC11" s="13">
        <v>0.169811320754717</v>
      </c>
      <c r="BD11" s="13"/>
      <c r="BE11" s="13">
        <v>0.14447592067988699</v>
      </c>
    </row>
    <row r="12" spans="2:57" x14ac:dyDescent="0.25">
      <c r="B12" s="14" t="s">
        <v>131</v>
      </c>
      <c r="C12" s="13">
        <v>0.19857433808554001</v>
      </c>
      <c r="D12" s="13">
        <v>0.18181818181818199</v>
      </c>
      <c r="E12" s="13">
        <v>0.17037037037037001</v>
      </c>
      <c r="F12" s="13">
        <v>0.20078740157480299</v>
      </c>
      <c r="G12" s="13">
        <v>0.20736434108527099</v>
      </c>
      <c r="H12" s="13"/>
      <c r="I12" s="13">
        <v>0.18884120171673799</v>
      </c>
      <c r="J12" s="13">
        <v>0.20736434108527099</v>
      </c>
      <c r="K12" s="13"/>
      <c r="L12" s="13">
        <v>0.1953125</v>
      </c>
      <c r="M12" s="13">
        <v>0.14285714285714299</v>
      </c>
      <c r="N12" s="13">
        <v>0.25752508361204002</v>
      </c>
      <c r="O12" s="13">
        <v>0.185758513931889</v>
      </c>
      <c r="P12" s="13"/>
      <c r="Q12" s="13">
        <v>0.171171171171171</v>
      </c>
      <c r="R12" s="13">
        <v>0.31081081081081102</v>
      </c>
      <c r="S12" s="13">
        <v>0.15217391304347799</v>
      </c>
      <c r="T12" s="13">
        <v>0.21495327102803699</v>
      </c>
      <c r="U12" s="13">
        <v>0.233870967741935</v>
      </c>
      <c r="V12" s="13">
        <v>0.19083969465648901</v>
      </c>
      <c r="W12" s="13">
        <v>0.23469387755102</v>
      </c>
      <c r="X12" s="13">
        <v>0.16666666666666699</v>
      </c>
      <c r="Y12" s="13"/>
      <c r="Z12" s="13">
        <v>0.17266187050359699</v>
      </c>
      <c r="AA12" s="13">
        <v>0.22699386503067501</v>
      </c>
      <c r="AB12" s="13">
        <v>0.214285714285714</v>
      </c>
      <c r="AC12" s="13">
        <v>0.16201117318435801</v>
      </c>
      <c r="AD12" s="13">
        <v>0.180952380952381</v>
      </c>
      <c r="AE12" s="13">
        <v>0.17431192660550501</v>
      </c>
      <c r="AF12" s="13">
        <v>0.26190476190476197</v>
      </c>
      <c r="AG12" s="13">
        <v>0.25274725274725302</v>
      </c>
      <c r="AH12" s="13"/>
      <c r="AI12" s="13">
        <v>0.17777777777777801</v>
      </c>
      <c r="AJ12" s="13">
        <v>0.164948453608247</v>
      </c>
      <c r="AK12" s="13">
        <v>0.23529411764705899</v>
      </c>
      <c r="AL12" s="13">
        <v>0.20916334661354599</v>
      </c>
      <c r="AM12" s="13">
        <v>0.160919540229885</v>
      </c>
      <c r="AN12" s="13"/>
      <c r="AO12" s="13">
        <v>0.19063545150501701</v>
      </c>
      <c r="AP12" s="13">
        <v>0.2109375</v>
      </c>
      <c r="AQ12" s="13"/>
      <c r="AR12" s="13">
        <v>0.21875</v>
      </c>
      <c r="AS12" s="13">
        <v>0.160839160839161</v>
      </c>
      <c r="AT12" s="13">
        <v>0.23529411764705899</v>
      </c>
      <c r="AU12" s="13">
        <v>0.225806451612903</v>
      </c>
      <c r="AV12" s="13">
        <v>0.19327731092437</v>
      </c>
      <c r="AW12" s="13">
        <v>0.23376623376623401</v>
      </c>
      <c r="AX12" s="13">
        <v>0.214285714285714</v>
      </c>
      <c r="AY12" s="13">
        <v>0.29411764705882398</v>
      </c>
      <c r="AZ12" s="13">
        <v>0.16666666666666699</v>
      </c>
      <c r="BA12" s="13">
        <v>0.18965517241379301</v>
      </c>
      <c r="BB12" s="13">
        <v>0.28070175438596501</v>
      </c>
      <c r="BC12" s="13">
        <v>0.20754716981132099</v>
      </c>
      <c r="BD12" s="13"/>
      <c r="BE12" s="13">
        <v>0.17280453257790401</v>
      </c>
    </row>
    <row r="13" spans="2:57" x14ac:dyDescent="0.25">
      <c r="B13" s="14" t="s">
        <v>132</v>
      </c>
      <c r="C13" s="13">
        <v>0.26476578411405299</v>
      </c>
      <c r="D13" s="13">
        <v>0.15584415584415601</v>
      </c>
      <c r="E13" s="13">
        <v>0.18518518518518501</v>
      </c>
      <c r="F13" s="13">
        <v>0.29527559055118102</v>
      </c>
      <c r="G13" s="13">
        <v>0.28682170542635699</v>
      </c>
      <c r="H13" s="13"/>
      <c r="I13" s="13">
        <v>0.24034334763948501</v>
      </c>
      <c r="J13" s="13">
        <v>0.28682170542635699</v>
      </c>
      <c r="K13" s="13"/>
      <c r="L13" s="13">
        <v>0.234375</v>
      </c>
      <c r="M13" s="13">
        <v>0.28138528138528102</v>
      </c>
      <c r="N13" s="13">
        <v>0.28093645484949797</v>
      </c>
      <c r="O13" s="13">
        <v>0.24767801857585101</v>
      </c>
      <c r="P13" s="13"/>
      <c r="Q13" s="13">
        <v>0.171171171171171</v>
      </c>
      <c r="R13" s="13">
        <v>0.24324324324324301</v>
      </c>
      <c r="S13" s="13">
        <v>0.29347826086956502</v>
      </c>
      <c r="T13" s="13">
        <v>0.26168224299065401</v>
      </c>
      <c r="U13" s="13">
        <v>0.225806451612903</v>
      </c>
      <c r="V13" s="13">
        <v>0.33587786259542002</v>
      </c>
      <c r="W13" s="13">
        <v>0.23469387755102</v>
      </c>
      <c r="X13" s="13">
        <v>0.29385964912280699</v>
      </c>
      <c r="Y13" s="13"/>
      <c r="Z13" s="13">
        <v>0.24460431654676301</v>
      </c>
      <c r="AA13" s="13">
        <v>0.27607361963190202</v>
      </c>
      <c r="AB13" s="13">
        <v>0.24025974025974001</v>
      </c>
      <c r="AC13" s="13">
        <v>0.34636871508379902</v>
      </c>
      <c r="AD13" s="13">
        <v>0.22857142857142901</v>
      </c>
      <c r="AE13" s="13">
        <v>0.22018348623853201</v>
      </c>
      <c r="AF13" s="13">
        <v>0.28571428571428598</v>
      </c>
      <c r="AG13" s="13">
        <v>0.24175824175824201</v>
      </c>
      <c r="AH13" s="13"/>
      <c r="AI13" s="13">
        <v>0.2</v>
      </c>
      <c r="AJ13" s="13">
        <v>0.268041237113402</v>
      </c>
      <c r="AK13" s="13">
        <v>0.27450980392156898</v>
      </c>
      <c r="AL13" s="13">
        <v>0.26892430278884499</v>
      </c>
      <c r="AM13" s="13">
        <v>0.25862068965517199</v>
      </c>
      <c r="AN13" s="13"/>
      <c r="AO13" s="13">
        <v>0.28093645484949797</v>
      </c>
      <c r="AP13" s="13">
        <v>0.23958333333333301</v>
      </c>
      <c r="AQ13" s="13"/>
      <c r="AR13" s="13">
        <v>0.265625</v>
      </c>
      <c r="AS13" s="13">
        <v>0.24825174825174801</v>
      </c>
      <c r="AT13" s="13">
        <v>0.29411764705882398</v>
      </c>
      <c r="AU13" s="13">
        <v>0.29032258064516098</v>
      </c>
      <c r="AV13" s="13">
        <v>0.27731092436974802</v>
      </c>
      <c r="AW13" s="13">
        <v>0.18181818181818199</v>
      </c>
      <c r="AX13" s="13">
        <v>0.238095238095238</v>
      </c>
      <c r="AY13" s="13">
        <v>0.20588235294117599</v>
      </c>
      <c r="AZ13" s="13">
        <v>0.31372549019607798</v>
      </c>
      <c r="BA13" s="13">
        <v>0.29310344827586199</v>
      </c>
      <c r="BB13" s="13">
        <v>0.28070175438596501</v>
      </c>
      <c r="BC13" s="13">
        <v>0.35849056603773599</v>
      </c>
      <c r="BD13" s="13"/>
      <c r="BE13" s="13">
        <v>0.28895184135977298</v>
      </c>
    </row>
    <row r="14" spans="2:57" ht="30" x14ac:dyDescent="0.25">
      <c r="B14" s="14" t="s">
        <v>133</v>
      </c>
      <c r="C14" s="13">
        <v>0.28309572301425701</v>
      </c>
      <c r="D14" s="13">
        <v>0.35064935064935099</v>
      </c>
      <c r="E14" s="13">
        <v>0.296296296296296</v>
      </c>
      <c r="F14" s="13">
        <v>0.232283464566929</v>
      </c>
      <c r="G14" s="13">
        <v>0.29457364341085301</v>
      </c>
      <c r="H14" s="13"/>
      <c r="I14" s="13">
        <v>0.27038626609442101</v>
      </c>
      <c r="J14" s="13">
        <v>0.29457364341085301</v>
      </c>
      <c r="K14" s="13"/>
      <c r="L14" s="13">
        <v>0.328125</v>
      </c>
      <c r="M14" s="13">
        <v>0.337662337662338</v>
      </c>
      <c r="N14" s="13">
        <v>0.25083612040133801</v>
      </c>
      <c r="O14" s="13">
        <v>0.25696594427244601</v>
      </c>
      <c r="P14" s="13"/>
      <c r="Q14" s="13">
        <v>0.33333333333333298</v>
      </c>
      <c r="R14" s="13">
        <v>0.29729729729729698</v>
      </c>
      <c r="S14" s="13">
        <v>0.282608695652174</v>
      </c>
      <c r="T14" s="13">
        <v>0.27102803738317799</v>
      </c>
      <c r="U14" s="13">
        <v>0.29032258064516098</v>
      </c>
      <c r="V14" s="13">
        <v>0.221374045801527</v>
      </c>
      <c r="W14" s="13">
        <v>0.29591836734693899</v>
      </c>
      <c r="X14" s="13">
        <v>0.29385964912280699</v>
      </c>
      <c r="Y14" s="13"/>
      <c r="Z14" s="13">
        <v>0.33812949640287798</v>
      </c>
      <c r="AA14" s="13">
        <v>0.17791411042944799</v>
      </c>
      <c r="AB14" s="13">
        <v>0.29870129870129902</v>
      </c>
      <c r="AC14" s="13">
        <v>0.33519553072625702</v>
      </c>
      <c r="AD14" s="13">
        <v>0.28571428571428598</v>
      </c>
      <c r="AE14" s="13">
        <v>0.33027522935779802</v>
      </c>
      <c r="AF14" s="13">
        <v>0.14285714285714299</v>
      </c>
      <c r="AG14" s="13">
        <v>0.26373626373626402</v>
      </c>
      <c r="AH14" s="13"/>
      <c r="AI14" s="13">
        <v>0.4</v>
      </c>
      <c r="AJ14" s="13">
        <v>0.185567010309278</v>
      </c>
      <c r="AK14" s="13">
        <v>0.20915032679738599</v>
      </c>
      <c r="AL14" s="13">
        <v>0.27689243027888399</v>
      </c>
      <c r="AM14" s="13">
        <v>0.390804597701149</v>
      </c>
      <c r="AN14" s="13"/>
      <c r="AO14" s="13">
        <v>0.282608695652174</v>
      </c>
      <c r="AP14" s="13">
        <v>0.28385416666666702</v>
      </c>
      <c r="AQ14" s="13"/>
      <c r="AR14" s="13">
        <v>0.1875</v>
      </c>
      <c r="AS14" s="13">
        <v>0.391608391608392</v>
      </c>
      <c r="AT14" s="13">
        <v>0.11764705882352899</v>
      </c>
      <c r="AU14" s="13">
        <v>0.25806451612903197</v>
      </c>
      <c r="AV14" s="13">
        <v>0.23529411764705899</v>
      </c>
      <c r="AW14" s="13">
        <v>0.25974025974025999</v>
      </c>
      <c r="AX14" s="13">
        <v>0.33333333333333298</v>
      </c>
      <c r="AY14" s="13">
        <v>0.20588235294117599</v>
      </c>
      <c r="AZ14" s="13">
        <v>0.24509803921568599</v>
      </c>
      <c r="BA14" s="13">
        <v>0.22413793103448301</v>
      </c>
      <c r="BB14" s="13">
        <v>0.24561403508771901</v>
      </c>
      <c r="BC14" s="13">
        <v>0.169811320754717</v>
      </c>
      <c r="BD14" s="13"/>
      <c r="BE14" s="13">
        <v>0.34560906515580703</v>
      </c>
    </row>
    <row r="15" spans="2:57" x14ac:dyDescent="0.25">
      <c r="B15" s="14" t="s">
        <v>134</v>
      </c>
      <c r="C15" s="19">
        <v>6.1099796334012201E-3</v>
      </c>
      <c r="D15" s="19">
        <v>1.2987012987013E-2</v>
      </c>
      <c r="E15" s="19">
        <v>7.4074074074074103E-3</v>
      </c>
      <c r="F15" s="19">
        <v>1.1811023622047201E-2</v>
      </c>
      <c r="G15" s="19">
        <v>1.9379844961240299E-3</v>
      </c>
      <c r="H15" s="19"/>
      <c r="I15" s="19">
        <v>1.07296137339056E-2</v>
      </c>
      <c r="J15" s="19">
        <v>1.9379844961240299E-3</v>
      </c>
      <c r="K15" s="19"/>
      <c r="L15" s="19">
        <v>0</v>
      </c>
      <c r="M15" s="19">
        <v>0</v>
      </c>
      <c r="N15" s="19">
        <v>1.3377926421404699E-2</v>
      </c>
      <c r="O15" s="19">
        <v>6.1919504643962904E-3</v>
      </c>
      <c r="P15" s="19"/>
      <c r="Q15" s="19">
        <v>9.0090090090090107E-3</v>
      </c>
      <c r="R15" s="19">
        <v>0</v>
      </c>
      <c r="S15" s="19">
        <v>0</v>
      </c>
      <c r="T15" s="19">
        <v>9.3457943925233603E-3</v>
      </c>
      <c r="U15" s="19">
        <v>8.0645161290322596E-3</v>
      </c>
      <c r="V15" s="19">
        <v>1.5267175572519101E-2</v>
      </c>
      <c r="W15" s="19">
        <v>0</v>
      </c>
      <c r="X15" s="19">
        <v>4.3859649122806998E-3</v>
      </c>
      <c r="Y15" s="19"/>
      <c r="Z15" s="19">
        <v>0</v>
      </c>
      <c r="AA15" s="19">
        <v>1.84049079754601E-2</v>
      </c>
      <c r="AB15" s="19">
        <v>0</v>
      </c>
      <c r="AC15" s="19">
        <v>5.5865921787709499E-3</v>
      </c>
      <c r="AD15" s="19">
        <v>0</v>
      </c>
      <c r="AE15" s="19">
        <v>9.1743119266055103E-3</v>
      </c>
      <c r="AF15" s="19">
        <v>0</v>
      </c>
      <c r="AG15" s="19">
        <v>1.0989010989011E-2</v>
      </c>
      <c r="AH15" s="19"/>
      <c r="AI15" s="19">
        <v>0</v>
      </c>
      <c r="AJ15" s="19">
        <v>1.03092783505155E-2</v>
      </c>
      <c r="AK15" s="19">
        <v>1.9607843137254902E-2</v>
      </c>
      <c r="AL15" s="19">
        <v>0</v>
      </c>
      <c r="AM15" s="19">
        <v>1.1494252873563199E-2</v>
      </c>
      <c r="AN15" s="19"/>
      <c r="AO15" s="19">
        <v>1.00334448160535E-2</v>
      </c>
      <c r="AP15" s="19">
        <v>0</v>
      </c>
      <c r="AQ15" s="19"/>
      <c r="AR15" s="19">
        <v>0</v>
      </c>
      <c r="AS15" s="19">
        <v>1.3986013986014E-2</v>
      </c>
      <c r="AT15" s="19">
        <v>0</v>
      </c>
      <c r="AU15" s="19">
        <v>3.2258064516128997E-2</v>
      </c>
      <c r="AV15" s="19">
        <v>0</v>
      </c>
      <c r="AW15" s="19">
        <v>0</v>
      </c>
      <c r="AX15" s="19">
        <v>0</v>
      </c>
      <c r="AY15" s="19">
        <v>0</v>
      </c>
      <c r="AZ15" s="19">
        <v>0</v>
      </c>
      <c r="BA15" s="19">
        <v>0</v>
      </c>
      <c r="BB15" s="19">
        <v>0</v>
      </c>
      <c r="BC15" s="19">
        <v>1.88679245283019E-2</v>
      </c>
      <c r="BD15" s="19"/>
      <c r="BE15" s="19">
        <v>2.8328611898016999E-3</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141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129</v>
      </c>
      <c r="C8" s="13">
        <v>2.0366598778004102E-3</v>
      </c>
      <c r="D8" s="13">
        <v>0</v>
      </c>
      <c r="E8" s="13">
        <v>0</v>
      </c>
      <c r="F8" s="13">
        <v>3.9370078740157497E-3</v>
      </c>
      <c r="G8" s="13">
        <v>1.9379844961240299E-3</v>
      </c>
      <c r="H8" s="13"/>
      <c r="I8" s="13">
        <v>2.1459227467811202E-3</v>
      </c>
      <c r="J8" s="13">
        <v>1.9379844961240299E-3</v>
      </c>
      <c r="K8" s="13"/>
      <c r="L8" s="13">
        <v>0</v>
      </c>
      <c r="M8" s="13">
        <v>0</v>
      </c>
      <c r="N8" s="13">
        <v>6.6889632107023402E-3</v>
      </c>
      <c r="O8" s="13">
        <v>0</v>
      </c>
      <c r="P8" s="13"/>
      <c r="Q8" s="13">
        <v>0</v>
      </c>
      <c r="R8" s="13">
        <v>0</v>
      </c>
      <c r="S8" s="13">
        <v>0</v>
      </c>
      <c r="T8" s="13">
        <v>0</v>
      </c>
      <c r="U8" s="13">
        <v>8.0645161290322596E-3</v>
      </c>
      <c r="V8" s="13">
        <v>7.63358778625954E-3</v>
      </c>
      <c r="W8" s="13">
        <v>0</v>
      </c>
      <c r="X8" s="13">
        <v>0</v>
      </c>
      <c r="Y8" s="13"/>
      <c r="Z8" s="13">
        <v>7.1942446043165497E-3</v>
      </c>
      <c r="AA8" s="13">
        <v>0</v>
      </c>
      <c r="AB8" s="13">
        <v>0</v>
      </c>
      <c r="AC8" s="13">
        <v>0</v>
      </c>
      <c r="AD8" s="13">
        <v>9.5238095238095195E-3</v>
      </c>
      <c r="AE8" s="13">
        <v>0</v>
      </c>
      <c r="AF8" s="13">
        <v>0</v>
      </c>
      <c r="AG8" s="13">
        <v>0</v>
      </c>
      <c r="AH8" s="13"/>
      <c r="AI8" s="13">
        <v>0</v>
      </c>
      <c r="AJ8" s="13">
        <v>1.03092783505155E-2</v>
      </c>
      <c r="AK8" s="13">
        <v>0</v>
      </c>
      <c r="AL8" s="13">
        <v>1.9920318725099601E-3</v>
      </c>
      <c r="AM8" s="13">
        <v>0</v>
      </c>
      <c r="AN8" s="13"/>
      <c r="AO8" s="13">
        <v>3.3444816053511701E-3</v>
      </c>
      <c r="AP8" s="13">
        <v>0</v>
      </c>
      <c r="AQ8" s="13"/>
      <c r="AR8" s="13">
        <v>0</v>
      </c>
      <c r="AS8" s="13">
        <v>0</v>
      </c>
      <c r="AT8" s="13">
        <v>5.8823529411764698E-2</v>
      </c>
      <c r="AU8" s="13">
        <v>0</v>
      </c>
      <c r="AV8" s="13">
        <v>0</v>
      </c>
      <c r="AW8" s="13">
        <v>0</v>
      </c>
      <c r="AX8" s="13">
        <v>0</v>
      </c>
      <c r="AY8" s="13">
        <v>0</v>
      </c>
      <c r="AZ8" s="13">
        <v>0</v>
      </c>
      <c r="BA8" s="13">
        <v>0</v>
      </c>
      <c r="BB8" s="13">
        <v>0</v>
      </c>
      <c r="BC8" s="13">
        <v>1.88679245283019E-2</v>
      </c>
      <c r="BD8" s="13"/>
      <c r="BE8" s="13">
        <v>0</v>
      </c>
    </row>
    <row r="9" spans="2:57" x14ac:dyDescent="0.25">
      <c r="B9" s="14" t="s">
        <v>102</v>
      </c>
      <c r="C9" s="13">
        <v>6.1099796334012201E-3</v>
      </c>
      <c r="D9" s="13">
        <v>0</v>
      </c>
      <c r="E9" s="13">
        <v>0</v>
      </c>
      <c r="F9" s="13">
        <v>7.8740157480314994E-3</v>
      </c>
      <c r="G9" s="13">
        <v>7.7519379844961196E-3</v>
      </c>
      <c r="H9" s="13"/>
      <c r="I9" s="13">
        <v>4.29184549356223E-3</v>
      </c>
      <c r="J9" s="13">
        <v>7.7519379844961196E-3</v>
      </c>
      <c r="K9" s="13"/>
      <c r="L9" s="13">
        <v>0</v>
      </c>
      <c r="M9" s="13">
        <v>1.2987012987013E-2</v>
      </c>
      <c r="N9" s="13">
        <v>6.6889632107023402E-3</v>
      </c>
      <c r="O9" s="13">
        <v>3.09597523219814E-3</v>
      </c>
      <c r="P9" s="13"/>
      <c r="Q9" s="13">
        <v>9.0090090090090107E-3</v>
      </c>
      <c r="R9" s="13">
        <v>2.7027027027027001E-2</v>
      </c>
      <c r="S9" s="13">
        <v>0</v>
      </c>
      <c r="T9" s="13">
        <v>1.86915887850467E-2</v>
      </c>
      <c r="U9" s="13">
        <v>0</v>
      </c>
      <c r="V9" s="13">
        <v>0</v>
      </c>
      <c r="W9" s="13">
        <v>0</v>
      </c>
      <c r="X9" s="13">
        <v>4.3859649122806998E-3</v>
      </c>
      <c r="Y9" s="13"/>
      <c r="Z9" s="13">
        <v>1.4388489208633099E-2</v>
      </c>
      <c r="AA9" s="13">
        <v>6.13496932515337E-3</v>
      </c>
      <c r="AB9" s="13">
        <v>0</v>
      </c>
      <c r="AC9" s="13">
        <v>1.67597765363128E-2</v>
      </c>
      <c r="AD9" s="13">
        <v>0</v>
      </c>
      <c r="AE9" s="13">
        <v>0</v>
      </c>
      <c r="AF9" s="13">
        <v>0</v>
      </c>
      <c r="AG9" s="13">
        <v>0</v>
      </c>
      <c r="AH9" s="13"/>
      <c r="AI9" s="13">
        <v>4.4444444444444398E-2</v>
      </c>
      <c r="AJ9" s="13">
        <v>1.03092783505155E-2</v>
      </c>
      <c r="AK9" s="13">
        <v>6.5359477124183E-3</v>
      </c>
      <c r="AL9" s="13">
        <v>1.9920318725099601E-3</v>
      </c>
      <c r="AM9" s="13">
        <v>5.74712643678161E-3</v>
      </c>
      <c r="AN9" s="13"/>
      <c r="AO9" s="13">
        <v>3.3444816053511701E-3</v>
      </c>
      <c r="AP9" s="13">
        <v>1.0416666666666701E-2</v>
      </c>
      <c r="AQ9" s="13"/>
      <c r="AR9" s="13">
        <v>1.5625E-2</v>
      </c>
      <c r="AS9" s="13">
        <v>0</v>
      </c>
      <c r="AT9" s="13">
        <v>0</v>
      </c>
      <c r="AU9" s="13">
        <v>0</v>
      </c>
      <c r="AV9" s="13">
        <v>8.4033613445378096E-3</v>
      </c>
      <c r="AW9" s="13">
        <v>1.2987012987013E-2</v>
      </c>
      <c r="AX9" s="13">
        <v>0</v>
      </c>
      <c r="AY9" s="13">
        <v>0</v>
      </c>
      <c r="AZ9" s="13">
        <v>9.8039215686274508E-3</v>
      </c>
      <c r="BA9" s="13">
        <v>0</v>
      </c>
      <c r="BB9" s="13">
        <v>3.5087719298245598E-2</v>
      </c>
      <c r="BC9" s="13">
        <v>0</v>
      </c>
      <c r="BD9" s="13"/>
      <c r="BE9" s="13">
        <v>1.1331444759206799E-2</v>
      </c>
    </row>
    <row r="10" spans="2:57" x14ac:dyDescent="0.25">
      <c r="B10" s="14" t="s">
        <v>103</v>
      </c>
      <c r="C10" s="13">
        <v>3.8696537678207701E-2</v>
      </c>
      <c r="D10" s="13">
        <v>9.0909090909090898E-2</v>
      </c>
      <c r="E10" s="13">
        <v>7.4074074074074098E-2</v>
      </c>
      <c r="F10" s="13">
        <v>3.5433070866141697E-2</v>
      </c>
      <c r="G10" s="13">
        <v>2.32558139534884E-2</v>
      </c>
      <c r="H10" s="13"/>
      <c r="I10" s="13">
        <v>5.5793991416309002E-2</v>
      </c>
      <c r="J10" s="13">
        <v>2.32558139534884E-2</v>
      </c>
      <c r="K10" s="13"/>
      <c r="L10" s="13">
        <v>7.8125E-2</v>
      </c>
      <c r="M10" s="13">
        <v>2.1645021645021599E-2</v>
      </c>
      <c r="N10" s="13">
        <v>3.3444816053511697E-2</v>
      </c>
      <c r="O10" s="13">
        <v>4.02476780185759E-2</v>
      </c>
      <c r="P10" s="13"/>
      <c r="Q10" s="13">
        <v>0.108108108108108</v>
      </c>
      <c r="R10" s="13">
        <v>9.45945945945946E-2</v>
      </c>
      <c r="S10" s="13">
        <v>4.3478260869565202E-2</v>
      </c>
      <c r="T10" s="13">
        <v>2.80373831775701E-2</v>
      </c>
      <c r="U10" s="13">
        <v>1.6129032258064498E-2</v>
      </c>
      <c r="V10" s="13">
        <v>7.63358778625954E-3</v>
      </c>
      <c r="W10" s="13">
        <v>3.06122448979592E-2</v>
      </c>
      <c r="X10" s="13">
        <v>1.7543859649122799E-2</v>
      </c>
      <c r="Y10" s="13"/>
      <c r="Z10" s="13">
        <v>5.7553956834532398E-2</v>
      </c>
      <c r="AA10" s="13">
        <v>2.4539877300613501E-2</v>
      </c>
      <c r="AB10" s="13">
        <v>2.5974025974026E-2</v>
      </c>
      <c r="AC10" s="13">
        <v>2.23463687150838E-2</v>
      </c>
      <c r="AD10" s="13">
        <v>9.5238095238095195E-3</v>
      </c>
      <c r="AE10" s="13">
        <v>5.5045871559633003E-2</v>
      </c>
      <c r="AF10" s="13">
        <v>9.5238095238095205E-2</v>
      </c>
      <c r="AG10" s="13">
        <v>7.69230769230769E-2</v>
      </c>
      <c r="AH10" s="13"/>
      <c r="AI10" s="13">
        <v>4.4444444444444398E-2</v>
      </c>
      <c r="AJ10" s="13">
        <v>8.2474226804123696E-2</v>
      </c>
      <c r="AK10" s="13">
        <v>5.22875816993464E-2</v>
      </c>
      <c r="AL10" s="13">
        <v>3.58565737051793E-2</v>
      </c>
      <c r="AM10" s="13">
        <v>1.1494252873563199E-2</v>
      </c>
      <c r="AN10" s="13"/>
      <c r="AO10" s="13">
        <v>2.3411371237458199E-2</v>
      </c>
      <c r="AP10" s="13">
        <v>6.25E-2</v>
      </c>
      <c r="AQ10" s="13"/>
      <c r="AR10" s="13">
        <v>0</v>
      </c>
      <c r="AS10" s="13">
        <v>3.8461538461538498E-2</v>
      </c>
      <c r="AT10" s="13">
        <v>0.11764705882352899</v>
      </c>
      <c r="AU10" s="13">
        <v>0</v>
      </c>
      <c r="AV10" s="13">
        <v>3.3613445378151301E-2</v>
      </c>
      <c r="AW10" s="13">
        <v>3.8961038961039002E-2</v>
      </c>
      <c r="AX10" s="13">
        <v>4.7619047619047603E-2</v>
      </c>
      <c r="AY10" s="13">
        <v>2.9411764705882401E-2</v>
      </c>
      <c r="AZ10" s="13">
        <v>1.9607843137254902E-2</v>
      </c>
      <c r="BA10" s="13">
        <v>3.4482758620689703E-2</v>
      </c>
      <c r="BB10" s="13">
        <v>8.7719298245614002E-2</v>
      </c>
      <c r="BC10" s="13">
        <v>7.5471698113207503E-2</v>
      </c>
      <c r="BD10" s="13"/>
      <c r="BE10" s="13">
        <v>3.9660056657223802E-2</v>
      </c>
    </row>
    <row r="11" spans="2:57" ht="30" x14ac:dyDescent="0.25">
      <c r="B11" s="14" t="s">
        <v>130</v>
      </c>
      <c r="C11" s="13">
        <v>0.15071283095723001</v>
      </c>
      <c r="D11" s="13">
        <v>0.27272727272727298</v>
      </c>
      <c r="E11" s="13">
        <v>0.24444444444444399</v>
      </c>
      <c r="F11" s="13">
        <v>0.169291338582677</v>
      </c>
      <c r="G11" s="13">
        <v>9.8837209302325604E-2</v>
      </c>
      <c r="H11" s="13"/>
      <c r="I11" s="13">
        <v>0.20815450643776801</v>
      </c>
      <c r="J11" s="13">
        <v>9.8837209302325604E-2</v>
      </c>
      <c r="K11" s="13"/>
      <c r="L11" s="13">
        <v>0.1484375</v>
      </c>
      <c r="M11" s="13">
        <v>0.17316017316017299</v>
      </c>
      <c r="N11" s="13">
        <v>0.103678929765886</v>
      </c>
      <c r="O11" s="13">
        <v>0.179566563467492</v>
      </c>
      <c r="P11" s="13"/>
      <c r="Q11" s="13">
        <v>0.23423423423423401</v>
      </c>
      <c r="R11" s="13">
        <v>0.18918918918918901</v>
      </c>
      <c r="S11" s="13">
        <v>0.20652173913043501</v>
      </c>
      <c r="T11" s="13">
        <v>0.168224299065421</v>
      </c>
      <c r="U11" s="13">
        <v>0.13709677419354799</v>
      </c>
      <c r="V11" s="13">
        <v>8.3969465648855005E-2</v>
      </c>
      <c r="W11" s="13">
        <v>0.102040816326531</v>
      </c>
      <c r="X11" s="13">
        <v>0.12280701754386</v>
      </c>
      <c r="Y11" s="13"/>
      <c r="Z11" s="13">
        <v>0.14388489208633101</v>
      </c>
      <c r="AA11" s="13">
        <v>0.17177914110429399</v>
      </c>
      <c r="AB11" s="13">
        <v>0.14285714285714299</v>
      </c>
      <c r="AC11" s="13">
        <v>0.13407821229050301</v>
      </c>
      <c r="AD11" s="13">
        <v>0.161904761904762</v>
      </c>
      <c r="AE11" s="13">
        <v>0.18348623853210999</v>
      </c>
      <c r="AF11" s="13">
        <v>7.1428571428571397E-2</v>
      </c>
      <c r="AG11" s="13">
        <v>0.15384615384615399</v>
      </c>
      <c r="AH11" s="13"/>
      <c r="AI11" s="13">
        <v>0.2</v>
      </c>
      <c r="AJ11" s="13">
        <v>0.216494845360825</v>
      </c>
      <c r="AK11" s="13">
        <v>0.31372549019607798</v>
      </c>
      <c r="AL11" s="13">
        <v>0.115537848605578</v>
      </c>
      <c r="AM11" s="13">
        <v>6.3218390804597693E-2</v>
      </c>
      <c r="AN11" s="13"/>
      <c r="AO11" s="13">
        <v>0.15217391304347799</v>
      </c>
      <c r="AP11" s="13">
        <v>0.1484375</v>
      </c>
      <c r="AQ11" s="13"/>
      <c r="AR11" s="13">
        <v>0.203125</v>
      </c>
      <c r="AS11" s="13">
        <v>0.13636363636363599</v>
      </c>
      <c r="AT11" s="13">
        <v>0.11764705882352899</v>
      </c>
      <c r="AU11" s="13">
        <v>9.6774193548387094E-2</v>
      </c>
      <c r="AV11" s="13">
        <v>0.16806722689075601</v>
      </c>
      <c r="AW11" s="13">
        <v>0.14285714285714299</v>
      </c>
      <c r="AX11" s="13">
        <v>0.15476190476190499</v>
      </c>
      <c r="AY11" s="13">
        <v>0.14705882352941199</v>
      </c>
      <c r="AZ11" s="13">
        <v>0.13725490196078399</v>
      </c>
      <c r="BA11" s="13">
        <v>0.22413793103448301</v>
      </c>
      <c r="BB11" s="13">
        <v>8.7719298245614002E-2</v>
      </c>
      <c r="BC11" s="13">
        <v>0.18867924528301899</v>
      </c>
      <c r="BD11" s="13"/>
      <c r="BE11" s="13">
        <v>0.11614730878187</v>
      </c>
    </row>
    <row r="12" spans="2:57" x14ac:dyDescent="0.25">
      <c r="B12" s="14" t="s">
        <v>131</v>
      </c>
      <c r="C12" s="13">
        <v>0.19551934826883899</v>
      </c>
      <c r="D12" s="13">
        <v>0.246753246753247</v>
      </c>
      <c r="E12" s="13">
        <v>0.162962962962963</v>
      </c>
      <c r="F12" s="13">
        <v>0.17716535433070901</v>
      </c>
      <c r="G12" s="13">
        <v>0.20542635658914701</v>
      </c>
      <c r="H12" s="13"/>
      <c r="I12" s="13">
        <v>0.184549356223176</v>
      </c>
      <c r="J12" s="13">
        <v>0.20542635658914701</v>
      </c>
      <c r="K12" s="13"/>
      <c r="L12" s="13">
        <v>0.2109375</v>
      </c>
      <c r="M12" s="13">
        <v>0.229437229437229</v>
      </c>
      <c r="N12" s="13">
        <v>0.214046822742475</v>
      </c>
      <c r="O12" s="13">
        <v>0.148606811145511</v>
      </c>
      <c r="P12" s="13"/>
      <c r="Q12" s="13">
        <v>0.21621621621621601</v>
      </c>
      <c r="R12" s="13">
        <v>0.162162162162162</v>
      </c>
      <c r="S12" s="13">
        <v>0.217391304347826</v>
      </c>
      <c r="T12" s="13">
        <v>0.22429906542056099</v>
      </c>
      <c r="U12" s="13">
        <v>0.25</v>
      </c>
      <c r="V12" s="13">
        <v>0.206106870229008</v>
      </c>
      <c r="W12" s="13">
        <v>0.183673469387755</v>
      </c>
      <c r="X12" s="13">
        <v>0.15350877192982501</v>
      </c>
      <c r="Y12" s="13"/>
      <c r="Z12" s="13">
        <v>0.15107913669064699</v>
      </c>
      <c r="AA12" s="13">
        <v>0.17791411042944799</v>
      </c>
      <c r="AB12" s="13">
        <v>0.201298701298701</v>
      </c>
      <c r="AC12" s="13">
        <v>0.16201117318435801</v>
      </c>
      <c r="AD12" s="13">
        <v>0.238095238095238</v>
      </c>
      <c r="AE12" s="13">
        <v>0.25688073394495398</v>
      </c>
      <c r="AF12" s="13">
        <v>0.19047619047618999</v>
      </c>
      <c r="AG12" s="13">
        <v>0.230769230769231</v>
      </c>
      <c r="AH12" s="13"/>
      <c r="AI12" s="13">
        <v>0.22222222222222199</v>
      </c>
      <c r="AJ12" s="13">
        <v>0.20618556701030899</v>
      </c>
      <c r="AK12" s="13">
        <v>0.20915032679738599</v>
      </c>
      <c r="AL12" s="13">
        <v>0.20916334661354599</v>
      </c>
      <c r="AM12" s="13">
        <v>0.12068965517241401</v>
      </c>
      <c r="AN12" s="13"/>
      <c r="AO12" s="13">
        <v>0.18896321070234101</v>
      </c>
      <c r="AP12" s="13">
        <v>0.20572916666666699</v>
      </c>
      <c r="AQ12" s="13"/>
      <c r="AR12" s="13">
        <v>0.15625</v>
      </c>
      <c r="AS12" s="13">
        <v>0.18531468531468501</v>
      </c>
      <c r="AT12" s="13">
        <v>0.17647058823529399</v>
      </c>
      <c r="AU12" s="13">
        <v>0.16129032258064499</v>
      </c>
      <c r="AV12" s="13">
        <v>0.26050420168067201</v>
      </c>
      <c r="AW12" s="13">
        <v>0.23376623376623401</v>
      </c>
      <c r="AX12" s="13">
        <v>0.16666666666666699</v>
      </c>
      <c r="AY12" s="13">
        <v>0.17647058823529399</v>
      </c>
      <c r="AZ12" s="13">
        <v>0.18627450980392199</v>
      </c>
      <c r="BA12" s="13">
        <v>0.13793103448275901</v>
      </c>
      <c r="BB12" s="13">
        <v>0.22807017543859601</v>
      </c>
      <c r="BC12" s="13">
        <v>0.22641509433962301</v>
      </c>
      <c r="BD12" s="13"/>
      <c r="BE12" s="13">
        <v>0.19546742209631701</v>
      </c>
    </row>
    <row r="13" spans="2:57" x14ac:dyDescent="0.25">
      <c r="B13" s="14" t="s">
        <v>132</v>
      </c>
      <c r="C13" s="13">
        <v>0.29837067209776003</v>
      </c>
      <c r="D13" s="13">
        <v>0.18181818181818199</v>
      </c>
      <c r="E13" s="13">
        <v>0.266666666666667</v>
      </c>
      <c r="F13" s="13">
        <v>0.31102362204724399</v>
      </c>
      <c r="G13" s="13">
        <v>0.31782945736434098</v>
      </c>
      <c r="H13" s="13"/>
      <c r="I13" s="13">
        <v>0.27682403433476399</v>
      </c>
      <c r="J13" s="13">
        <v>0.31782945736434098</v>
      </c>
      <c r="K13" s="13"/>
      <c r="L13" s="13">
        <v>0.2890625</v>
      </c>
      <c r="M13" s="13">
        <v>0.24242424242424199</v>
      </c>
      <c r="N13" s="13">
        <v>0.334448160535117</v>
      </c>
      <c r="O13" s="13">
        <v>0.30959752321981399</v>
      </c>
      <c r="P13" s="13"/>
      <c r="Q13" s="13">
        <v>0.18018018018018001</v>
      </c>
      <c r="R13" s="13">
        <v>0.37837837837837801</v>
      </c>
      <c r="S13" s="13">
        <v>0.217391304347826</v>
      </c>
      <c r="T13" s="13">
        <v>0.289719626168224</v>
      </c>
      <c r="U13" s="13">
        <v>0.29032258064516098</v>
      </c>
      <c r="V13" s="13">
        <v>0.34351145038167902</v>
      </c>
      <c r="W13" s="13">
        <v>0.35714285714285698</v>
      </c>
      <c r="X13" s="13">
        <v>0.324561403508772</v>
      </c>
      <c r="Y13" s="13"/>
      <c r="Z13" s="13">
        <v>0.25179856115107901</v>
      </c>
      <c r="AA13" s="13">
        <v>0.34355828220858903</v>
      </c>
      <c r="AB13" s="13">
        <v>0.35714285714285698</v>
      </c>
      <c r="AC13" s="13">
        <v>0.25139664804469303</v>
      </c>
      <c r="AD13" s="13">
        <v>0.30476190476190501</v>
      </c>
      <c r="AE13" s="13">
        <v>0.23853211009174299</v>
      </c>
      <c r="AF13" s="13">
        <v>0.30952380952380998</v>
      </c>
      <c r="AG13" s="13">
        <v>0.340659340659341</v>
      </c>
      <c r="AH13" s="13"/>
      <c r="AI13" s="13">
        <v>0.266666666666667</v>
      </c>
      <c r="AJ13" s="13">
        <v>0.25773195876288701</v>
      </c>
      <c r="AK13" s="13">
        <v>0.24183006535947699</v>
      </c>
      <c r="AL13" s="13">
        <v>0.332669322709163</v>
      </c>
      <c r="AM13" s="13">
        <v>0.28735632183908</v>
      </c>
      <c r="AN13" s="13"/>
      <c r="AO13" s="13">
        <v>0.30267558528428101</v>
      </c>
      <c r="AP13" s="13">
        <v>0.29166666666666702</v>
      </c>
      <c r="AQ13" s="13"/>
      <c r="AR13" s="13">
        <v>0.3125</v>
      </c>
      <c r="AS13" s="13">
        <v>0.29020979020978999</v>
      </c>
      <c r="AT13" s="13">
        <v>0.23529411764705899</v>
      </c>
      <c r="AU13" s="13">
        <v>0.35483870967741898</v>
      </c>
      <c r="AV13" s="13">
        <v>0.32773109243697501</v>
      </c>
      <c r="AW13" s="13">
        <v>0.29870129870129902</v>
      </c>
      <c r="AX13" s="13">
        <v>0.32142857142857101</v>
      </c>
      <c r="AY13" s="13">
        <v>0.23529411764705899</v>
      </c>
      <c r="AZ13" s="13">
        <v>0.26470588235294101</v>
      </c>
      <c r="BA13" s="13">
        <v>0.31034482758620702</v>
      </c>
      <c r="BB13" s="13">
        <v>0.35087719298245601</v>
      </c>
      <c r="BC13" s="13">
        <v>0.245283018867925</v>
      </c>
      <c r="BD13" s="13"/>
      <c r="BE13" s="13">
        <v>0.303116147308782</v>
      </c>
    </row>
    <row r="14" spans="2:57" ht="30" x14ac:dyDescent="0.25">
      <c r="B14" s="14" t="s">
        <v>133</v>
      </c>
      <c r="C14" s="13">
        <v>0.30040733197556002</v>
      </c>
      <c r="D14" s="13">
        <v>0.19480519480519501</v>
      </c>
      <c r="E14" s="13">
        <v>0.23703703703703699</v>
      </c>
      <c r="F14" s="13">
        <v>0.28346456692913402</v>
      </c>
      <c r="G14" s="13">
        <v>0.34108527131782901</v>
      </c>
      <c r="H14" s="13"/>
      <c r="I14" s="13">
        <v>0.25536480686695301</v>
      </c>
      <c r="J14" s="13">
        <v>0.34108527131782901</v>
      </c>
      <c r="K14" s="13"/>
      <c r="L14" s="13">
        <v>0.2578125</v>
      </c>
      <c r="M14" s="13">
        <v>0.32034632034631999</v>
      </c>
      <c r="N14" s="13">
        <v>0.29096989966555198</v>
      </c>
      <c r="O14" s="13">
        <v>0.30959752321981399</v>
      </c>
      <c r="P14" s="13"/>
      <c r="Q14" s="13">
        <v>0.24324324324324301</v>
      </c>
      <c r="R14" s="13">
        <v>0.121621621621622</v>
      </c>
      <c r="S14" s="13">
        <v>0.315217391304348</v>
      </c>
      <c r="T14" s="13">
        <v>0.26168224299065401</v>
      </c>
      <c r="U14" s="13">
        <v>0.282258064516129</v>
      </c>
      <c r="V14" s="13">
        <v>0.34351145038167902</v>
      </c>
      <c r="W14" s="13">
        <v>0.32653061224489799</v>
      </c>
      <c r="X14" s="13">
        <v>0.37280701754385998</v>
      </c>
      <c r="Y14" s="13"/>
      <c r="Z14" s="13">
        <v>0.36690647482014399</v>
      </c>
      <c r="AA14" s="13">
        <v>0.26380368098159501</v>
      </c>
      <c r="AB14" s="13">
        <v>0.27272727272727298</v>
      </c>
      <c r="AC14" s="13">
        <v>0.40782122905027901</v>
      </c>
      <c r="AD14" s="13">
        <v>0.266666666666667</v>
      </c>
      <c r="AE14" s="13">
        <v>0.247706422018349</v>
      </c>
      <c r="AF14" s="13">
        <v>0.33333333333333298</v>
      </c>
      <c r="AG14" s="13">
        <v>0.18681318681318701</v>
      </c>
      <c r="AH14" s="13"/>
      <c r="AI14" s="13">
        <v>0.22222222222222199</v>
      </c>
      <c r="AJ14" s="13">
        <v>0.216494845360825</v>
      </c>
      <c r="AK14" s="13">
        <v>0.15686274509803899</v>
      </c>
      <c r="AL14" s="13">
        <v>0.29681274900398402</v>
      </c>
      <c r="AM14" s="13">
        <v>0.5</v>
      </c>
      <c r="AN14" s="13"/>
      <c r="AO14" s="13">
        <v>0.31438127090300999</v>
      </c>
      <c r="AP14" s="13">
        <v>0.27864583333333298</v>
      </c>
      <c r="AQ14" s="13"/>
      <c r="AR14" s="13">
        <v>0.3125</v>
      </c>
      <c r="AS14" s="13">
        <v>0.339160839160839</v>
      </c>
      <c r="AT14" s="13">
        <v>0.29411764705882398</v>
      </c>
      <c r="AU14" s="13">
        <v>0.35483870967741898</v>
      </c>
      <c r="AV14" s="13">
        <v>0.20168067226890801</v>
      </c>
      <c r="AW14" s="13">
        <v>0.27272727272727298</v>
      </c>
      <c r="AX14" s="13">
        <v>0.297619047619048</v>
      </c>
      <c r="AY14" s="13">
        <v>0.35294117647058798</v>
      </c>
      <c r="AZ14" s="13">
        <v>0.37254901960784298</v>
      </c>
      <c r="BA14" s="13">
        <v>0.29310344827586199</v>
      </c>
      <c r="BB14" s="13">
        <v>0.21052631578947401</v>
      </c>
      <c r="BC14" s="13">
        <v>0.245283018867925</v>
      </c>
      <c r="BD14" s="13"/>
      <c r="BE14" s="13">
        <v>0.32294617563739397</v>
      </c>
    </row>
    <row r="15" spans="2:57" x14ac:dyDescent="0.25">
      <c r="B15" s="14" t="s">
        <v>134</v>
      </c>
      <c r="C15" s="19">
        <v>8.1466395112016303E-3</v>
      </c>
      <c r="D15" s="19">
        <v>1.2987012987013E-2</v>
      </c>
      <c r="E15" s="19">
        <v>1.48148148148148E-2</v>
      </c>
      <c r="F15" s="19">
        <v>1.1811023622047201E-2</v>
      </c>
      <c r="G15" s="19">
        <v>3.8759689922480598E-3</v>
      </c>
      <c r="H15" s="19"/>
      <c r="I15" s="19">
        <v>1.28755364806867E-2</v>
      </c>
      <c r="J15" s="19">
        <v>3.8759689922480598E-3</v>
      </c>
      <c r="K15" s="19"/>
      <c r="L15" s="19">
        <v>1.5625E-2</v>
      </c>
      <c r="M15" s="19">
        <v>0</v>
      </c>
      <c r="N15" s="19">
        <v>1.00334448160535E-2</v>
      </c>
      <c r="O15" s="19">
        <v>9.2879256965944304E-3</v>
      </c>
      <c r="P15" s="19"/>
      <c r="Q15" s="19">
        <v>9.0090090090090107E-3</v>
      </c>
      <c r="R15" s="19">
        <v>2.7027027027027001E-2</v>
      </c>
      <c r="S15" s="19">
        <v>0</v>
      </c>
      <c r="T15" s="19">
        <v>9.3457943925233603E-3</v>
      </c>
      <c r="U15" s="19">
        <v>1.6129032258064498E-2</v>
      </c>
      <c r="V15" s="19">
        <v>7.63358778625954E-3</v>
      </c>
      <c r="W15" s="19">
        <v>0</v>
      </c>
      <c r="X15" s="19">
        <v>4.3859649122806998E-3</v>
      </c>
      <c r="Y15" s="19"/>
      <c r="Z15" s="19">
        <v>7.1942446043165497E-3</v>
      </c>
      <c r="AA15" s="19">
        <v>1.22699386503067E-2</v>
      </c>
      <c r="AB15" s="19">
        <v>0</v>
      </c>
      <c r="AC15" s="19">
        <v>5.5865921787709499E-3</v>
      </c>
      <c r="AD15" s="19">
        <v>9.5238095238095195E-3</v>
      </c>
      <c r="AE15" s="19">
        <v>1.8348623853211E-2</v>
      </c>
      <c r="AF15" s="19">
        <v>0</v>
      </c>
      <c r="AG15" s="19">
        <v>1.0989010989011E-2</v>
      </c>
      <c r="AH15" s="19"/>
      <c r="AI15" s="19">
        <v>0</v>
      </c>
      <c r="AJ15" s="19">
        <v>0</v>
      </c>
      <c r="AK15" s="19">
        <v>1.9607843137254902E-2</v>
      </c>
      <c r="AL15" s="19">
        <v>5.9760956175298804E-3</v>
      </c>
      <c r="AM15" s="19">
        <v>1.1494252873563199E-2</v>
      </c>
      <c r="AN15" s="19"/>
      <c r="AO15" s="19">
        <v>1.17056856187291E-2</v>
      </c>
      <c r="AP15" s="19">
        <v>2.60416666666667E-3</v>
      </c>
      <c r="AQ15" s="19"/>
      <c r="AR15" s="19">
        <v>0</v>
      </c>
      <c r="AS15" s="19">
        <v>1.04895104895105E-2</v>
      </c>
      <c r="AT15" s="19">
        <v>0</v>
      </c>
      <c r="AU15" s="19">
        <v>3.2258064516128997E-2</v>
      </c>
      <c r="AV15" s="19">
        <v>0</v>
      </c>
      <c r="AW15" s="19">
        <v>0</v>
      </c>
      <c r="AX15" s="19">
        <v>1.1904761904761901E-2</v>
      </c>
      <c r="AY15" s="19">
        <v>5.8823529411764698E-2</v>
      </c>
      <c r="AZ15" s="19">
        <v>9.8039215686274508E-3</v>
      </c>
      <c r="BA15" s="19">
        <v>0</v>
      </c>
      <c r="BB15" s="19">
        <v>0</v>
      </c>
      <c r="BC15" s="19">
        <v>0</v>
      </c>
      <c r="BD15" s="19"/>
      <c r="BE15" s="19">
        <v>1.1331444759206799E-2</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8" width="20.7109375" customWidth="1"/>
  </cols>
  <sheetData>
    <row r="2" spans="2:8" ht="39.950000000000003" customHeight="1" x14ac:dyDescent="0.25">
      <c r="D2" s="28" t="s">
        <v>150</v>
      </c>
      <c r="E2" s="25"/>
      <c r="F2" s="25"/>
      <c r="G2" s="25"/>
      <c r="H2" s="25"/>
    </row>
    <row r="6" spans="2:8" ht="50.1" customHeight="1" x14ac:dyDescent="0.25">
      <c r="B6" s="16" t="s">
        <v>15</v>
      </c>
      <c r="C6" s="16" t="s">
        <v>142</v>
      </c>
      <c r="D6" s="16" t="s">
        <v>143</v>
      </c>
      <c r="E6" s="16" t="s">
        <v>144</v>
      </c>
      <c r="F6" s="16" t="s">
        <v>145</v>
      </c>
      <c r="G6" s="16" t="s">
        <v>146</v>
      </c>
    </row>
    <row r="7" spans="2:8" x14ac:dyDescent="0.25">
      <c r="B7" s="14" t="s">
        <v>147</v>
      </c>
      <c r="C7" s="13">
        <v>0.87890625</v>
      </c>
      <c r="D7" s="13">
        <v>0.841796875</v>
      </c>
      <c r="E7" s="13">
        <v>0.71484375</v>
      </c>
      <c r="F7" s="13">
        <v>0.955078125</v>
      </c>
      <c r="G7" s="13">
        <v>0.791015625</v>
      </c>
    </row>
    <row r="8" spans="2:8" x14ac:dyDescent="0.25">
      <c r="B8" s="14" t="s">
        <v>148</v>
      </c>
      <c r="C8" s="13">
        <v>0.107421875</v>
      </c>
      <c r="D8" s="13">
        <v>0.14453125</v>
      </c>
      <c r="E8" s="13">
        <v>0.25390625</v>
      </c>
      <c r="F8" s="13">
        <v>4.1015625E-2</v>
      </c>
      <c r="G8" s="13">
        <v>0.201171875</v>
      </c>
    </row>
    <row r="9" spans="2:8" x14ac:dyDescent="0.25">
      <c r="B9" s="14" t="s">
        <v>149</v>
      </c>
      <c r="C9" s="13">
        <v>1.3671875E-2</v>
      </c>
      <c r="D9" s="13">
        <v>1.3671875E-2</v>
      </c>
      <c r="E9" s="13">
        <v>3.125E-2</v>
      </c>
      <c r="F9" s="13">
        <v>3.90625E-3</v>
      </c>
      <c r="G9" s="13">
        <v>7.8125E-3</v>
      </c>
    </row>
    <row r="10" spans="2:8" x14ac:dyDescent="0.25">
      <c r="B10" s="15" t="s">
        <v>151</v>
      </c>
      <c r="C10" s="15"/>
      <c r="D10" s="15"/>
      <c r="E10" s="15"/>
      <c r="F10" s="15"/>
      <c r="G10" s="15"/>
    </row>
    <row r="11" spans="2:8" x14ac:dyDescent="0.25">
      <c r="B11" t="s">
        <v>84</v>
      </c>
    </row>
    <row r="12" spans="2:8" x14ac:dyDescent="0.25">
      <c r="B12" t="s">
        <v>85</v>
      </c>
    </row>
    <row r="16" spans="2:8" x14ac:dyDescent="0.25">
      <c r="B16"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512</v>
      </c>
      <c r="D7" s="10">
        <v>47</v>
      </c>
      <c r="E7" s="10">
        <v>61</v>
      </c>
      <c r="F7" s="10">
        <v>133</v>
      </c>
      <c r="G7" s="10">
        <v>271</v>
      </c>
      <c r="H7" s="10"/>
      <c r="I7" s="10">
        <v>241</v>
      </c>
      <c r="J7" s="10">
        <v>271</v>
      </c>
      <c r="K7" s="10"/>
      <c r="L7" s="10">
        <v>62</v>
      </c>
      <c r="M7" s="10">
        <v>111</v>
      </c>
      <c r="N7" s="10">
        <v>163</v>
      </c>
      <c r="O7" s="10">
        <v>176</v>
      </c>
      <c r="P7" s="10"/>
      <c r="Q7" s="10">
        <v>57</v>
      </c>
      <c r="R7" s="10">
        <v>32</v>
      </c>
      <c r="S7" s="10">
        <v>48</v>
      </c>
      <c r="T7" s="10">
        <v>54</v>
      </c>
      <c r="U7" s="10">
        <v>63</v>
      </c>
      <c r="V7" s="10">
        <v>71</v>
      </c>
      <c r="W7" s="10">
        <v>56</v>
      </c>
      <c r="X7" s="10">
        <v>122</v>
      </c>
      <c r="Y7" s="10"/>
      <c r="Z7" s="10">
        <v>68</v>
      </c>
      <c r="AA7" s="10">
        <v>88</v>
      </c>
      <c r="AB7" s="10">
        <v>83</v>
      </c>
      <c r="AC7" s="10">
        <v>97</v>
      </c>
      <c r="AD7" s="10">
        <v>50</v>
      </c>
      <c r="AE7" s="10">
        <v>60</v>
      </c>
      <c r="AF7" s="10">
        <v>21</v>
      </c>
      <c r="AG7" s="10">
        <v>45</v>
      </c>
      <c r="AH7" s="10"/>
      <c r="AI7" s="10">
        <v>20</v>
      </c>
      <c r="AJ7" s="10">
        <v>45</v>
      </c>
      <c r="AK7" s="10">
        <v>77</v>
      </c>
      <c r="AL7" s="10">
        <v>269</v>
      </c>
      <c r="AM7" s="10">
        <v>92</v>
      </c>
      <c r="AN7" s="10"/>
      <c r="AO7" s="10">
        <v>326</v>
      </c>
      <c r="AP7" s="10">
        <v>186</v>
      </c>
      <c r="AQ7" s="10"/>
      <c r="AR7" s="10">
        <v>40</v>
      </c>
      <c r="AS7" s="10">
        <v>150</v>
      </c>
      <c r="AT7" s="10">
        <v>8</v>
      </c>
      <c r="AU7" s="10">
        <v>15</v>
      </c>
      <c r="AV7" s="10">
        <v>58</v>
      </c>
      <c r="AW7" s="10">
        <v>41</v>
      </c>
      <c r="AX7" s="10">
        <v>44</v>
      </c>
      <c r="AY7" s="10">
        <v>20</v>
      </c>
      <c r="AZ7" s="10">
        <v>51</v>
      </c>
      <c r="BA7" s="10">
        <v>29</v>
      </c>
      <c r="BB7" s="10">
        <v>27</v>
      </c>
      <c r="BC7" s="10">
        <v>29</v>
      </c>
      <c r="BD7" s="10"/>
      <c r="BE7" s="10">
        <v>183</v>
      </c>
    </row>
    <row r="8" spans="2:57" x14ac:dyDescent="0.25">
      <c r="B8" s="14" t="s">
        <v>147</v>
      </c>
      <c r="C8" s="13">
        <v>0.87890625</v>
      </c>
      <c r="D8" s="13">
        <v>0.89361702127659604</v>
      </c>
      <c r="E8" s="13">
        <v>0.77049180327868805</v>
      </c>
      <c r="F8" s="13">
        <v>0.90225563909774398</v>
      </c>
      <c r="G8" s="13">
        <v>0.88929889298892995</v>
      </c>
      <c r="H8" s="13"/>
      <c r="I8" s="13">
        <v>0.86721991701244805</v>
      </c>
      <c r="J8" s="13">
        <v>0.88929889298892995</v>
      </c>
      <c r="K8" s="13"/>
      <c r="L8" s="13">
        <v>0.85483870967741904</v>
      </c>
      <c r="M8" s="13">
        <v>0.927927927927928</v>
      </c>
      <c r="N8" s="13">
        <v>0.877300613496933</v>
      </c>
      <c r="O8" s="13">
        <v>0.85795454545454497</v>
      </c>
      <c r="P8" s="13"/>
      <c r="Q8" s="13">
        <v>0.84210526315789502</v>
      </c>
      <c r="R8" s="13">
        <v>0.78125</v>
      </c>
      <c r="S8" s="13">
        <v>0.89583333333333304</v>
      </c>
      <c r="T8" s="13">
        <v>0.81481481481481499</v>
      </c>
      <c r="U8" s="13">
        <v>0.93650793650793696</v>
      </c>
      <c r="V8" s="13">
        <v>0.88732394366197198</v>
      </c>
      <c r="W8" s="13">
        <v>0.89285714285714302</v>
      </c>
      <c r="X8" s="13">
        <v>0.89344262295082</v>
      </c>
      <c r="Y8" s="13"/>
      <c r="Z8" s="13">
        <v>0.77941176470588203</v>
      </c>
      <c r="AA8" s="13">
        <v>0.73863636363636398</v>
      </c>
      <c r="AB8" s="13">
        <v>0.95180722891566305</v>
      </c>
      <c r="AC8" s="13">
        <v>0.93814432989690699</v>
      </c>
      <c r="AD8" s="13">
        <v>0.98</v>
      </c>
      <c r="AE8" s="13">
        <v>0.93333333333333302</v>
      </c>
      <c r="AF8" s="13">
        <v>0.80952380952380998</v>
      </c>
      <c r="AG8" s="13">
        <v>0.88888888888888895</v>
      </c>
      <c r="AH8" s="13"/>
      <c r="AI8" s="13">
        <v>0.9</v>
      </c>
      <c r="AJ8" s="13">
        <v>0.88888888888888895</v>
      </c>
      <c r="AK8" s="13">
        <v>0.84415584415584399</v>
      </c>
      <c r="AL8" s="13">
        <v>0.88475836431226795</v>
      </c>
      <c r="AM8" s="13">
        <v>0.90217391304347805</v>
      </c>
      <c r="AN8" s="13"/>
      <c r="AO8" s="13">
        <v>0.89570552147239302</v>
      </c>
      <c r="AP8" s="13">
        <v>0.84946236559139798</v>
      </c>
      <c r="AQ8" s="13"/>
      <c r="AR8" s="13">
        <v>0.82499999999999996</v>
      </c>
      <c r="AS8" s="13">
        <v>0.90666666666666695</v>
      </c>
      <c r="AT8" s="13">
        <v>1</v>
      </c>
      <c r="AU8" s="13">
        <v>1</v>
      </c>
      <c r="AV8" s="13">
        <v>0.86206896551724099</v>
      </c>
      <c r="AW8" s="13">
        <v>0.85365853658536595</v>
      </c>
      <c r="AX8" s="13">
        <v>0.81818181818181801</v>
      </c>
      <c r="AY8" s="13">
        <v>0.95</v>
      </c>
      <c r="AZ8" s="13">
        <v>0.94117647058823495</v>
      </c>
      <c r="BA8" s="13">
        <v>0.75862068965517204</v>
      </c>
      <c r="BB8" s="13">
        <v>0.92592592592592604</v>
      </c>
      <c r="BC8" s="13">
        <v>0.79310344827586199</v>
      </c>
      <c r="BD8" s="13"/>
      <c r="BE8" s="13">
        <v>0.91256830601092898</v>
      </c>
    </row>
    <row r="9" spans="2:57" x14ac:dyDescent="0.25">
      <c r="B9" s="14" t="s">
        <v>148</v>
      </c>
      <c r="C9" s="13">
        <v>0.107421875</v>
      </c>
      <c r="D9" s="13">
        <v>8.5106382978723402E-2</v>
      </c>
      <c r="E9" s="13">
        <v>0.19672131147541</v>
      </c>
      <c r="F9" s="13">
        <v>8.2706766917293201E-2</v>
      </c>
      <c r="G9" s="13">
        <v>0.10332103321033199</v>
      </c>
      <c r="H9" s="13"/>
      <c r="I9" s="13">
        <v>0.112033195020747</v>
      </c>
      <c r="J9" s="13">
        <v>0.10332103321033199</v>
      </c>
      <c r="K9" s="13"/>
      <c r="L9" s="13">
        <v>0.12903225806451599</v>
      </c>
      <c r="M9" s="13">
        <v>5.4054054054054099E-2</v>
      </c>
      <c r="N9" s="13">
        <v>0.110429447852761</v>
      </c>
      <c r="O9" s="13">
        <v>0.13068181818181801</v>
      </c>
      <c r="P9" s="13"/>
      <c r="Q9" s="13">
        <v>0.105263157894737</v>
      </c>
      <c r="R9" s="13">
        <v>0.21875</v>
      </c>
      <c r="S9" s="13">
        <v>0.104166666666667</v>
      </c>
      <c r="T9" s="13">
        <v>0.148148148148148</v>
      </c>
      <c r="U9" s="13">
        <v>6.3492063492063502E-2</v>
      </c>
      <c r="V9" s="13">
        <v>0.11267605633802801</v>
      </c>
      <c r="W9" s="13">
        <v>8.9285714285714302E-2</v>
      </c>
      <c r="X9" s="13">
        <v>9.8360655737704902E-2</v>
      </c>
      <c r="Y9" s="13"/>
      <c r="Z9" s="13">
        <v>0.220588235294118</v>
      </c>
      <c r="AA9" s="13">
        <v>0.22727272727272699</v>
      </c>
      <c r="AB9" s="13">
        <v>2.40963855421687E-2</v>
      </c>
      <c r="AC9" s="13">
        <v>5.1546391752577303E-2</v>
      </c>
      <c r="AD9" s="13">
        <v>0.02</v>
      </c>
      <c r="AE9" s="13">
        <v>6.6666666666666693E-2</v>
      </c>
      <c r="AF9" s="13">
        <v>0.14285714285714299</v>
      </c>
      <c r="AG9" s="13">
        <v>0.11111111111111099</v>
      </c>
      <c r="AH9" s="13"/>
      <c r="AI9" s="13">
        <v>0.05</v>
      </c>
      <c r="AJ9" s="13">
        <v>8.8888888888888906E-2</v>
      </c>
      <c r="AK9" s="13">
        <v>0.12987012987013</v>
      </c>
      <c r="AL9" s="13">
        <v>0.107806691449814</v>
      </c>
      <c r="AM9" s="13">
        <v>8.6956521739130405E-2</v>
      </c>
      <c r="AN9" s="13"/>
      <c r="AO9" s="13">
        <v>9.8159509202454004E-2</v>
      </c>
      <c r="AP9" s="13">
        <v>0.123655913978495</v>
      </c>
      <c r="AQ9" s="13"/>
      <c r="AR9" s="13">
        <v>0.15</v>
      </c>
      <c r="AS9" s="13">
        <v>9.3333333333333296E-2</v>
      </c>
      <c r="AT9" s="13">
        <v>0</v>
      </c>
      <c r="AU9" s="13">
        <v>0</v>
      </c>
      <c r="AV9" s="13">
        <v>0.13793103448275901</v>
      </c>
      <c r="AW9" s="13">
        <v>0.12195121951219499</v>
      </c>
      <c r="AX9" s="13">
        <v>0.13636363636363599</v>
      </c>
      <c r="AY9" s="13">
        <v>0.05</v>
      </c>
      <c r="AZ9" s="13">
        <v>5.8823529411764698E-2</v>
      </c>
      <c r="BA9" s="13">
        <v>0.24137931034482801</v>
      </c>
      <c r="BB9" s="13">
        <v>7.4074074074074098E-2</v>
      </c>
      <c r="BC9" s="13">
        <v>0.10344827586206901</v>
      </c>
      <c r="BD9" s="13"/>
      <c r="BE9" s="13">
        <v>7.6502732240437202E-2</v>
      </c>
    </row>
    <row r="10" spans="2:57" x14ac:dyDescent="0.25">
      <c r="B10" s="14" t="s">
        <v>149</v>
      </c>
      <c r="C10" s="19">
        <v>1.3671875E-2</v>
      </c>
      <c r="D10" s="19">
        <v>2.1276595744680899E-2</v>
      </c>
      <c r="E10" s="19">
        <v>3.2786885245901599E-2</v>
      </c>
      <c r="F10" s="19">
        <v>1.50375939849624E-2</v>
      </c>
      <c r="G10" s="19">
        <v>7.3800738007380098E-3</v>
      </c>
      <c r="H10" s="19"/>
      <c r="I10" s="19">
        <v>2.0746887966804999E-2</v>
      </c>
      <c r="J10" s="19">
        <v>7.3800738007380098E-3</v>
      </c>
      <c r="K10" s="19"/>
      <c r="L10" s="19">
        <v>1.6129032258064498E-2</v>
      </c>
      <c r="M10" s="19">
        <v>1.8018018018018001E-2</v>
      </c>
      <c r="N10" s="19">
        <v>1.22699386503067E-2</v>
      </c>
      <c r="O10" s="19">
        <v>1.13636363636364E-2</v>
      </c>
      <c r="P10" s="19"/>
      <c r="Q10" s="19">
        <v>5.2631578947368397E-2</v>
      </c>
      <c r="R10" s="19">
        <v>0</v>
      </c>
      <c r="S10" s="19">
        <v>0</v>
      </c>
      <c r="T10" s="19">
        <v>3.7037037037037E-2</v>
      </c>
      <c r="U10" s="19">
        <v>0</v>
      </c>
      <c r="V10" s="19">
        <v>0</v>
      </c>
      <c r="W10" s="19">
        <v>1.7857142857142901E-2</v>
      </c>
      <c r="X10" s="19">
        <v>8.1967213114754103E-3</v>
      </c>
      <c r="Y10" s="19"/>
      <c r="Z10" s="19">
        <v>0</v>
      </c>
      <c r="AA10" s="19">
        <v>3.4090909090909102E-2</v>
      </c>
      <c r="AB10" s="19">
        <v>2.40963855421687E-2</v>
      </c>
      <c r="AC10" s="19">
        <v>1.03092783505155E-2</v>
      </c>
      <c r="AD10" s="19">
        <v>0</v>
      </c>
      <c r="AE10" s="19">
        <v>0</v>
      </c>
      <c r="AF10" s="19">
        <v>4.7619047619047603E-2</v>
      </c>
      <c r="AG10" s="19">
        <v>0</v>
      </c>
      <c r="AH10" s="19"/>
      <c r="AI10" s="19">
        <v>0.05</v>
      </c>
      <c r="AJ10" s="19">
        <v>2.2222222222222199E-2</v>
      </c>
      <c r="AK10" s="19">
        <v>2.5974025974026E-2</v>
      </c>
      <c r="AL10" s="19">
        <v>7.4349442379182196E-3</v>
      </c>
      <c r="AM10" s="19">
        <v>1.0869565217391301E-2</v>
      </c>
      <c r="AN10" s="19"/>
      <c r="AO10" s="19">
        <v>6.13496932515337E-3</v>
      </c>
      <c r="AP10" s="19">
        <v>2.68817204301075E-2</v>
      </c>
      <c r="AQ10" s="19"/>
      <c r="AR10" s="19">
        <v>2.5000000000000001E-2</v>
      </c>
      <c r="AS10" s="19">
        <v>0</v>
      </c>
      <c r="AT10" s="19">
        <v>0</v>
      </c>
      <c r="AU10" s="19">
        <v>0</v>
      </c>
      <c r="AV10" s="19">
        <v>0</v>
      </c>
      <c r="AW10" s="19">
        <v>2.4390243902439001E-2</v>
      </c>
      <c r="AX10" s="19">
        <v>4.5454545454545497E-2</v>
      </c>
      <c r="AY10" s="19">
        <v>0</v>
      </c>
      <c r="AZ10" s="19">
        <v>0</v>
      </c>
      <c r="BA10" s="19">
        <v>0</v>
      </c>
      <c r="BB10" s="19">
        <v>0</v>
      </c>
      <c r="BC10" s="19">
        <v>0.10344827586206901</v>
      </c>
      <c r="BD10" s="19"/>
      <c r="BE10" s="19">
        <v>1.0928961748633901E-2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E1742"/>
  <sheetViews>
    <sheetView showGridLines="0" workbookViewId="0">
      <pane xSplit="2" ySplit="7" topLeftCell="C8" activePane="bottomRight" state="frozen"/>
      <selection pane="topRight"/>
      <selection pane="bottomLeft"/>
      <selection pane="bottomRight"/>
    </sheetView>
  </sheetViews>
  <sheetFormatPr defaultColWidth="11.42578125" defaultRowHeight="15" x14ac:dyDescent="0.25"/>
  <cols>
    <col min="2" max="2" width="20.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4" t="s">
        <v>667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2"/>
      <c r="C5" s="12"/>
      <c r="D5" s="27" t="s">
        <v>64</v>
      </c>
      <c r="E5" s="27"/>
      <c r="F5" s="27"/>
      <c r="G5" s="27"/>
      <c r="H5" s="12"/>
      <c r="I5" s="27" t="s">
        <v>65</v>
      </c>
      <c r="J5" s="27"/>
      <c r="K5" s="12"/>
      <c r="L5" s="27" t="s">
        <v>66</v>
      </c>
      <c r="M5" s="27"/>
      <c r="N5" s="27"/>
      <c r="O5" s="27"/>
      <c r="P5" s="12"/>
      <c r="Q5" s="27" t="s">
        <v>67</v>
      </c>
      <c r="R5" s="27"/>
      <c r="S5" s="27"/>
      <c r="T5" s="27"/>
      <c r="U5" s="27"/>
      <c r="V5" s="27"/>
      <c r="W5" s="27"/>
      <c r="X5" s="27"/>
      <c r="Y5" s="12"/>
      <c r="Z5" s="27" t="s">
        <v>68</v>
      </c>
      <c r="AA5" s="27"/>
      <c r="AB5" s="27"/>
      <c r="AC5" s="27"/>
      <c r="AD5" s="27"/>
      <c r="AE5" s="27"/>
      <c r="AF5" s="27"/>
      <c r="AG5" s="27"/>
      <c r="AH5" s="12"/>
      <c r="AI5" s="27" t="s">
        <v>69</v>
      </c>
      <c r="AJ5" s="27"/>
      <c r="AK5" s="27"/>
      <c r="AL5" s="27"/>
      <c r="AM5" s="27"/>
      <c r="AN5" s="12"/>
      <c r="AO5" s="27" t="s">
        <v>70</v>
      </c>
      <c r="AP5" s="27"/>
      <c r="AQ5" s="12"/>
      <c r="AR5" s="27" t="s">
        <v>71</v>
      </c>
      <c r="AS5" s="27"/>
      <c r="AT5" s="27"/>
      <c r="AU5" s="27"/>
      <c r="AV5" s="27"/>
      <c r="AW5" s="27"/>
      <c r="AX5" s="27"/>
      <c r="AY5" s="27"/>
      <c r="AZ5" s="27"/>
      <c r="BA5" s="27"/>
      <c r="BB5" s="27"/>
      <c r="BC5" s="27"/>
      <c r="BD5" s="12"/>
      <c r="BE5" s="27"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20.100000000000001"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20.100000000000001" customHeight="1" x14ac:dyDescent="0.25"/>
    <row r="10" spans="2:57" x14ac:dyDescent="0.25">
      <c r="B10" s="6" t="s">
        <v>87</v>
      </c>
    </row>
    <row r="11" spans="2:57" x14ac:dyDescent="0.25">
      <c r="B11" s="23" t="s">
        <v>86</v>
      </c>
    </row>
    <row r="12" spans="2:57" x14ac:dyDescent="0.25">
      <c r="B12" t="s">
        <v>79</v>
      </c>
      <c r="C12" s="13">
        <v>0.82077393075356397</v>
      </c>
      <c r="D12" s="13">
        <v>0.67532467532467499</v>
      </c>
      <c r="E12" s="13">
        <v>0.718518518518519</v>
      </c>
      <c r="F12" s="13">
        <v>0.83858267716535395</v>
      </c>
      <c r="G12" s="13">
        <v>0.86046511627906996</v>
      </c>
      <c r="H12" s="13"/>
      <c r="I12" s="13">
        <v>0.77682403433476399</v>
      </c>
      <c r="J12" s="13">
        <v>0.86046511627906996</v>
      </c>
      <c r="K12" s="13"/>
      <c r="L12" s="13">
        <v>0.7890625</v>
      </c>
      <c r="M12" s="13">
        <v>0.831168831168831</v>
      </c>
      <c r="N12" s="13">
        <v>0.85284280936454804</v>
      </c>
      <c r="O12" s="13">
        <v>0.79566563467492302</v>
      </c>
      <c r="P12" s="13"/>
      <c r="Q12" s="13">
        <v>0.72972972972973005</v>
      </c>
      <c r="R12" s="13">
        <v>0.75675675675675702</v>
      </c>
      <c r="S12" s="13">
        <v>0.75</v>
      </c>
      <c r="T12" s="13">
        <v>0.81308411214953302</v>
      </c>
      <c r="U12" s="13">
        <v>0.80645161290322598</v>
      </c>
      <c r="V12" s="13">
        <v>0.86259541984732802</v>
      </c>
      <c r="W12" s="13">
        <v>0.84693877551020402</v>
      </c>
      <c r="X12" s="13">
        <v>0.890350877192982</v>
      </c>
      <c r="Y12" s="13"/>
      <c r="Z12" s="13">
        <v>0.82014388489208601</v>
      </c>
      <c r="AA12" s="13">
        <v>0.82208588957055195</v>
      </c>
      <c r="AB12" s="13">
        <v>0.86363636363636398</v>
      </c>
      <c r="AC12" s="13">
        <v>0.83240223463687102</v>
      </c>
      <c r="AD12" s="13">
        <v>0.81904761904761902</v>
      </c>
      <c r="AE12" s="13">
        <v>0.798165137614679</v>
      </c>
      <c r="AF12" s="13">
        <v>0.73809523809523803</v>
      </c>
      <c r="AG12" s="13">
        <v>0.79120879120879095</v>
      </c>
      <c r="AH12" s="13"/>
      <c r="AI12" s="13">
        <v>0.71111111111111103</v>
      </c>
      <c r="AJ12" s="13">
        <v>0.74226804123711299</v>
      </c>
      <c r="AK12" s="13">
        <v>0.74509803921568596</v>
      </c>
      <c r="AL12" s="13">
        <v>0.85458167330677304</v>
      </c>
      <c r="AM12" s="13">
        <v>0.86781609195402298</v>
      </c>
      <c r="AN12" s="13"/>
      <c r="AO12" s="13">
        <v>0.831103678929766</v>
      </c>
      <c r="AP12" s="13">
        <v>0.8046875</v>
      </c>
      <c r="AQ12" s="13"/>
      <c r="AR12" s="13">
        <v>0.75</v>
      </c>
      <c r="AS12" s="13">
        <v>0.83216783216783197</v>
      </c>
      <c r="AT12" s="13">
        <v>0.82352941176470595</v>
      </c>
      <c r="AU12" s="13">
        <v>0.83870967741935498</v>
      </c>
      <c r="AV12" s="13">
        <v>0.82352941176470595</v>
      </c>
      <c r="AW12" s="13">
        <v>0.831168831168831</v>
      </c>
      <c r="AX12" s="13">
        <v>0.73809523809523803</v>
      </c>
      <c r="AY12" s="13">
        <v>0.73529411764705899</v>
      </c>
      <c r="AZ12" s="13">
        <v>0.86274509803921595</v>
      </c>
      <c r="BA12" s="13">
        <v>0.89655172413793105</v>
      </c>
      <c r="BB12" s="13">
        <v>0.859649122807018</v>
      </c>
      <c r="BC12" s="13">
        <v>0.79245283018867896</v>
      </c>
      <c r="BD12" s="13"/>
      <c r="BE12" s="13">
        <v>0.86402266288951801</v>
      </c>
    </row>
    <row r="13" spans="2:57" x14ac:dyDescent="0.25">
      <c r="B13" t="s">
        <v>80</v>
      </c>
      <c r="C13" s="13">
        <v>0.14867617107942999</v>
      </c>
      <c r="D13" s="13">
        <v>0.168831168831169</v>
      </c>
      <c r="E13" s="13">
        <v>0.22962962962962999</v>
      </c>
      <c r="F13" s="13">
        <v>0.14173228346456701</v>
      </c>
      <c r="G13" s="13">
        <v>0.127906976744186</v>
      </c>
      <c r="H13" s="13"/>
      <c r="I13" s="13">
        <v>0.17167381974248899</v>
      </c>
      <c r="J13" s="13">
        <v>0.127906976744186</v>
      </c>
      <c r="K13" s="13"/>
      <c r="L13" s="13">
        <v>0.1484375</v>
      </c>
      <c r="M13" s="13">
        <v>0.147186147186147</v>
      </c>
      <c r="N13" s="13">
        <v>0.12374581939799301</v>
      </c>
      <c r="O13" s="13">
        <v>0.17337461300309601</v>
      </c>
      <c r="P13" s="13"/>
      <c r="Q13" s="13">
        <v>0.18018018018018001</v>
      </c>
      <c r="R13" s="13">
        <v>0.18918918918918901</v>
      </c>
      <c r="S13" s="13">
        <v>0.184782608695652</v>
      </c>
      <c r="T13" s="13">
        <v>0.177570093457944</v>
      </c>
      <c r="U13" s="13">
        <v>0.19354838709677399</v>
      </c>
      <c r="V13" s="13">
        <v>0.122137404580153</v>
      </c>
      <c r="W13" s="13">
        <v>0.14285714285714299</v>
      </c>
      <c r="X13" s="13">
        <v>8.7719298245614002E-2</v>
      </c>
      <c r="Y13" s="13"/>
      <c r="Z13" s="13">
        <v>0.14388489208633101</v>
      </c>
      <c r="AA13" s="13">
        <v>0.159509202453988</v>
      </c>
      <c r="AB13" s="13">
        <v>0.103896103896104</v>
      </c>
      <c r="AC13" s="13">
        <v>0.15083798882681601</v>
      </c>
      <c r="AD13" s="13">
        <v>0.14285714285714299</v>
      </c>
      <c r="AE13" s="13">
        <v>0.16513761467889901</v>
      </c>
      <c r="AF13" s="13">
        <v>0.214285714285714</v>
      </c>
      <c r="AG13" s="13">
        <v>0.164835164835165</v>
      </c>
      <c r="AH13" s="13"/>
      <c r="AI13" s="13">
        <v>8.8888888888888906E-2</v>
      </c>
      <c r="AJ13" s="13">
        <v>0.216494845360825</v>
      </c>
      <c r="AK13" s="13">
        <v>0.22875816993464099</v>
      </c>
      <c r="AL13" s="13">
        <v>0.12948207171314699</v>
      </c>
      <c r="AM13" s="13">
        <v>0.109195402298851</v>
      </c>
      <c r="AN13" s="13"/>
      <c r="AO13" s="13">
        <v>0.13712374581939801</v>
      </c>
      <c r="AP13" s="13">
        <v>0.16666666666666699</v>
      </c>
      <c r="AQ13" s="13"/>
      <c r="AR13" s="13">
        <v>0.21875</v>
      </c>
      <c r="AS13" s="13">
        <v>0.13986013986014001</v>
      </c>
      <c r="AT13" s="13">
        <v>0.11764705882352899</v>
      </c>
      <c r="AU13" s="13">
        <v>0.16129032258064499</v>
      </c>
      <c r="AV13" s="13">
        <v>0.16806722689075601</v>
      </c>
      <c r="AW13" s="13">
        <v>0.12987012987013</v>
      </c>
      <c r="AX13" s="13">
        <v>0.238095238095238</v>
      </c>
      <c r="AY13" s="13">
        <v>0.14705882352941199</v>
      </c>
      <c r="AZ13" s="13">
        <v>0.11764705882352899</v>
      </c>
      <c r="BA13" s="13">
        <v>6.8965517241379296E-2</v>
      </c>
      <c r="BB13" s="13">
        <v>0.12280701754386</v>
      </c>
      <c r="BC13" s="13">
        <v>0.13207547169811301</v>
      </c>
      <c r="BD13" s="13"/>
      <c r="BE13" s="13">
        <v>0.11614730878187</v>
      </c>
    </row>
    <row r="14" spans="2:57" x14ac:dyDescent="0.25">
      <c r="B14" t="s">
        <v>81</v>
      </c>
      <c r="C14" s="13">
        <v>2.95315682281059E-2</v>
      </c>
      <c r="D14" s="13">
        <v>0.15584415584415601</v>
      </c>
      <c r="E14" s="13">
        <v>4.4444444444444398E-2</v>
      </c>
      <c r="F14" s="13">
        <v>1.9685039370078702E-2</v>
      </c>
      <c r="G14" s="13">
        <v>1.16279069767442E-2</v>
      </c>
      <c r="H14" s="13"/>
      <c r="I14" s="13">
        <v>4.9356223175965698E-2</v>
      </c>
      <c r="J14" s="13">
        <v>1.16279069767442E-2</v>
      </c>
      <c r="K14" s="13"/>
      <c r="L14" s="13">
        <v>6.25E-2</v>
      </c>
      <c r="M14" s="13">
        <v>1.7316017316017299E-2</v>
      </c>
      <c r="N14" s="13">
        <v>2.3411371237458199E-2</v>
      </c>
      <c r="O14" s="13">
        <v>3.09597523219814E-2</v>
      </c>
      <c r="P14" s="13"/>
      <c r="Q14" s="13">
        <v>9.00900900900901E-2</v>
      </c>
      <c r="R14" s="13">
        <v>5.4054054054054099E-2</v>
      </c>
      <c r="S14" s="13">
        <v>6.5217391304347797E-2</v>
      </c>
      <c r="T14" s="13">
        <v>9.3457943925233603E-3</v>
      </c>
      <c r="U14" s="13">
        <v>0</v>
      </c>
      <c r="V14" s="13">
        <v>1.5267175572519101E-2</v>
      </c>
      <c r="W14" s="13">
        <v>1.02040816326531E-2</v>
      </c>
      <c r="X14" s="13">
        <v>1.7543859649122799E-2</v>
      </c>
      <c r="Y14" s="13"/>
      <c r="Z14" s="13">
        <v>3.5971223021582698E-2</v>
      </c>
      <c r="AA14" s="13">
        <v>1.84049079754601E-2</v>
      </c>
      <c r="AB14" s="13">
        <v>2.5974025974026E-2</v>
      </c>
      <c r="AC14" s="13">
        <v>1.67597765363128E-2</v>
      </c>
      <c r="AD14" s="13">
        <v>3.8095238095238099E-2</v>
      </c>
      <c r="AE14" s="13">
        <v>3.6697247706422E-2</v>
      </c>
      <c r="AF14" s="13">
        <v>4.7619047619047603E-2</v>
      </c>
      <c r="AG14" s="13">
        <v>4.3956043956044001E-2</v>
      </c>
      <c r="AH14" s="13"/>
      <c r="AI14" s="13">
        <v>0.2</v>
      </c>
      <c r="AJ14" s="13">
        <v>4.1237113402061903E-2</v>
      </c>
      <c r="AK14" s="13">
        <v>2.61437908496732E-2</v>
      </c>
      <c r="AL14" s="13">
        <v>1.39442231075697E-2</v>
      </c>
      <c r="AM14" s="13">
        <v>2.2988505747126398E-2</v>
      </c>
      <c r="AN14" s="13"/>
      <c r="AO14" s="13">
        <v>3.1772575250836099E-2</v>
      </c>
      <c r="AP14" s="13">
        <v>2.6041666666666699E-2</v>
      </c>
      <c r="AQ14" s="13"/>
      <c r="AR14" s="13">
        <v>3.125E-2</v>
      </c>
      <c r="AS14" s="13">
        <v>2.7972027972028E-2</v>
      </c>
      <c r="AT14" s="13">
        <v>5.8823529411764698E-2</v>
      </c>
      <c r="AU14" s="13">
        <v>0</v>
      </c>
      <c r="AV14" s="13">
        <v>8.4033613445378096E-3</v>
      </c>
      <c r="AW14" s="13">
        <v>2.5974025974026E-2</v>
      </c>
      <c r="AX14" s="13">
        <v>2.3809523809523801E-2</v>
      </c>
      <c r="AY14" s="13">
        <v>0.11764705882352899</v>
      </c>
      <c r="AZ14" s="13">
        <v>1.9607843137254902E-2</v>
      </c>
      <c r="BA14" s="13">
        <v>3.4482758620689703E-2</v>
      </c>
      <c r="BB14" s="13">
        <v>1.7543859649122799E-2</v>
      </c>
      <c r="BC14" s="13">
        <v>7.5471698113207503E-2</v>
      </c>
      <c r="BD14" s="13"/>
      <c r="BE14" s="13">
        <v>1.69971671388102E-2</v>
      </c>
    </row>
    <row r="15" spans="2:57" x14ac:dyDescent="0.25">
      <c r="B15" t="s">
        <v>82</v>
      </c>
      <c r="C15" s="13">
        <v>1.0183299389002001E-3</v>
      </c>
      <c r="D15" s="13">
        <v>0</v>
      </c>
      <c r="E15" s="13">
        <v>7.4074074074074103E-3</v>
      </c>
      <c r="F15" s="13">
        <v>0</v>
      </c>
      <c r="G15" s="13">
        <v>0</v>
      </c>
      <c r="H15" s="13"/>
      <c r="I15" s="13">
        <v>2.1459227467811202E-3</v>
      </c>
      <c r="J15" s="13">
        <v>0</v>
      </c>
      <c r="K15" s="13"/>
      <c r="L15" s="13">
        <v>0</v>
      </c>
      <c r="M15" s="13">
        <v>4.3290043290043299E-3</v>
      </c>
      <c r="N15" s="13">
        <v>0</v>
      </c>
      <c r="O15" s="13">
        <v>0</v>
      </c>
      <c r="P15" s="13"/>
      <c r="Q15" s="13">
        <v>0</v>
      </c>
      <c r="R15" s="13">
        <v>0</v>
      </c>
      <c r="S15" s="13">
        <v>0</v>
      </c>
      <c r="T15" s="13">
        <v>0</v>
      </c>
      <c r="U15" s="13">
        <v>0</v>
      </c>
      <c r="V15" s="13">
        <v>0</v>
      </c>
      <c r="W15" s="13">
        <v>0</v>
      </c>
      <c r="X15" s="13">
        <v>4.3859649122806998E-3</v>
      </c>
      <c r="Y15" s="13"/>
      <c r="Z15" s="13">
        <v>0</v>
      </c>
      <c r="AA15" s="13">
        <v>0</v>
      </c>
      <c r="AB15" s="13">
        <v>6.4935064935064896E-3</v>
      </c>
      <c r="AC15" s="13">
        <v>0</v>
      </c>
      <c r="AD15" s="13">
        <v>0</v>
      </c>
      <c r="AE15" s="13">
        <v>0</v>
      </c>
      <c r="AF15" s="13">
        <v>0</v>
      </c>
      <c r="AG15" s="13">
        <v>0</v>
      </c>
      <c r="AH15" s="13"/>
      <c r="AI15" s="13">
        <v>0</v>
      </c>
      <c r="AJ15" s="13">
        <v>0</v>
      </c>
      <c r="AK15" s="13">
        <v>0</v>
      </c>
      <c r="AL15" s="13">
        <v>1.9920318725099601E-3</v>
      </c>
      <c r="AM15" s="13">
        <v>0</v>
      </c>
      <c r="AN15" s="13"/>
      <c r="AO15" s="13">
        <v>0</v>
      </c>
      <c r="AP15" s="13">
        <v>2.60416666666667E-3</v>
      </c>
      <c r="AQ15" s="13"/>
      <c r="AR15" s="13">
        <v>0</v>
      </c>
      <c r="AS15" s="13">
        <v>0</v>
      </c>
      <c r="AT15" s="13">
        <v>0</v>
      </c>
      <c r="AU15" s="13">
        <v>0</v>
      </c>
      <c r="AV15" s="13">
        <v>0</v>
      </c>
      <c r="AW15" s="13">
        <v>1.2987012987013E-2</v>
      </c>
      <c r="AX15" s="13">
        <v>0</v>
      </c>
      <c r="AY15" s="13">
        <v>0</v>
      </c>
      <c r="AZ15" s="13">
        <v>0</v>
      </c>
      <c r="BA15" s="13">
        <v>0</v>
      </c>
      <c r="BB15" s="13">
        <v>0</v>
      </c>
      <c r="BC15" s="13">
        <v>0</v>
      </c>
      <c r="BD15" s="13"/>
      <c r="BE15" s="13">
        <v>2.8328611898016999E-3</v>
      </c>
    </row>
    <row r="16" spans="2:57" x14ac:dyDescent="0.25">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row>
    <row r="17" spans="2:57" x14ac:dyDescent="0.25">
      <c r="B17" s="6" t="s">
        <v>88</v>
      </c>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2:57" x14ac:dyDescent="0.25">
      <c r="B18" s="23" t="s">
        <v>86</v>
      </c>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row>
    <row r="19" spans="2:57" x14ac:dyDescent="0.25">
      <c r="B19" t="s">
        <v>79</v>
      </c>
      <c r="C19" s="13">
        <v>0.55295315682281099</v>
      </c>
      <c r="D19" s="13">
        <v>0.415584415584416</v>
      </c>
      <c r="E19" s="13">
        <v>0.437037037037037</v>
      </c>
      <c r="F19" s="13">
        <v>0.5</v>
      </c>
      <c r="G19" s="13">
        <v>0.62984496124030998</v>
      </c>
      <c r="H19" s="13"/>
      <c r="I19" s="13">
        <v>0.467811158798283</v>
      </c>
      <c r="J19" s="13">
        <v>0.62984496124030998</v>
      </c>
      <c r="K19" s="13"/>
      <c r="L19" s="13">
        <v>0.5703125</v>
      </c>
      <c r="M19" s="13">
        <v>0.52380952380952395</v>
      </c>
      <c r="N19" s="13">
        <v>0.54515050167224099</v>
      </c>
      <c r="O19" s="13">
        <v>0.57275541795665597</v>
      </c>
      <c r="P19" s="13"/>
      <c r="Q19" s="13">
        <v>0.45045045045045001</v>
      </c>
      <c r="R19" s="13">
        <v>0.45945945945945899</v>
      </c>
      <c r="S19" s="13">
        <v>0.5</v>
      </c>
      <c r="T19" s="13">
        <v>0.44859813084112099</v>
      </c>
      <c r="U19" s="13">
        <v>0.50806451612903203</v>
      </c>
      <c r="V19" s="13">
        <v>0.56488549618320605</v>
      </c>
      <c r="W19" s="13">
        <v>0.61224489795918402</v>
      </c>
      <c r="X19" s="13">
        <v>0.69298245614035103</v>
      </c>
      <c r="Y19" s="13"/>
      <c r="Z19" s="13">
        <v>0.51798561151079103</v>
      </c>
      <c r="AA19" s="13">
        <v>0.56441717791410995</v>
      </c>
      <c r="AB19" s="13">
        <v>0.61038961038961004</v>
      </c>
      <c r="AC19" s="13">
        <v>0.59776536312849204</v>
      </c>
      <c r="AD19" s="13">
        <v>0.6</v>
      </c>
      <c r="AE19" s="13">
        <v>0.495412844036697</v>
      </c>
      <c r="AF19" s="13">
        <v>0.38095238095238099</v>
      </c>
      <c r="AG19" s="13">
        <v>0.49450549450549502</v>
      </c>
      <c r="AH19" s="13"/>
      <c r="AI19" s="13">
        <v>0.53333333333333299</v>
      </c>
      <c r="AJ19" s="13">
        <v>0.44329896907216498</v>
      </c>
      <c r="AK19" s="13">
        <v>0.50980392156862697</v>
      </c>
      <c r="AL19" s="13">
        <v>0.54980079681274896</v>
      </c>
      <c r="AM19" s="13">
        <v>0.66091954022988497</v>
      </c>
      <c r="AN19" s="13"/>
      <c r="AO19" s="13">
        <v>0.50167224080267603</v>
      </c>
      <c r="AP19" s="13">
        <v>0.6328125</v>
      </c>
      <c r="AQ19" s="13"/>
      <c r="AR19" s="13">
        <v>0.53125</v>
      </c>
      <c r="AS19" s="13">
        <v>0.60489510489510501</v>
      </c>
      <c r="AT19" s="13">
        <v>0.47058823529411797</v>
      </c>
      <c r="AU19" s="13">
        <v>0.45161290322580599</v>
      </c>
      <c r="AV19" s="13">
        <v>0.54621848739495804</v>
      </c>
      <c r="AW19" s="13">
        <v>0.53246753246753198</v>
      </c>
      <c r="AX19" s="13">
        <v>0.46428571428571402</v>
      </c>
      <c r="AY19" s="13">
        <v>0.5</v>
      </c>
      <c r="AZ19" s="13">
        <v>0.62745098039215697</v>
      </c>
      <c r="BA19" s="13">
        <v>0.60344827586206895</v>
      </c>
      <c r="BB19" s="13">
        <v>0.52631578947368396</v>
      </c>
      <c r="BC19" s="13">
        <v>0.43396226415094302</v>
      </c>
      <c r="BD19" s="13"/>
      <c r="BE19" s="13">
        <v>0.58923512747875395</v>
      </c>
    </row>
    <row r="20" spans="2:57" x14ac:dyDescent="0.25">
      <c r="B20" t="s">
        <v>80</v>
      </c>
      <c r="C20" s="13">
        <v>0.37067209775967402</v>
      </c>
      <c r="D20" s="13">
        <v>0.32467532467532501</v>
      </c>
      <c r="E20" s="13">
        <v>0.422222222222222</v>
      </c>
      <c r="F20" s="13">
        <v>0.42125984251968501</v>
      </c>
      <c r="G20" s="13">
        <v>0.33914728682170497</v>
      </c>
      <c r="H20" s="13"/>
      <c r="I20" s="13">
        <v>0.40557939914163099</v>
      </c>
      <c r="J20" s="13">
        <v>0.33914728682170497</v>
      </c>
      <c r="K20" s="13"/>
      <c r="L20" s="13">
        <v>0.34375</v>
      </c>
      <c r="M20" s="13">
        <v>0.41125541125541099</v>
      </c>
      <c r="N20" s="13">
        <v>0.39464882943143798</v>
      </c>
      <c r="O20" s="13">
        <v>0.33126934984520101</v>
      </c>
      <c r="P20" s="13"/>
      <c r="Q20" s="13">
        <v>0.37837837837837801</v>
      </c>
      <c r="R20" s="13">
        <v>0.37837837837837801</v>
      </c>
      <c r="S20" s="13">
        <v>0.41304347826087001</v>
      </c>
      <c r="T20" s="13">
        <v>0.45794392523364502</v>
      </c>
      <c r="U20" s="13">
        <v>0.41935483870967699</v>
      </c>
      <c r="V20" s="13">
        <v>0.38167938931297701</v>
      </c>
      <c r="W20" s="13">
        <v>0.36734693877551</v>
      </c>
      <c r="X20" s="13">
        <v>0.27192982456140402</v>
      </c>
      <c r="Y20" s="13"/>
      <c r="Z20" s="13">
        <v>0.36690647482014399</v>
      </c>
      <c r="AA20" s="13">
        <v>0.34355828220858903</v>
      </c>
      <c r="AB20" s="13">
        <v>0.331168831168831</v>
      </c>
      <c r="AC20" s="13">
        <v>0.33519553072625702</v>
      </c>
      <c r="AD20" s="13">
        <v>0.33333333333333298</v>
      </c>
      <c r="AE20" s="13">
        <v>0.44954128440367003</v>
      </c>
      <c r="AF20" s="13">
        <v>0.57142857142857095</v>
      </c>
      <c r="AG20" s="13">
        <v>0.41758241758241799</v>
      </c>
      <c r="AH20" s="13"/>
      <c r="AI20" s="13">
        <v>0.31111111111111101</v>
      </c>
      <c r="AJ20" s="13">
        <v>0.47422680412371099</v>
      </c>
      <c r="AK20" s="13">
        <v>0.33333333333333298</v>
      </c>
      <c r="AL20" s="13">
        <v>0.39840637450199201</v>
      </c>
      <c r="AM20" s="13">
        <v>0.29885057471264398</v>
      </c>
      <c r="AN20" s="13"/>
      <c r="AO20" s="13">
        <v>0.40468227424749198</v>
      </c>
      <c r="AP20" s="13">
        <v>0.31770833333333298</v>
      </c>
      <c r="AQ20" s="13"/>
      <c r="AR20" s="13">
        <v>0.4375</v>
      </c>
      <c r="AS20" s="13">
        <v>0.339160839160839</v>
      </c>
      <c r="AT20" s="13">
        <v>0.35294117647058798</v>
      </c>
      <c r="AU20" s="13">
        <v>0.41935483870967699</v>
      </c>
      <c r="AV20" s="13">
        <v>0.33613445378151302</v>
      </c>
      <c r="AW20" s="13">
        <v>0.415584415584416</v>
      </c>
      <c r="AX20" s="13">
        <v>0.42857142857142899</v>
      </c>
      <c r="AY20" s="13">
        <v>0.41176470588235298</v>
      </c>
      <c r="AZ20" s="13">
        <v>0.29411764705882398</v>
      </c>
      <c r="BA20" s="13">
        <v>0.37931034482758602</v>
      </c>
      <c r="BB20" s="13">
        <v>0.40350877192982498</v>
      </c>
      <c r="BC20" s="13">
        <v>0.43396226415094302</v>
      </c>
      <c r="BD20" s="13"/>
      <c r="BE20" s="13">
        <v>0.36260623229461802</v>
      </c>
    </row>
    <row r="21" spans="2:57" x14ac:dyDescent="0.25">
      <c r="B21" t="s">
        <v>81</v>
      </c>
      <c r="C21" s="13">
        <v>7.2301425661914498E-2</v>
      </c>
      <c r="D21" s="13">
        <v>0.25974025974025999</v>
      </c>
      <c r="E21" s="13">
        <v>0.140740740740741</v>
      </c>
      <c r="F21" s="13">
        <v>6.6929133858267695E-2</v>
      </c>
      <c r="G21" s="13">
        <v>2.9069767441860499E-2</v>
      </c>
      <c r="H21" s="13"/>
      <c r="I21" s="13">
        <v>0.120171673819742</v>
      </c>
      <c r="J21" s="13">
        <v>2.9069767441860499E-2</v>
      </c>
      <c r="K21" s="13"/>
      <c r="L21" s="13">
        <v>8.59375E-2</v>
      </c>
      <c r="M21" s="13">
        <v>6.0606060606060601E-2</v>
      </c>
      <c r="N21" s="13">
        <v>5.6856187290969903E-2</v>
      </c>
      <c r="O21" s="13">
        <v>8.9783281733746098E-2</v>
      </c>
      <c r="P21" s="13"/>
      <c r="Q21" s="13">
        <v>0.171171171171171</v>
      </c>
      <c r="R21" s="13">
        <v>0.14864864864864899</v>
      </c>
      <c r="S21" s="13">
        <v>8.6956521739130405E-2</v>
      </c>
      <c r="T21" s="13">
        <v>7.4766355140186896E-2</v>
      </c>
      <c r="U21" s="13">
        <v>7.25806451612903E-2</v>
      </c>
      <c r="V21" s="13">
        <v>5.34351145038168E-2</v>
      </c>
      <c r="W21" s="13">
        <v>2.04081632653061E-2</v>
      </c>
      <c r="X21" s="13">
        <v>3.07017543859649E-2</v>
      </c>
      <c r="Y21" s="13"/>
      <c r="Z21" s="13">
        <v>0.107913669064748</v>
      </c>
      <c r="AA21" s="13">
        <v>9.2024539877300596E-2</v>
      </c>
      <c r="AB21" s="13">
        <v>5.8441558441558399E-2</v>
      </c>
      <c r="AC21" s="13">
        <v>6.1452513966480403E-2</v>
      </c>
      <c r="AD21" s="13">
        <v>6.6666666666666693E-2</v>
      </c>
      <c r="AE21" s="13">
        <v>3.6697247706422E-2</v>
      </c>
      <c r="AF21" s="13">
        <v>4.7619047619047603E-2</v>
      </c>
      <c r="AG21" s="13">
        <v>8.7912087912087905E-2</v>
      </c>
      <c r="AH21" s="13"/>
      <c r="AI21" s="13">
        <v>0.155555555555556</v>
      </c>
      <c r="AJ21" s="13">
        <v>7.2164948453608199E-2</v>
      </c>
      <c r="AK21" s="13">
        <v>0.13725490196078399</v>
      </c>
      <c r="AL21" s="13">
        <v>5.1792828685259001E-2</v>
      </c>
      <c r="AM21" s="13">
        <v>4.0229885057471299E-2</v>
      </c>
      <c r="AN21" s="13"/>
      <c r="AO21" s="13">
        <v>9.0301003344481601E-2</v>
      </c>
      <c r="AP21" s="13">
        <v>4.4270833333333301E-2</v>
      </c>
      <c r="AQ21" s="13"/>
      <c r="AR21" s="13">
        <v>3.125E-2</v>
      </c>
      <c r="AS21" s="13">
        <v>5.2447552447552399E-2</v>
      </c>
      <c r="AT21" s="13">
        <v>0.17647058823529399</v>
      </c>
      <c r="AU21" s="13">
        <v>9.6774193548387094E-2</v>
      </c>
      <c r="AV21" s="13">
        <v>0.11764705882352899</v>
      </c>
      <c r="AW21" s="13">
        <v>5.1948051948052E-2</v>
      </c>
      <c r="AX21" s="13">
        <v>8.3333333333333301E-2</v>
      </c>
      <c r="AY21" s="13">
        <v>8.8235294117647106E-2</v>
      </c>
      <c r="AZ21" s="13">
        <v>7.8431372549019607E-2</v>
      </c>
      <c r="BA21" s="13">
        <v>1.72413793103448E-2</v>
      </c>
      <c r="BB21" s="13">
        <v>7.0175438596491196E-2</v>
      </c>
      <c r="BC21" s="13">
        <v>0.13207547169811301</v>
      </c>
      <c r="BD21" s="13"/>
      <c r="BE21" s="13">
        <v>4.5325779036827198E-2</v>
      </c>
    </row>
    <row r="22" spans="2:57" x14ac:dyDescent="0.25">
      <c r="B22" t="s">
        <v>82</v>
      </c>
      <c r="C22" s="13">
        <v>4.0733197556008099E-3</v>
      </c>
      <c r="D22" s="13">
        <v>0</v>
      </c>
      <c r="E22" s="13">
        <v>0</v>
      </c>
      <c r="F22" s="13">
        <v>1.1811023622047201E-2</v>
      </c>
      <c r="G22" s="13">
        <v>1.9379844961240299E-3</v>
      </c>
      <c r="H22" s="13"/>
      <c r="I22" s="13">
        <v>6.4377682403433502E-3</v>
      </c>
      <c r="J22" s="13">
        <v>1.9379844961240299E-3</v>
      </c>
      <c r="K22" s="13"/>
      <c r="L22" s="13">
        <v>0</v>
      </c>
      <c r="M22" s="13">
        <v>4.3290043290043299E-3</v>
      </c>
      <c r="N22" s="13">
        <v>3.3444816053511701E-3</v>
      </c>
      <c r="O22" s="13">
        <v>6.1919504643962904E-3</v>
      </c>
      <c r="P22" s="13"/>
      <c r="Q22" s="13">
        <v>0</v>
      </c>
      <c r="R22" s="13">
        <v>1.35135135135135E-2</v>
      </c>
      <c r="S22" s="13">
        <v>0</v>
      </c>
      <c r="T22" s="13">
        <v>1.86915887850467E-2</v>
      </c>
      <c r="U22" s="13">
        <v>0</v>
      </c>
      <c r="V22" s="13">
        <v>0</v>
      </c>
      <c r="W22" s="13">
        <v>0</v>
      </c>
      <c r="X22" s="13">
        <v>4.3859649122806998E-3</v>
      </c>
      <c r="Y22" s="13"/>
      <c r="Z22" s="13">
        <v>7.1942446043165497E-3</v>
      </c>
      <c r="AA22" s="13">
        <v>0</v>
      </c>
      <c r="AB22" s="13">
        <v>0</v>
      </c>
      <c r="AC22" s="13">
        <v>5.5865921787709499E-3</v>
      </c>
      <c r="AD22" s="13">
        <v>0</v>
      </c>
      <c r="AE22" s="13">
        <v>1.8348623853211E-2</v>
      </c>
      <c r="AF22" s="13">
        <v>0</v>
      </c>
      <c r="AG22" s="13">
        <v>0</v>
      </c>
      <c r="AH22" s="13"/>
      <c r="AI22" s="13">
        <v>0</v>
      </c>
      <c r="AJ22" s="13">
        <v>1.03092783505155E-2</v>
      </c>
      <c r="AK22" s="13">
        <v>1.9607843137254902E-2</v>
      </c>
      <c r="AL22" s="13">
        <v>0</v>
      </c>
      <c r="AM22" s="13">
        <v>0</v>
      </c>
      <c r="AN22" s="13"/>
      <c r="AO22" s="13">
        <v>3.3444816053511701E-3</v>
      </c>
      <c r="AP22" s="13">
        <v>5.2083333333333296E-3</v>
      </c>
      <c r="AQ22" s="13"/>
      <c r="AR22" s="13">
        <v>0</v>
      </c>
      <c r="AS22" s="13">
        <v>3.4965034965035E-3</v>
      </c>
      <c r="AT22" s="13">
        <v>0</v>
      </c>
      <c r="AU22" s="13">
        <v>3.2258064516128997E-2</v>
      </c>
      <c r="AV22" s="13">
        <v>0</v>
      </c>
      <c r="AW22" s="13">
        <v>0</v>
      </c>
      <c r="AX22" s="13">
        <v>2.3809523809523801E-2</v>
      </c>
      <c r="AY22" s="13">
        <v>0</v>
      </c>
      <c r="AZ22" s="13">
        <v>0</v>
      </c>
      <c r="BA22" s="13">
        <v>0</v>
      </c>
      <c r="BB22" s="13">
        <v>0</v>
      </c>
      <c r="BC22" s="13">
        <v>0</v>
      </c>
      <c r="BD22" s="13"/>
      <c r="BE22" s="13">
        <v>2.8328611898016999E-3</v>
      </c>
    </row>
    <row r="23" spans="2:57" x14ac:dyDescent="0.25">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row>
    <row r="24" spans="2:57" x14ac:dyDescent="0.25">
      <c r="B24" s="6" t="s">
        <v>89</v>
      </c>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row>
    <row r="25" spans="2:57" x14ac:dyDescent="0.25">
      <c r="B25" s="23" t="s">
        <v>86</v>
      </c>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57" x14ac:dyDescent="0.25">
      <c r="B26" t="s">
        <v>79</v>
      </c>
      <c r="C26" s="13">
        <v>0.58350305498981703</v>
      </c>
      <c r="D26" s="13">
        <v>0.44155844155844198</v>
      </c>
      <c r="E26" s="13">
        <v>0.49629629629629601</v>
      </c>
      <c r="F26" s="13">
        <v>0.60629921259842501</v>
      </c>
      <c r="G26" s="13">
        <v>0.61627906976744196</v>
      </c>
      <c r="H26" s="13"/>
      <c r="I26" s="13">
        <v>0.54721030042918495</v>
      </c>
      <c r="J26" s="13">
        <v>0.61627906976744196</v>
      </c>
      <c r="K26" s="13"/>
      <c r="L26" s="13">
        <v>0.6015625</v>
      </c>
      <c r="M26" s="13">
        <v>0.57575757575757602</v>
      </c>
      <c r="N26" s="13">
        <v>0.61538461538461497</v>
      </c>
      <c r="O26" s="13">
        <v>0.55108359133126905</v>
      </c>
      <c r="P26" s="13"/>
      <c r="Q26" s="13">
        <v>0.45945945945945899</v>
      </c>
      <c r="R26" s="13">
        <v>0.54054054054054101</v>
      </c>
      <c r="S26" s="13">
        <v>0.53260869565217395</v>
      </c>
      <c r="T26" s="13">
        <v>0.579439252336449</v>
      </c>
      <c r="U26" s="13">
        <v>0.58064516129032295</v>
      </c>
      <c r="V26" s="13">
        <v>0.55725190839694705</v>
      </c>
      <c r="W26" s="13">
        <v>0.56122448979591799</v>
      </c>
      <c r="X26" s="13">
        <v>0.72807017543859698</v>
      </c>
      <c r="Y26" s="13"/>
      <c r="Z26" s="13">
        <v>0.56115107913669104</v>
      </c>
      <c r="AA26" s="13">
        <v>0.58895705521472397</v>
      </c>
      <c r="AB26" s="13">
        <v>0.70129870129870098</v>
      </c>
      <c r="AC26" s="13">
        <v>0.68715083798882703</v>
      </c>
      <c r="AD26" s="13">
        <v>0.580952380952381</v>
      </c>
      <c r="AE26" s="13">
        <v>0.41284403669724801</v>
      </c>
      <c r="AF26" s="13">
        <v>0.452380952380952</v>
      </c>
      <c r="AG26" s="13">
        <v>0.47252747252747301</v>
      </c>
      <c r="AH26" s="13"/>
      <c r="AI26" s="13">
        <v>0.55555555555555602</v>
      </c>
      <c r="AJ26" s="13">
        <v>0.463917525773196</v>
      </c>
      <c r="AK26" s="13">
        <v>0.52287581699346397</v>
      </c>
      <c r="AL26" s="13">
        <v>0.59960159362549803</v>
      </c>
      <c r="AM26" s="13">
        <v>0.67241379310344795</v>
      </c>
      <c r="AN26" s="13"/>
      <c r="AO26" s="13">
        <v>0.59531772575250796</v>
      </c>
      <c r="AP26" s="13">
        <v>0.56510416666666696</v>
      </c>
      <c r="AQ26" s="13"/>
      <c r="AR26" s="13">
        <v>0.515625</v>
      </c>
      <c r="AS26" s="13">
        <v>0.65034965034964998</v>
      </c>
      <c r="AT26" s="13">
        <v>0.52941176470588203</v>
      </c>
      <c r="AU26" s="13">
        <v>0.61290322580645196</v>
      </c>
      <c r="AV26" s="13">
        <v>0.57142857142857095</v>
      </c>
      <c r="AW26" s="13">
        <v>0.53246753246753198</v>
      </c>
      <c r="AX26" s="13">
        <v>0.59523809523809501</v>
      </c>
      <c r="AY26" s="13">
        <v>0.47058823529411797</v>
      </c>
      <c r="AZ26" s="13">
        <v>0.55882352941176505</v>
      </c>
      <c r="BA26" s="13">
        <v>0.63793103448275901</v>
      </c>
      <c r="BB26" s="13">
        <v>0.64912280701754399</v>
      </c>
      <c r="BC26" s="13">
        <v>0.37735849056603799</v>
      </c>
      <c r="BD26" s="13"/>
      <c r="BE26" s="13">
        <v>0.651558073654391</v>
      </c>
    </row>
    <row r="27" spans="2:57" x14ac:dyDescent="0.25">
      <c r="B27" t="s">
        <v>80</v>
      </c>
      <c r="C27" s="13">
        <v>0.31670061099796298</v>
      </c>
      <c r="D27" s="13">
        <v>0.25974025974025999</v>
      </c>
      <c r="E27" s="13">
        <v>0.34814814814814798</v>
      </c>
      <c r="F27" s="13">
        <v>0.30708661417322802</v>
      </c>
      <c r="G27" s="13">
        <v>0.321705426356589</v>
      </c>
      <c r="H27" s="13"/>
      <c r="I27" s="13">
        <v>0.31115879828326198</v>
      </c>
      <c r="J27" s="13">
        <v>0.321705426356589</v>
      </c>
      <c r="K27" s="13"/>
      <c r="L27" s="13">
        <v>0.3203125</v>
      </c>
      <c r="M27" s="13">
        <v>0.34632034632034597</v>
      </c>
      <c r="N27" s="13">
        <v>0.30769230769230799</v>
      </c>
      <c r="O27" s="13">
        <v>0.30340557275541802</v>
      </c>
      <c r="P27" s="13"/>
      <c r="Q27" s="13">
        <v>0.33333333333333298</v>
      </c>
      <c r="R27" s="13">
        <v>0.28378378378378399</v>
      </c>
      <c r="S27" s="13">
        <v>0.39130434782608697</v>
      </c>
      <c r="T27" s="13">
        <v>0.36448598130841098</v>
      </c>
      <c r="U27" s="13">
        <v>0.282258064516129</v>
      </c>
      <c r="V27" s="13">
        <v>0.39694656488549601</v>
      </c>
      <c r="W27" s="13">
        <v>0.35714285714285698</v>
      </c>
      <c r="X27" s="13">
        <v>0.21929824561403499</v>
      </c>
      <c r="Y27" s="13"/>
      <c r="Z27" s="13">
        <v>0.26618705035971202</v>
      </c>
      <c r="AA27" s="13">
        <v>0.32515337423312901</v>
      </c>
      <c r="AB27" s="13">
        <v>0.246753246753247</v>
      </c>
      <c r="AC27" s="13">
        <v>0.25139664804469303</v>
      </c>
      <c r="AD27" s="13">
        <v>0.39047619047618998</v>
      </c>
      <c r="AE27" s="13">
        <v>0.44036697247706402</v>
      </c>
      <c r="AF27" s="13">
        <v>0.52380952380952395</v>
      </c>
      <c r="AG27" s="13">
        <v>0.29670329670329698</v>
      </c>
      <c r="AH27" s="13"/>
      <c r="AI27" s="13">
        <v>0.24444444444444399</v>
      </c>
      <c r="AJ27" s="13">
        <v>0.402061855670103</v>
      </c>
      <c r="AK27" s="13">
        <v>0.32679738562091498</v>
      </c>
      <c r="AL27" s="13">
        <v>0.31474103585657398</v>
      </c>
      <c r="AM27" s="13">
        <v>0.29310344827586199</v>
      </c>
      <c r="AN27" s="13"/>
      <c r="AO27" s="13">
        <v>0.30434782608695699</v>
      </c>
      <c r="AP27" s="13">
        <v>0.3359375</v>
      </c>
      <c r="AQ27" s="13"/>
      <c r="AR27" s="13">
        <v>0.390625</v>
      </c>
      <c r="AS27" s="13">
        <v>0.304195804195804</v>
      </c>
      <c r="AT27" s="13">
        <v>0.23529411764705899</v>
      </c>
      <c r="AU27" s="13">
        <v>0.25806451612903197</v>
      </c>
      <c r="AV27" s="13">
        <v>0.34453781512604997</v>
      </c>
      <c r="AW27" s="13">
        <v>0.35064935064935099</v>
      </c>
      <c r="AX27" s="13">
        <v>0.33333333333333298</v>
      </c>
      <c r="AY27" s="13">
        <v>0.41176470588235298</v>
      </c>
      <c r="AZ27" s="13">
        <v>0.29411764705882398</v>
      </c>
      <c r="BA27" s="13">
        <v>0.22413793103448301</v>
      </c>
      <c r="BB27" s="13">
        <v>0.22807017543859601</v>
      </c>
      <c r="BC27" s="13">
        <v>0.39622641509433998</v>
      </c>
      <c r="BD27" s="13"/>
      <c r="BE27" s="13">
        <v>0.31161473087818697</v>
      </c>
    </row>
    <row r="28" spans="2:57" x14ac:dyDescent="0.25">
      <c r="B28" t="s">
        <v>81</v>
      </c>
      <c r="C28" s="13">
        <v>9.7759674134419494E-2</v>
      </c>
      <c r="D28" s="13">
        <v>0.29870129870129902</v>
      </c>
      <c r="E28" s="13">
        <v>0.155555555555556</v>
      </c>
      <c r="F28" s="13">
        <v>7.8740157480315001E-2</v>
      </c>
      <c r="G28" s="13">
        <v>6.2015503875968998E-2</v>
      </c>
      <c r="H28" s="13"/>
      <c r="I28" s="13">
        <v>0.137339055793991</v>
      </c>
      <c r="J28" s="13">
        <v>6.2015503875968998E-2</v>
      </c>
      <c r="K28" s="13"/>
      <c r="L28" s="13">
        <v>7.8125E-2</v>
      </c>
      <c r="M28" s="13">
        <v>7.3593073593073599E-2</v>
      </c>
      <c r="N28" s="13">
        <v>7.3578595317725801E-2</v>
      </c>
      <c r="O28" s="13">
        <v>0.14551083591331301</v>
      </c>
      <c r="P28" s="13"/>
      <c r="Q28" s="13">
        <v>0.19819819819819801</v>
      </c>
      <c r="R28" s="13">
        <v>0.162162162162162</v>
      </c>
      <c r="S28" s="13">
        <v>7.6086956521739094E-2</v>
      </c>
      <c r="T28" s="13">
        <v>5.60747663551402E-2</v>
      </c>
      <c r="U28" s="13">
        <v>0.13709677419354799</v>
      </c>
      <c r="V28" s="13">
        <v>4.58015267175573E-2</v>
      </c>
      <c r="W28" s="13">
        <v>8.1632653061224497E-2</v>
      </c>
      <c r="X28" s="13">
        <v>5.2631578947368397E-2</v>
      </c>
      <c r="Y28" s="13"/>
      <c r="Z28" s="13">
        <v>0.17266187050359699</v>
      </c>
      <c r="AA28" s="13">
        <v>8.5889570552147201E-2</v>
      </c>
      <c r="AB28" s="13">
        <v>5.1948051948052E-2</v>
      </c>
      <c r="AC28" s="13">
        <v>5.5865921787709501E-2</v>
      </c>
      <c r="AD28" s="13">
        <v>2.8571428571428598E-2</v>
      </c>
      <c r="AE28" s="13">
        <v>0.13761467889908299</v>
      </c>
      <c r="AF28" s="13">
        <v>2.3809523809523801E-2</v>
      </c>
      <c r="AG28" s="13">
        <v>0.230769230769231</v>
      </c>
      <c r="AH28" s="13"/>
      <c r="AI28" s="13">
        <v>0.2</v>
      </c>
      <c r="AJ28" s="13">
        <v>0.134020618556701</v>
      </c>
      <c r="AK28" s="13">
        <v>0.14379084967320299</v>
      </c>
      <c r="AL28" s="13">
        <v>8.3665338645418294E-2</v>
      </c>
      <c r="AM28" s="13">
        <v>3.4482758620689703E-2</v>
      </c>
      <c r="AN28" s="13"/>
      <c r="AO28" s="13">
        <v>9.8662207357859494E-2</v>
      </c>
      <c r="AP28" s="13">
        <v>9.6354166666666699E-2</v>
      </c>
      <c r="AQ28" s="13"/>
      <c r="AR28" s="13">
        <v>9.375E-2</v>
      </c>
      <c r="AS28" s="13">
        <v>4.1958041958042001E-2</v>
      </c>
      <c r="AT28" s="13">
        <v>0.23529411764705899</v>
      </c>
      <c r="AU28" s="13">
        <v>0.12903225806451599</v>
      </c>
      <c r="AV28" s="13">
        <v>8.40336134453782E-2</v>
      </c>
      <c r="AW28" s="13">
        <v>0.11688311688311701</v>
      </c>
      <c r="AX28" s="13">
        <v>7.1428571428571397E-2</v>
      </c>
      <c r="AY28" s="13">
        <v>0.11764705882352899</v>
      </c>
      <c r="AZ28" s="13">
        <v>0.14705882352941199</v>
      </c>
      <c r="BA28" s="13">
        <v>0.13793103448275901</v>
      </c>
      <c r="BB28" s="13">
        <v>0.105263157894737</v>
      </c>
      <c r="BC28" s="13">
        <v>0.22641509433962301</v>
      </c>
      <c r="BD28" s="13"/>
      <c r="BE28" s="13">
        <v>3.39943342776204E-2</v>
      </c>
    </row>
    <row r="29" spans="2:57" x14ac:dyDescent="0.25">
      <c r="B29" t="s">
        <v>82</v>
      </c>
      <c r="C29" s="13">
        <v>2.0366598778004102E-3</v>
      </c>
      <c r="D29" s="13">
        <v>0</v>
      </c>
      <c r="E29" s="13">
        <v>0</v>
      </c>
      <c r="F29" s="13">
        <v>7.8740157480314994E-3</v>
      </c>
      <c r="G29" s="13">
        <v>0</v>
      </c>
      <c r="H29" s="13"/>
      <c r="I29" s="13">
        <v>4.29184549356223E-3</v>
      </c>
      <c r="J29" s="13">
        <v>0</v>
      </c>
      <c r="K29" s="13"/>
      <c r="L29" s="13">
        <v>0</v>
      </c>
      <c r="M29" s="13">
        <v>4.3290043290043299E-3</v>
      </c>
      <c r="N29" s="13">
        <v>3.3444816053511701E-3</v>
      </c>
      <c r="O29" s="13">
        <v>0</v>
      </c>
      <c r="P29" s="13"/>
      <c r="Q29" s="13">
        <v>9.0090090090090107E-3</v>
      </c>
      <c r="R29" s="13">
        <v>1.35135135135135E-2</v>
      </c>
      <c r="S29" s="13">
        <v>0</v>
      </c>
      <c r="T29" s="13">
        <v>0</v>
      </c>
      <c r="U29" s="13">
        <v>0</v>
      </c>
      <c r="V29" s="13">
        <v>0</v>
      </c>
      <c r="W29" s="13">
        <v>0</v>
      </c>
      <c r="X29" s="13">
        <v>0</v>
      </c>
      <c r="Y29" s="13"/>
      <c r="Z29" s="13">
        <v>0</v>
      </c>
      <c r="AA29" s="13">
        <v>0</v>
      </c>
      <c r="AB29" s="13">
        <v>0</v>
      </c>
      <c r="AC29" s="13">
        <v>5.5865921787709499E-3</v>
      </c>
      <c r="AD29" s="13">
        <v>0</v>
      </c>
      <c r="AE29" s="13">
        <v>9.1743119266055103E-3</v>
      </c>
      <c r="AF29" s="13">
        <v>0</v>
      </c>
      <c r="AG29" s="13">
        <v>0</v>
      </c>
      <c r="AH29" s="13"/>
      <c r="AI29" s="13">
        <v>0</v>
      </c>
      <c r="AJ29" s="13">
        <v>0</v>
      </c>
      <c r="AK29" s="13">
        <v>6.5359477124183E-3</v>
      </c>
      <c r="AL29" s="13">
        <v>1.9920318725099601E-3</v>
      </c>
      <c r="AM29" s="13">
        <v>0</v>
      </c>
      <c r="AN29" s="13"/>
      <c r="AO29" s="13">
        <v>1.67224080267559E-3</v>
      </c>
      <c r="AP29" s="13">
        <v>2.60416666666667E-3</v>
      </c>
      <c r="AQ29" s="13"/>
      <c r="AR29" s="13">
        <v>0</v>
      </c>
      <c r="AS29" s="13">
        <v>3.4965034965035E-3</v>
      </c>
      <c r="AT29" s="13">
        <v>0</v>
      </c>
      <c r="AU29" s="13">
        <v>0</v>
      </c>
      <c r="AV29" s="13">
        <v>0</v>
      </c>
      <c r="AW29" s="13">
        <v>0</v>
      </c>
      <c r="AX29" s="13">
        <v>0</v>
      </c>
      <c r="AY29" s="13">
        <v>0</v>
      </c>
      <c r="AZ29" s="13">
        <v>0</v>
      </c>
      <c r="BA29" s="13">
        <v>0</v>
      </c>
      <c r="BB29" s="13">
        <v>1.7543859649122799E-2</v>
      </c>
      <c r="BC29" s="13">
        <v>0</v>
      </c>
      <c r="BD29" s="13"/>
      <c r="BE29" s="13">
        <v>2.8328611898016999E-3</v>
      </c>
    </row>
    <row r="30" spans="2:57" x14ac:dyDescent="0.25">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row>
    <row r="31" spans="2:57" x14ac:dyDescent="0.25">
      <c r="B31" s="6" t="s">
        <v>90</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row>
    <row r="32" spans="2:57" x14ac:dyDescent="0.25">
      <c r="B32" s="23" t="s">
        <v>86</v>
      </c>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2:57" x14ac:dyDescent="0.25">
      <c r="B33" t="s">
        <v>79</v>
      </c>
      <c r="C33" s="13">
        <v>0.57637474541751499</v>
      </c>
      <c r="D33" s="13">
        <v>0.44155844155844198</v>
      </c>
      <c r="E33" s="13">
        <v>0.46666666666666701</v>
      </c>
      <c r="F33" s="13">
        <v>0.547244094488189</v>
      </c>
      <c r="G33" s="13">
        <v>0.63953488372093004</v>
      </c>
      <c r="H33" s="13"/>
      <c r="I33" s="13">
        <v>0.50643776824034303</v>
      </c>
      <c r="J33" s="13">
        <v>0.63953488372093004</v>
      </c>
      <c r="K33" s="13"/>
      <c r="L33" s="13">
        <v>0.578125</v>
      </c>
      <c r="M33" s="13">
        <v>0.51948051948051899</v>
      </c>
      <c r="N33" s="13">
        <v>0.62876254180601998</v>
      </c>
      <c r="O33" s="13">
        <v>0.56656346749226005</v>
      </c>
      <c r="P33" s="13"/>
      <c r="Q33" s="13">
        <v>0.48648648648648701</v>
      </c>
      <c r="R33" s="13">
        <v>0.51351351351351304</v>
      </c>
      <c r="S33" s="13">
        <v>0.467391304347826</v>
      </c>
      <c r="T33" s="13">
        <v>0.51401869158878499</v>
      </c>
      <c r="U33" s="13">
        <v>0.66935483870967705</v>
      </c>
      <c r="V33" s="13">
        <v>0.61832061068702304</v>
      </c>
      <c r="W33" s="13">
        <v>0.64285714285714302</v>
      </c>
      <c r="X33" s="13">
        <v>0.60087719298245601</v>
      </c>
      <c r="Y33" s="13"/>
      <c r="Z33" s="13">
        <v>0.55395683453237399</v>
      </c>
      <c r="AA33" s="13">
        <v>0.52147239263803702</v>
      </c>
      <c r="AB33" s="13">
        <v>0.61038961038961004</v>
      </c>
      <c r="AC33" s="13">
        <v>0.59217877094972105</v>
      </c>
      <c r="AD33" s="13">
        <v>0.59047619047619004</v>
      </c>
      <c r="AE33" s="13">
        <v>0.61467889908256901</v>
      </c>
      <c r="AF33" s="13">
        <v>0.476190476190476</v>
      </c>
      <c r="AG33" s="13">
        <v>0.60439560439560402</v>
      </c>
      <c r="AH33" s="13"/>
      <c r="AI33" s="13">
        <v>0.55555555555555602</v>
      </c>
      <c r="AJ33" s="13">
        <v>0.463917525773196</v>
      </c>
      <c r="AK33" s="13">
        <v>0.55555555555555602</v>
      </c>
      <c r="AL33" s="13">
        <v>0.59760956175298796</v>
      </c>
      <c r="AM33" s="13">
        <v>0.60919540229885105</v>
      </c>
      <c r="AN33" s="13"/>
      <c r="AO33" s="13">
        <v>0.558528428093645</v>
      </c>
      <c r="AP33" s="13">
        <v>0.60416666666666696</v>
      </c>
      <c r="AQ33" s="13"/>
      <c r="AR33" s="13">
        <v>0.5</v>
      </c>
      <c r="AS33" s="13">
        <v>0.58041958041957997</v>
      </c>
      <c r="AT33" s="13">
        <v>0.70588235294117696</v>
      </c>
      <c r="AU33" s="13">
        <v>0.58064516129032295</v>
      </c>
      <c r="AV33" s="13">
        <v>0.60504201680672298</v>
      </c>
      <c r="AW33" s="13">
        <v>0.61038961038961004</v>
      </c>
      <c r="AX33" s="13">
        <v>0.55952380952380998</v>
      </c>
      <c r="AY33" s="13">
        <v>0.55882352941176505</v>
      </c>
      <c r="AZ33" s="13">
        <v>0.62745098039215697</v>
      </c>
      <c r="BA33" s="13">
        <v>0.568965517241379</v>
      </c>
      <c r="BB33" s="13">
        <v>0.49122807017543901</v>
      </c>
      <c r="BC33" s="13">
        <v>0.52830188679245305</v>
      </c>
      <c r="BD33" s="13"/>
      <c r="BE33" s="13">
        <v>0.59490084985835701</v>
      </c>
    </row>
    <row r="34" spans="2:57" x14ac:dyDescent="0.25">
      <c r="B34" t="s">
        <v>80</v>
      </c>
      <c r="C34" s="13">
        <v>0.33808553971486799</v>
      </c>
      <c r="D34" s="13">
        <v>0.207792207792208</v>
      </c>
      <c r="E34" s="13">
        <v>0.4</v>
      </c>
      <c r="F34" s="13">
        <v>0.39370078740157499</v>
      </c>
      <c r="G34" s="13">
        <v>0.31395348837209303</v>
      </c>
      <c r="H34" s="13"/>
      <c r="I34" s="13">
        <v>0.36480686695279002</v>
      </c>
      <c r="J34" s="13">
        <v>0.31395348837209303</v>
      </c>
      <c r="K34" s="13"/>
      <c r="L34" s="13">
        <v>0.3046875</v>
      </c>
      <c r="M34" s="13">
        <v>0.38961038961039002</v>
      </c>
      <c r="N34" s="13">
        <v>0.29765886287625398</v>
      </c>
      <c r="O34" s="13">
        <v>0.35294117647058798</v>
      </c>
      <c r="P34" s="13"/>
      <c r="Q34" s="13">
        <v>0.27027027027027001</v>
      </c>
      <c r="R34" s="13">
        <v>0.40540540540540498</v>
      </c>
      <c r="S34" s="13">
        <v>0.41304347826087001</v>
      </c>
      <c r="T34" s="13">
        <v>0.401869158878505</v>
      </c>
      <c r="U34" s="13">
        <v>0.27419354838709697</v>
      </c>
      <c r="V34" s="13">
        <v>0.32824427480916002</v>
      </c>
      <c r="W34" s="13">
        <v>0.30612244897959201</v>
      </c>
      <c r="X34" s="13">
        <v>0.35087719298245601</v>
      </c>
      <c r="Y34" s="13"/>
      <c r="Z34" s="13">
        <v>0.36690647482014399</v>
      </c>
      <c r="AA34" s="13">
        <v>0.36809815950920199</v>
      </c>
      <c r="AB34" s="13">
        <v>0.31818181818181801</v>
      </c>
      <c r="AC34" s="13">
        <v>0.31843575418994402</v>
      </c>
      <c r="AD34" s="13">
        <v>0.35238095238095202</v>
      </c>
      <c r="AE34" s="13">
        <v>0.32110091743119301</v>
      </c>
      <c r="AF34" s="13">
        <v>0.42857142857142899</v>
      </c>
      <c r="AG34" s="13">
        <v>0.27472527472527503</v>
      </c>
      <c r="AH34" s="13"/>
      <c r="AI34" s="13">
        <v>0.28888888888888897</v>
      </c>
      <c r="AJ34" s="13">
        <v>0.45360824742268002</v>
      </c>
      <c r="AK34" s="13">
        <v>0.32679738562091498</v>
      </c>
      <c r="AL34" s="13">
        <v>0.340637450199203</v>
      </c>
      <c r="AM34" s="13">
        <v>0.28735632183908</v>
      </c>
      <c r="AN34" s="13"/>
      <c r="AO34" s="13">
        <v>0.34782608695652201</v>
      </c>
      <c r="AP34" s="13">
        <v>0.32291666666666702</v>
      </c>
      <c r="AQ34" s="13"/>
      <c r="AR34" s="13">
        <v>0.4375</v>
      </c>
      <c r="AS34" s="13">
        <v>0.33216783216783202</v>
      </c>
      <c r="AT34" s="13">
        <v>0.17647058823529399</v>
      </c>
      <c r="AU34" s="13">
        <v>0.35483870967741898</v>
      </c>
      <c r="AV34" s="13">
        <v>0.33613445378151302</v>
      </c>
      <c r="AW34" s="13">
        <v>0.29870129870129902</v>
      </c>
      <c r="AX34" s="13">
        <v>0.33333333333333298</v>
      </c>
      <c r="AY34" s="13">
        <v>0.32352941176470601</v>
      </c>
      <c r="AZ34" s="13">
        <v>0.32352941176470601</v>
      </c>
      <c r="BA34" s="13">
        <v>0.31034482758620702</v>
      </c>
      <c r="BB34" s="13">
        <v>0.38596491228070201</v>
      </c>
      <c r="BC34" s="13">
        <v>0.37735849056603799</v>
      </c>
      <c r="BD34" s="13"/>
      <c r="BE34" s="13">
        <v>0.331444759206799</v>
      </c>
    </row>
    <row r="35" spans="2:57" x14ac:dyDescent="0.25">
      <c r="B35" t="s">
        <v>81</v>
      </c>
      <c r="C35" s="13">
        <v>8.5539714867617106E-2</v>
      </c>
      <c r="D35" s="13">
        <v>0.35064935064935099</v>
      </c>
      <c r="E35" s="13">
        <v>0.133333333333333</v>
      </c>
      <c r="F35" s="13">
        <v>5.9055118110236199E-2</v>
      </c>
      <c r="G35" s="13">
        <v>4.6511627906976702E-2</v>
      </c>
      <c r="H35" s="13"/>
      <c r="I35" s="13">
        <v>0.128755364806867</v>
      </c>
      <c r="J35" s="13">
        <v>4.6511627906976702E-2</v>
      </c>
      <c r="K35" s="13"/>
      <c r="L35" s="13">
        <v>0.1171875</v>
      </c>
      <c r="M35" s="13">
        <v>9.0909090909090898E-2</v>
      </c>
      <c r="N35" s="13">
        <v>7.3578595317725801E-2</v>
      </c>
      <c r="O35" s="13">
        <v>8.0495356037151702E-2</v>
      </c>
      <c r="P35" s="13"/>
      <c r="Q35" s="13">
        <v>0.24324324324324301</v>
      </c>
      <c r="R35" s="13">
        <v>8.1081081081081099E-2</v>
      </c>
      <c r="S35" s="13">
        <v>0.119565217391304</v>
      </c>
      <c r="T35" s="13">
        <v>8.4112149532710304E-2</v>
      </c>
      <c r="U35" s="13">
        <v>5.6451612903225798E-2</v>
      </c>
      <c r="V35" s="13">
        <v>5.34351145038168E-2</v>
      </c>
      <c r="W35" s="13">
        <v>5.10204081632653E-2</v>
      </c>
      <c r="X35" s="13">
        <v>4.8245614035087703E-2</v>
      </c>
      <c r="Y35" s="13"/>
      <c r="Z35" s="13">
        <v>7.9136690647481994E-2</v>
      </c>
      <c r="AA35" s="13">
        <v>0.110429447852761</v>
      </c>
      <c r="AB35" s="13">
        <v>7.1428571428571397E-2</v>
      </c>
      <c r="AC35" s="13">
        <v>8.9385474860335198E-2</v>
      </c>
      <c r="AD35" s="13">
        <v>5.7142857142857099E-2</v>
      </c>
      <c r="AE35" s="13">
        <v>6.4220183486238494E-2</v>
      </c>
      <c r="AF35" s="13">
        <v>9.5238095238095205E-2</v>
      </c>
      <c r="AG35" s="13">
        <v>0.120879120879121</v>
      </c>
      <c r="AH35" s="13"/>
      <c r="AI35" s="13">
        <v>0.155555555555556</v>
      </c>
      <c r="AJ35" s="13">
        <v>8.2474226804123696E-2</v>
      </c>
      <c r="AK35" s="13">
        <v>0.11764705882352899</v>
      </c>
      <c r="AL35" s="13">
        <v>6.17529880478088E-2</v>
      </c>
      <c r="AM35" s="13">
        <v>0.10344827586206901</v>
      </c>
      <c r="AN35" s="13"/>
      <c r="AO35" s="13">
        <v>9.3645484949832797E-2</v>
      </c>
      <c r="AP35" s="13">
        <v>7.2916666666666699E-2</v>
      </c>
      <c r="AQ35" s="13"/>
      <c r="AR35" s="13">
        <v>6.25E-2</v>
      </c>
      <c r="AS35" s="13">
        <v>8.7412587412587395E-2</v>
      </c>
      <c r="AT35" s="13">
        <v>0.11764705882352899</v>
      </c>
      <c r="AU35" s="13">
        <v>6.4516129032258104E-2</v>
      </c>
      <c r="AV35" s="13">
        <v>5.8823529411764698E-2</v>
      </c>
      <c r="AW35" s="13">
        <v>9.0909090909090898E-2</v>
      </c>
      <c r="AX35" s="13">
        <v>0.107142857142857</v>
      </c>
      <c r="AY35" s="13">
        <v>0.11764705882352899</v>
      </c>
      <c r="AZ35" s="13">
        <v>4.9019607843137303E-2</v>
      </c>
      <c r="BA35" s="13">
        <v>0.12068965517241401</v>
      </c>
      <c r="BB35" s="13">
        <v>0.12280701754386</v>
      </c>
      <c r="BC35" s="13">
        <v>9.4339622641509399E-2</v>
      </c>
      <c r="BD35" s="13"/>
      <c r="BE35" s="13">
        <v>7.3654390934844202E-2</v>
      </c>
    </row>
    <row r="36" spans="2:57" x14ac:dyDescent="0.25">
      <c r="B36" t="s">
        <v>82</v>
      </c>
      <c r="C36" s="13">
        <v>0</v>
      </c>
      <c r="D36" s="13">
        <v>0</v>
      </c>
      <c r="E36" s="13">
        <v>0</v>
      </c>
      <c r="F36" s="13">
        <v>0</v>
      </c>
      <c r="G36" s="13">
        <v>0</v>
      </c>
      <c r="H36" s="13"/>
      <c r="I36" s="13">
        <v>0</v>
      </c>
      <c r="J36" s="13">
        <v>0</v>
      </c>
      <c r="K36" s="13"/>
      <c r="L36" s="13">
        <v>0</v>
      </c>
      <c r="M36" s="13">
        <v>0</v>
      </c>
      <c r="N36" s="13">
        <v>0</v>
      </c>
      <c r="O36" s="13">
        <v>0</v>
      </c>
      <c r="P36" s="13"/>
      <c r="Q36" s="13">
        <v>0</v>
      </c>
      <c r="R36" s="13">
        <v>0</v>
      </c>
      <c r="S36" s="13">
        <v>0</v>
      </c>
      <c r="T36" s="13">
        <v>0</v>
      </c>
      <c r="U36" s="13">
        <v>0</v>
      </c>
      <c r="V36" s="13">
        <v>0</v>
      </c>
      <c r="W36" s="13">
        <v>0</v>
      </c>
      <c r="X36" s="13">
        <v>0</v>
      </c>
      <c r="Y36" s="13"/>
      <c r="Z36" s="13">
        <v>0</v>
      </c>
      <c r="AA36" s="13">
        <v>0</v>
      </c>
      <c r="AB36" s="13">
        <v>0</v>
      </c>
      <c r="AC36" s="13">
        <v>0</v>
      </c>
      <c r="AD36" s="13">
        <v>0</v>
      </c>
      <c r="AE36" s="13">
        <v>0</v>
      </c>
      <c r="AF36" s="13">
        <v>0</v>
      </c>
      <c r="AG36" s="13">
        <v>0</v>
      </c>
      <c r="AH36" s="13"/>
      <c r="AI36" s="13">
        <v>0</v>
      </c>
      <c r="AJ36" s="13">
        <v>0</v>
      </c>
      <c r="AK36" s="13">
        <v>0</v>
      </c>
      <c r="AL36" s="13">
        <v>0</v>
      </c>
      <c r="AM36" s="13">
        <v>0</v>
      </c>
      <c r="AN36" s="13"/>
      <c r="AO36" s="13">
        <v>0</v>
      </c>
      <c r="AP36" s="13">
        <v>0</v>
      </c>
      <c r="AQ36" s="13"/>
      <c r="AR36" s="13">
        <v>0</v>
      </c>
      <c r="AS36" s="13">
        <v>0</v>
      </c>
      <c r="AT36" s="13">
        <v>0</v>
      </c>
      <c r="AU36" s="13">
        <v>0</v>
      </c>
      <c r="AV36" s="13">
        <v>0</v>
      </c>
      <c r="AW36" s="13">
        <v>0</v>
      </c>
      <c r="AX36" s="13">
        <v>0</v>
      </c>
      <c r="AY36" s="13">
        <v>0</v>
      </c>
      <c r="AZ36" s="13">
        <v>0</v>
      </c>
      <c r="BA36" s="13">
        <v>0</v>
      </c>
      <c r="BB36" s="13">
        <v>0</v>
      </c>
      <c r="BC36" s="13">
        <v>0</v>
      </c>
      <c r="BD36" s="13"/>
      <c r="BE36" s="13">
        <v>0</v>
      </c>
    </row>
    <row r="37" spans="2:57" x14ac:dyDescent="0.25">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row>
    <row r="38" spans="2:57" x14ac:dyDescent="0.25">
      <c r="B38" s="6" t="s">
        <v>91</v>
      </c>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2:57" x14ac:dyDescent="0.25">
      <c r="B39" s="23" t="s">
        <v>86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row>
    <row r="40" spans="2:57" x14ac:dyDescent="0.25">
      <c r="B40" t="s">
        <v>79</v>
      </c>
      <c r="C40" s="13">
        <v>0.72097759674134398</v>
      </c>
      <c r="D40" s="13">
        <v>0.40259740259740301</v>
      </c>
      <c r="E40" s="13">
        <v>0.562962962962963</v>
      </c>
      <c r="F40" s="13">
        <v>0.75590551181102394</v>
      </c>
      <c r="G40" s="13">
        <v>0.79263565891472898</v>
      </c>
      <c r="H40" s="13"/>
      <c r="I40" s="13">
        <v>0.64163090128755396</v>
      </c>
      <c r="J40" s="13">
        <v>0.79263565891472898</v>
      </c>
      <c r="K40" s="13"/>
      <c r="L40" s="13">
        <v>0.6328125</v>
      </c>
      <c r="M40" s="13">
        <v>0.72727272727272696</v>
      </c>
      <c r="N40" s="13">
        <v>0.75585284280936504</v>
      </c>
      <c r="O40" s="13">
        <v>0.71826625386996901</v>
      </c>
      <c r="P40" s="13"/>
      <c r="Q40" s="13">
        <v>0.47747747747747699</v>
      </c>
      <c r="R40" s="13">
        <v>0.58108108108108103</v>
      </c>
      <c r="S40" s="13">
        <v>0.69565217391304301</v>
      </c>
      <c r="T40" s="13">
        <v>0.71962616822429903</v>
      </c>
      <c r="U40" s="13">
        <v>0.73387096774193505</v>
      </c>
      <c r="V40" s="13">
        <v>0.75572519083969503</v>
      </c>
      <c r="W40" s="13">
        <v>0.81632653061224503</v>
      </c>
      <c r="X40" s="13">
        <v>0.82456140350877205</v>
      </c>
      <c r="Y40" s="13"/>
      <c r="Z40" s="13">
        <v>0.63309352517985595</v>
      </c>
      <c r="AA40" s="13">
        <v>0.754601226993865</v>
      </c>
      <c r="AB40" s="13">
        <v>0.75974025974026005</v>
      </c>
      <c r="AC40" s="13">
        <v>0.73184357541899403</v>
      </c>
      <c r="AD40" s="13">
        <v>0.77142857142857102</v>
      </c>
      <c r="AE40" s="13">
        <v>0.68807339449541305</v>
      </c>
      <c r="AF40" s="13">
        <v>0.71428571428571397</v>
      </c>
      <c r="AG40" s="13">
        <v>0.69230769230769196</v>
      </c>
      <c r="AH40" s="13"/>
      <c r="AI40" s="13">
        <v>0.6</v>
      </c>
      <c r="AJ40" s="13">
        <v>0.55670103092783496</v>
      </c>
      <c r="AK40" s="13">
        <v>0.64705882352941202</v>
      </c>
      <c r="AL40" s="13">
        <v>0.76294820717131495</v>
      </c>
      <c r="AM40" s="13">
        <v>0.78735632183908</v>
      </c>
      <c r="AN40" s="13"/>
      <c r="AO40" s="13">
        <v>0.73244147157190598</v>
      </c>
      <c r="AP40" s="13">
        <v>0.703125</v>
      </c>
      <c r="AQ40" s="13"/>
      <c r="AR40" s="13">
        <v>0.78125</v>
      </c>
      <c r="AS40" s="13">
        <v>0.71678321678321699</v>
      </c>
      <c r="AT40" s="13">
        <v>0.70588235294117696</v>
      </c>
      <c r="AU40" s="13">
        <v>0.83870967741935498</v>
      </c>
      <c r="AV40" s="13">
        <v>0.73949579831932799</v>
      </c>
      <c r="AW40" s="13">
        <v>0.67532467532467499</v>
      </c>
      <c r="AX40" s="13">
        <v>0.59523809523809501</v>
      </c>
      <c r="AY40" s="13">
        <v>0.76470588235294101</v>
      </c>
      <c r="AZ40" s="13">
        <v>0.78431372549019596</v>
      </c>
      <c r="BA40" s="13">
        <v>0.75862068965517204</v>
      </c>
      <c r="BB40" s="13">
        <v>0.63157894736842102</v>
      </c>
      <c r="BC40" s="13">
        <v>0.73584905660377398</v>
      </c>
      <c r="BD40" s="13"/>
      <c r="BE40" s="13">
        <v>0.76770538243626096</v>
      </c>
    </row>
    <row r="41" spans="2:57" x14ac:dyDescent="0.25">
      <c r="B41" t="s">
        <v>80</v>
      </c>
      <c r="C41" s="13">
        <v>0.21690427698574299</v>
      </c>
      <c r="D41" s="13">
        <v>0.31168831168831201</v>
      </c>
      <c r="E41" s="13">
        <v>0.31111111111111101</v>
      </c>
      <c r="F41" s="13">
        <v>0.196850393700787</v>
      </c>
      <c r="G41" s="13">
        <v>0.18798449612403101</v>
      </c>
      <c r="H41" s="13"/>
      <c r="I41" s="13">
        <v>0.248927038626609</v>
      </c>
      <c r="J41" s="13">
        <v>0.18798449612403101</v>
      </c>
      <c r="K41" s="13"/>
      <c r="L41" s="13">
        <v>0.296875</v>
      </c>
      <c r="M41" s="13">
        <v>0.22510822510822501</v>
      </c>
      <c r="N41" s="13">
        <v>0.18729096989966601</v>
      </c>
      <c r="O41" s="13">
        <v>0.20743034055727599</v>
      </c>
      <c r="P41" s="13"/>
      <c r="Q41" s="13">
        <v>0.31531531531531498</v>
      </c>
      <c r="R41" s="13">
        <v>0.32432432432432401</v>
      </c>
      <c r="S41" s="13">
        <v>0.25</v>
      </c>
      <c r="T41" s="13">
        <v>0.25233644859813098</v>
      </c>
      <c r="U41" s="13">
        <v>0.20161290322580599</v>
      </c>
      <c r="V41" s="13">
        <v>0.229007633587786</v>
      </c>
      <c r="W41" s="13">
        <v>0.15306122448979601</v>
      </c>
      <c r="X41" s="13">
        <v>0.13596491228070201</v>
      </c>
      <c r="Y41" s="13"/>
      <c r="Z41" s="13">
        <v>0.28776978417266202</v>
      </c>
      <c r="AA41" s="13">
        <v>0.17177914110429399</v>
      </c>
      <c r="AB41" s="13">
        <v>0.214285714285714</v>
      </c>
      <c r="AC41" s="13">
        <v>0.229050279329609</v>
      </c>
      <c r="AD41" s="13">
        <v>0.2</v>
      </c>
      <c r="AE41" s="13">
        <v>0.22935779816513799</v>
      </c>
      <c r="AF41" s="13">
        <v>0.214285714285714</v>
      </c>
      <c r="AG41" s="13">
        <v>0.175824175824176</v>
      </c>
      <c r="AH41" s="13"/>
      <c r="AI41" s="13">
        <v>0.22222222222222199</v>
      </c>
      <c r="AJ41" s="13">
        <v>0.28865979381443302</v>
      </c>
      <c r="AK41" s="13">
        <v>0.26143790849673199</v>
      </c>
      <c r="AL41" s="13">
        <v>0.20517928286852599</v>
      </c>
      <c r="AM41" s="13">
        <v>0.17241379310344801</v>
      </c>
      <c r="AN41" s="13"/>
      <c r="AO41" s="13">
        <v>0.19397993311036801</v>
      </c>
      <c r="AP41" s="13">
        <v>0.25260416666666702</v>
      </c>
      <c r="AQ41" s="13"/>
      <c r="AR41" s="13">
        <v>0.1875</v>
      </c>
      <c r="AS41" s="13">
        <v>0.23426573426573399</v>
      </c>
      <c r="AT41" s="13">
        <v>0.23529411764705899</v>
      </c>
      <c r="AU41" s="13">
        <v>0.16129032258064499</v>
      </c>
      <c r="AV41" s="13">
        <v>0.21008403361344499</v>
      </c>
      <c r="AW41" s="13">
        <v>0.25974025974025999</v>
      </c>
      <c r="AX41" s="13">
        <v>0.30952380952380998</v>
      </c>
      <c r="AY41" s="13">
        <v>8.8235294117647106E-2</v>
      </c>
      <c r="AZ41" s="13">
        <v>0.16666666666666699</v>
      </c>
      <c r="BA41" s="13">
        <v>0.17241379310344801</v>
      </c>
      <c r="BB41" s="13">
        <v>0.28070175438596501</v>
      </c>
      <c r="BC41" s="13">
        <v>0.15094339622641501</v>
      </c>
      <c r="BD41" s="13"/>
      <c r="BE41" s="13">
        <v>0.20396600566572201</v>
      </c>
    </row>
    <row r="42" spans="2:57" x14ac:dyDescent="0.25">
      <c r="B42" t="s">
        <v>81</v>
      </c>
      <c r="C42" s="13">
        <v>5.90631364562118E-2</v>
      </c>
      <c r="D42" s="13">
        <v>0.28571428571428598</v>
      </c>
      <c r="E42" s="13">
        <v>0.11851851851851899</v>
      </c>
      <c r="F42" s="13">
        <v>4.33070866141732E-2</v>
      </c>
      <c r="G42" s="13">
        <v>1.74418604651163E-2</v>
      </c>
      <c r="H42" s="13"/>
      <c r="I42" s="13">
        <v>0.105150214592275</v>
      </c>
      <c r="J42" s="13">
        <v>1.74418604651163E-2</v>
      </c>
      <c r="K42" s="13"/>
      <c r="L42" s="13">
        <v>7.03125E-2</v>
      </c>
      <c r="M42" s="13">
        <v>4.7619047619047603E-2</v>
      </c>
      <c r="N42" s="13">
        <v>5.35117056856187E-2</v>
      </c>
      <c r="O42" s="13">
        <v>6.8111455108359101E-2</v>
      </c>
      <c r="P42" s="13"/>
      <c r="Q42" s="13">
        <v>0.20720720720720701</v>
      </c>
      <c r="R42" s="13">
        <v>8.1081081081081099E-2</v>
      </c>
      <c r="S42" s="13">
        <v>5.4347826086956499E-2</v>
      </c>
      <c r="T42" s="13">
        <v>2.80373831775701E-2</v>
      </c>
      <c r="U42" s="13">
        <v>6.4516129032258104E-2</v>
      </c>
      <c r="V42" s="13">
        <v>7.63358778625954E-3</v>
      </c>
      <c r="W42" s="13">
        <v>3.06122448979592E-2</v>
      </c>
      <c r="X42" s="13">
        <v>3.94736842105263E-2</v>
      </c>
      <c r="Y42" s="13"/>
      <c r="Z42" s="13">
        <v>7.1942446043165506E-2</v>
      </c>
      <c r="AA42" s="13">
        <v>7.3619631901840496E-2</v>
      </c>
      <c r="AB42" s="13">
        <v>2.5974025974026E-2</v>
      </c>
      <c r="AC42" s="13">
        <v>3.3519553072625698E-2</v>
      </c>
      <c r="AD42" s="13">
        <v>2.8571428571428598E-2</v>
      </c>
      <c r="AE42" s="13">
        <v>7.3394495412843999E-2</v>
      </c>
      <c r="AF42" s="13">
        <v>7.1428571428571397E-2</v>
      </c>
      <c r="AG42" s="13">
        <v>0.13186813186813201</v>
      </c>
      <c r="AH42" s="13"/>
      <c r="AI42" s="13">
        <v>0.17777777777777801</v>
      </c>
      <c r="AJ42" s="13">
        <v>0.14432989690721601</v>
      </c>
      <c r="AK42" s="13">
        <v>8.4967320261437898E-2</v>
      </c>
      <c r="AL42" s="13">
        <v>3.1872509960159397E-2</v>
      </c>
      <c r="AM42" s="13">
        <v>3.4482758620689703E-2</v>
      </c>
      <c r="AN42" s="13"/>
      <c r="AO42" s="13">
        <v>7.0234113712374605E-2</v>
      </c>
      <c r="AP42" s="13">
        <v>4.1666666666666699E-2</v>
      </c>
      <c r="AQ42" s="13"/>
      <c r="AR42" s="13">
        <v>3.125E-2</v>
      </c>
      <c r="AS42" s="13">
        <v>4.5454545454545497E-2</v>
      </c>
      <c r="AT42" s="13">
        <v>5.8823529411764698E-2</v>
      </c>
      <c r="AU42" s="13">
        <v>0</v>
      </c>
      <c r="AV42" s="13">
        <v>5.0420168067226899E-2</v>
      </c>
      <c r="AW42" s="13">
        <v>6.4935064935064901E-2</v>
      </c>
      <c r="AX42" s="13">
        <v>8.3333333333333301E-2</v>
      </c>
      <c r="AY42" s="13">
        <v>0.14705882352941199</v>
      </c>
      <c r="AZ42" s="13">
        <v>3.9215686274509803E-2</v>
      </c>
      <c r="BA42" s="13">
        <v>6.8965517241379296E-2</v>
      </c>
      <c r="BB42" s="13">
        <v>8.7719298245614002E-2</v>
      </c>
      <c r="BC42" s="13">
        <v>0.113207547169811</v>
      </c>
      <c r="BD42" s="13"/>
      <c r="BE42" s="13">
        <v>2.54957507082153E-2</v>
      </c>
    </row>
    <row r="43" spans="2:57" x14ac:dyDescent="0.25">
      <c r="B43" t="s">
        <v>82</v>
      </c>
      <c r="C43" s="13">
        <v>3.0549898167006101E-3</v>
      </c>
      <c r="D43" s="13">
        <v>0</v>
      </c>
      <c r="E43" s="13">
        <v>7.4074074074074103E-3</v>
      </c>
      <c r="F43" s="13">
        <v>3.9370078740157497E-3</v>
      </c>
      <c r="G43" s="13">
        <v>1.9379844961240299E-3</v>
      </c>
      <c r="H43" s="13"/>
      <c r="I43" s="13">
        <v>4.29184549356223E-3</v>
      </c>
      <c r="J43" s="13">
        <v>1.9379844961240299E-3</v>
      </c>
      <c r="K43" s="13"/>
      <c r="L43" s="13">
        <v>0</v>
      </c>
      <c r="M43" s="13">
        <v>0</v>
      </c>
      <c r="N43" s="13">
        <v>3.3444816053511701E-3</v>
      </c>
      <c r="O43" s="13">
        <v>6.1919504643962904E-3</v>
      </c>
      <c r="P43" s="13"/>
      <c r="Q43" s="13">
        <v>0</v>
      </c>
      <c r="R43" s="13">
        <v>1.35135135135135E-2</v>
      </c>
      <c r="S43" s="13">
        <v>0</v>
      </c>
      <c r="T43" s="13">
        <v>0</v>
      </c>
      <c r="U43" s="13">
        <v>0</v>
      </c>
      <c r="V43" s="13">
        <v>7.63358778625954E-3</v>
      </c>
      <c r="W43" s="13">
        <v>0</v>
      </c>
      <c r="X43" s="13">
        <v>0</v>
      </c>
      <c r="Y43" s="13"/>
      <c r="Z43" s="13">
        <v>7.1942446043165497E-3</v>
      </c>
      <c r="AA43" s="13">
        <v>0</v>
      </c>
      <c r="AB43" s="13">
        <v>0</v>
      </c>
      <c r="AC43" s="13">
        <v>5.5865921787709499E-3</v>
      </c>
      <c r="AD43" s="13">
        <v>0</v>
      </c>
      <c r="AE43" s="13">
        <v>9.1743119266055103E-3</v>
      </c>
      <c r="AF43" s="13">
        <v>0</v>
      </c>
      <c r="AG43" s="13">
        <v>0</v>
      </c>
      <c r="AH43" s="13"/>
      <c r="AI43" s="13">
        <v>0</v>
      </c>
      <c r="AJ43" s="13">
        <v>1.03092783505155E-2</v>
      </c>
      <c r="AK43" s="13">
        <v>6.5359477124183E-3</v>
      </c>
      <c r="AL43" s="13">
        <v>0</v>
      </c>
      <c r="AM43" s="13">
        <v>5.74712643678161E-3</v>
      </c>
      <c r="AN43" s="13"/>
      <c r="AO43" s="13">
        <v>3.3444816053511701E-3</v>
      </c>
      <c r="AP43" s="13">
        <v>2.60416666666667E-3</v>
      </c>
      <c r="AQ43" s="13"/>
      <c r="AR43" s="13">
        <v>0</v>
      </c>
      <c r="AS43" s="13">
        <v>3.4965034965035E-3</v>
      </c>
      <c r="AT43" s="13">
        <v>0</v>
      </c>
      <c r="AU43" s="13">
        <v>0</v>
      </c>
      <c r="AV43" s="13">
        <v>0</v>
      </c>
      <c r="AW43" s="13">
        <v>0</v>
      </c>
      <c r="AX43" s="13">
        <v>1.1904761904761901E-2</v>
      </c>
      <c r="AY43" s="13">
        <v>0</v>
      </c>
      <c r="AZ43" s="13">
        <v>9.8039215686274508E-3</v>
      </c>
      <c r="BA43" s="13">
        <v>0</v>
      </c>
      <c r="BB43" s="13">
        <v>0</v>
      </c>
      <c r="BC43" s="13">
        <v>0</v>
      </c>
      <c r="BD43" s="13"/>
      <c r="BE43" s="13">
        <v>2.8328611898016999E-3</v>
      </c>
    </row>
    <row r="44" spans="2:57" x14ac:dyDescent="0.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row>
    <row r="45" spans="2:57" x14ac:dyDescent="0.25">
      <c r="B45" s="6" t="s">
        <v>92</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row>
    <row r="46" spans="2:57" x14ac:dyDescent="0.25">
      <c r="B46" s="23" t="s">
        <v>86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row>
    <row r="47" spans="2:57" x14ac:dyDescent="0.25">
      <c r="B47" t="s">
        <v>79</v>
      </c>
      <c r="C47" s="13">
        <v>0.72708757637474497</v>
      </c>
      <c r="D47" s="13">
        <v>0.40259740259740301</v>
      </c>
      <c r="E47" s="13">
        <v>0.60740740740740695</v>
      </c>
      <c r="F47" s="13">
        <v>0.73622047244094502</v>
      </c>
      <c r="G47" s="13">
        <v>0.80232558139534904</v>
      </c>
      <c r="H47" s="13"/>
      <c r="I47" s="13">
        <v>0.643776824034335</v>
      </c>
      <c r="J47" s="13">
        <v>0.80232558139534904</v>
      </c>
      <c r="K47" s="13"/>
      <c r="L47" s="13">
        <v>0.65625</v>
      </c>
      <c r="M47" s="13">
        <v>0.73160173160173203</v>
      </c>
      <c r="N47" s="13">
        <v>0.77257525083612</v>
      </c>
      <c r="O47" s="13">
        <v>0.70897832817337503</v>
      </c>
      <c r="P47" s="13"/>
      <c r="Q47" s="13">
        <v>0.51351351351351304</v>
      </c>
      <c r="R47" s="13">
        <v>0.59459459459459496</v>
      </c>
      <c r="S47" s="13">
        <v>0.71739130434782605</v>
      </c>
      <c r="T47" s="13">
        <v>0.60747663551401898</v>
      </c>
      <c r="U47" s="13">
        <v>0.75806451612903203</v>
      </c>
      <c r="V47" s="13">
        <v>0.82442748091603102</v>
      </c>
      <c r="W47" s="13">
        <v>0.77551020408163296</v>
      </c>
      <c r="X47" s="13">
        <v>0.83333333333333304</v>
      </c>
      <c r="Y47" s="13"/>
      <c r="Z47" s="13">
        <v>0.66906474820143902</v>
      </c>
      <c r="AA47" s="13">
        <v>0.71165644171779097</v>
      </c>
      <c r="AB47" s="13">
        <v>0.76623376623376604</v>
      </c>
      <c r="AC47" s="13">
        <v>0.76536312849162003</v>
      </c>
      <c r="AD47" s="13">
        <v>0.79047619047619</v>
      </c>
      <c r="AE47" s="13">
        <v>0.67889908256880704</v>
      </c>
      <c r="AF47" s="13">
        <v>0.78571428571428603</v>
      </c>
      <c r="AG47" s="13">
        <v>0.659340659340659</v>
      </c>
      <c r="AH47" s="13"/>
      <c r="AI47" s="13">
        <v>0.66666666666666696</v>
      </c>
      <c r="AJ47" s="13">
        <v>0.55670103092783496</v>
      </c>
      <c r="AK47" s="13">
        <v>0.64052287581699296</v>
      </c>
      <c r="AL47" s="13">
        <v>0.76494023904382502</v>
      </c>
      <c r="AM47" s="13">
        <v>0.81609195402298895</v>
      </c>
      <c r="AN47" s="13"/>
      <c r="AO47" s="13">
        <v>0.73244147157190598</v>
      </c>
      <c r="AP47" s="13">
        <v>0.71875</v>
      </c>
      <c r="AQ47" s="13"/>
      <c r="AR47" s="13">
        <v>0.671875</v>
      </c>
      <c r="AS47" s="13">
        <v>0.71678321678321699</v>
      </c>
      <c r="AT47" s="13">
        <v>0.70588235294117696</v>
      </c>
      <c r="AU47" s="13">
        <v>0.83870967741935498</v>
      </c>
      <c r="AV47" s="13">
        <v>0.76470588235294101</v>
      </c>
      <c r="AW47" s="13">
        <v>0.71428571428571397</v>
      </c>
      <c r="AX47" s="13">
        <v>0.702380952380952</v>
      </c>
      <c r="AY47" s="13">
        <v>0.67647058823529405</v>
      </c>
      <c r="AZ47" s="13">
        <v>0.76470588235294101</v>
      </c>
      <c r="BA47" s="13">
        <v>0.74137931034482796</v>
      </c>
      <c r="BB47" s="13">
        <v>0.68421052631578905</v>
      </c>
      <c r="BC47" s="13">
        <v>0.75471698113207597</v>
      </c>
      <c r="BD47" s="13"/>
      <c r="BE47" s="13">
        <v>0.78470254957507102</v>
      </c>
    </row>
    <row r="48" spans="2:57" x14ac:dyDescent="0.25">
      <c r="B48" t="s">
        <v>80</v>
      </c>
      <c r="C48" s="13">
        <v>0.21995926680244399</v>
      </c>
      <c r="D48" s="13">
        <v>0.337662337662338</v>
      </c>
      <c r="E48" s="13">
        <v>0.296296296296296</v>
      </c>
      <c r="F48" s="13">
        <v>0.23622047244094499</v>
      </c>
      <c r="G48" s="13">
        <v>0.17441860465116299</v>
      </c>
      <c r="H48" s="13"/>
      <c r="I48" s="13">
        <v>0.27038626609442101</v>
      </c>
      <c r="J48" s="13">
        <v>0.17441860465116299</v>
      </c>
      <c r="K48" s="13"/>
      <c r="L48" s="13">
        <v>0.2890625</v>
      </c>
      <c r="M48" s="13">
        <v>0.21212121212121199</v>
      </c>
      <c r="N48" s="13">
        <v>0.20066889632106999</v>
      </c>
      <c r="O48" s="13">
        <v>0.21671826625387</v>
      </c>
      <c r="P48" s="13"/>
      <c r="Q48" s="13">
        <v>0.32432432432432401</v>
      </c>
      <c r="R48" s="13">
        <v>0.35135135135135098</v>
      </c>
      <c r="S48" s="13">
        <v>0.19565217391304299</v>
      </c>
      <c r="T48" s="13">
        <v>0.37383177570093501</v>
      </c>
      <c r="U48" s="13">
        <v>0.20161290322580599</v>
      </c>
      <c r="V48" s="13">
        <v>0.15267175572519101</v>
      </c>
      <c r="W48" s="13">
        <v>0.17346938775510201</v>
      </c>
      <c r="X48" s="13">
        <v>0.144736842105263</v>
      </c>
      <c r="Y48" s="13"/>
      <c r="Z48" s="13">
        <v>0.25899280575539602</v>
      </c>
      <c r="AA48" s="13">
        <v>0.214723926380368</v>
      </c>
      <c r="AB48" s="13">
        <v>0.19480519480519501</v>
      </c>
      <c r="AC48" s="13">
        <v>0.20111731843575401</v>
      </c>
      <c r="AD48" s="13">
        <v>0.17142857142857101</v>
      </c>
      <c r="AE48" s="13">
        <v>0.27522935779816499</v>
      </c>
      <c r="AF48" s="13">
        <v>0.16666666666666699</v>
      </c>
      <c r="AG48" s="13">
        <v>0.26373626373626402</v>
      </c>
      <c r="AH48" s="13"/>
      <c r="AI48" s="13">
        <v>0.2</v>
      </c>
      <c r="AJ48" s="13">
        <v>0.30927835051546398</v>
      </c>
      <c r="AK48" s="13">
        <v>0.29411764705882398</v>
      </c>
      <c r="AL48" s="13">
        <v>0.20318725099601601</v>
      </c>
      <c r="AM48" s="13">
        <v>0.14942528735632199</v>
      </c>
      <c r="AN48" s="13"/>
      <c r="AO48" s="13">
        <v>0.20903010033444799</v>
      </c>
      <c r="AP48" s="13">
        <v>0.23697916666666699</v>
      </c>
      <c r="AQ48" s="13"/>
      <c r="AR48" s="13">
        <v>0.3125</v>
      </c>
      <c r="AS48" s="13">
        <v>0.23426573426573399</v>
      </c>
      <c r="AT48" s="13">
        <v>0.29411764705882398</v>
      </c>
      <c r="AU48" s="13">
        <v>0.16129032258064499</v>
      </c>
      <c r="AV48" s="13">
        <v>0.19327731092437</v>
      </c>
      <c r="AW48" s="13">
        <v>0.22077922077922099</v>
      </c>
      <c r="AX48" s="13">
        <v>0.238095238095238</v>
      </c>
      <c r="AY48" s="13">
        <v>0.14705882352941199</v>
      </c>
      <c r="AZ48" s="13">
        <v>0.16666666666666699</v>
      </c>
      <c r="BA48" s="13">
        <v>0.22413793103448301</v>
      </c>
      <c r="BB48" s="13">
        <v>0.24561403508771901</v>
      </c>
      <c r="BC48" s="13">
        <v>0.18867924528301899</v>
      </c>
      <c r="BD48" s="13"/>
      <c r="BE48" s="13">
        <v>0.19263456090651601</v>
      </c>
    </row>
    <row r="49" spans="2:57" x14ac:dyDescent="0.25">
      <c r="B49" t="s">
        <v>81</v>
      </c>
      <c r="C49" s="13">
        <v>4.7861507128309597E-2</v>
      </c>
      <c r="D49" s="13">
        <v>0.25974025974025999</v>
      </c>
      <c r="E49" s="13">
        <v>8.8888888888888906E-2</v>
      </c>
      <c r="F49" s="13">
        <v>2.3622047244094498E-2</v>
      </c>
      <c r="G49" s="13">
        <v>1.74418604651163E-2</v>
      </c>
      <c r="H49" s="13"/>
      <c r="I49" s="13">
        <v>8.15450643776824E-2</v>
      </c>
      <c r="J49" s="13">
        <v>1.74418604651163E-2</v>
      </c>
      <c r="K49" s="13"/>
      <c r="L49" s="13">
        <v>5.46875E-2</v>
      </c>
      <c r="M49" s="13">
        <v>5.1948051948052E-2</v>
      </c>
      <c r="N49" s="13">
        <v>2.3411371237458199E-2</v>
      </c>
      <c r="O49" s="13">
        <v>6.5015479876161006E-2</v>
      </c>
      <c r="P49" s="13"/>
      <c r="Q49" s="13">
        <v>0.162162162162162</v>
      </c>
      <c r="R49" s="13">
        <v>5.4054054054054099E-2</v>
      </c>
      <c r="S49" s="13">
        <v>7.6086956521739094E-2</v>
      </c>
      <c r="T49" s="13">
        <v>1.86915887850467E-2</v>
      </c>
      <c r="U49" s="13">
        <v>4.0322580645161303E-2</v>
      </c>
      <c r="V49" s="13">
        <v>2.2900763358778602E-2</v>
      </c>
      <c r="W49" s="13">
        <v>4.08163265306122E-2</v>
      </c>
      <c r="X49" s="13">
        <v>1.7543859649122799E-2</v>
      </c>
      <c r="Y49" s="13"/>
      <c r="Z49" s="13">
        <v>5.7553956834532398E-2</v>
      </c>
      <c r="AA49" s="13">
        <v>6.7484662576687102E-2</v>
      </c>
      <c r="AB49" s="13">
        <v>3.2467532467532499E-2</v>
      </c>
      <c r="AC49" s="13">
        <v>3.3519553072625698E-2</v>
      </c>
      <c r="AD49" s="13">
        <v>3.8095238095238099E-2</v>
      </c>
      <c r="AE49" s="13">
        <v>3.6697247706422E-2</v>
      </c>
      <c r="AF49" s="13">
        <v>4.7619047619047603E-2</v>
      </c>
      <c r="AG49" s="13">
        <v>7.69230769230769E-2</v>
      </c>
      <c r="AH49" s="13"/>
      <c r="AI49" s="13">
        <v>0.133333333333333</v>
      </c>
      <c r="AJ49" s="13">
        <v>0.123711340206186</v>
      </c>
      <c r="AK49" s="13">
        <v>6.5359477124182996E-2</v>
      </c>
      <c r="AL49" s="13">
        <v>2.5896414342629501E-2</v>
      </c>
      <c r="AM49" s="13">
        <v>2.8735632183908E-2</v>
      </c>
      <c r="AN49" s="13"/>
      <c r="AO49" s="13">
        <v>5.5183946488294298E-2</v>
      </c>
      <c r="AP49" s="13">
        <v>3.6458333333333301E-2</v>
      </c>
      <c r="AQ49" s="13"/>
      <c r="AR49" s="13">
        <v>1.5625E-2</v>
      </c>
      <c r="AS49" s="13">
        <v>4.1958041958042001E-2</v>
      </c>
      <c r="AT49" s="13">
        <v>0</v>
      </c>
      <c r="AU49" s="13">
        <v>0</v>
      </c>
      <c r="AV49" s="13">
        <v>4.20168067226891E-2</v>
      </c>
      <c r="AW49" s="13">
        <v>6.4935064935064901E-2</v>
      </c>
      <c r="AX49" s="13">
        <v>5.95238095238095E-2</v>
      </c>
      <c r="AY49" s="13">
        <v>0.14705882352941199</v>
      </c>
      <c r="AZ49" s="13">
        <v>4.9019607843137303E-2</v>
      </c>
      <c r="BA49" s="13">
        <v>3.4482758620689703E-2</v>
      </c>
      <c r="BB49" s="13">
        <v>7.0175438596491196E-2</v>
      </c>
      <c r="BC49" s="13">
        <v>5.6603773584905703E-2</v>
      </c>
      <c r="BD49" s="13"/>
      <c r="BE49" s="13">
        <v>1.9830028328611901E-2</v>
      </c>
    </row>
    <row r="50" spans="2:57" x14ac:dyDescent="0.25">
      <c r="B50" t="s">
        <v>82</v>
      </c>
      <c r="C50" s="13">
        <v>5.0916496945010202E-3</v>
      </c>
      <c r="D50" s="13">
        <v>0</v>
      </c>
      <c r="E50" s="13">
        <v>7.4074074074074103E-3</v>
      </c>
      <c r="F50" s="13">
        <v>3.9370078740157497E-3</v>
      </c>
      <c r="G50" s="13">
        <v>5.8139534883720903E-3</v>
      </c>
      <c r="H50" s="13"/>
      <c r="I50" s="13">
        <v>4.29184549356223E-3</v>
      </c>
      <c r="J50" s="13">
        <v>5.8139534883720903E-3</v>
      </c>
      <c r="K50" s="13"/>
      <c r="L50" s="13">
        <v>0</v>
      </c>
      <c r="M50" s="13">
        <v>4.3290043290043299E-3</v>
      </c>
      <c r="N50" s="13">
        <v>3.3444816053511701E-3</v>
      </c>
      <c r="O50" s="13">
        <v>9.2879256965944304E-3</v>
      </c>
      <c r="P50" s="13"/>
      <c r="Q50" s="13">
        <v>0</v>
      </c>
      <c r="R50" s="13">
        <v>0</v>
      </c>
      <c r="S50" s="13">
        <v>1.0869565217391301E-2</v>
      </c>
      <c r="T50" s="13">
        <v>0</v>
      </c>
      <c r="U50" s="13">
        <v>0</v>
      </c>
      <c r="V50" s="13">
        <v>0</v>
      </c>
      <c r="W50" s="13">
        <v>1.02040816326531E-2</v>
      </c>
      <c r="X50" s="13">
        <v>4.3859649122806998E-3</v>
      </c>
      <c r="Y50" s="13"/>
      <c r="Z50" s="13">
        <v>1.4388489208633099E-2</v>
      </c>
      <c r="AA50" s="13">
        <v>6.13496932515337E-3</v>
      </c>
      <c r="AB50" s="13">
        <v>6.4935064935064896E-3</v>
      </c>
      <c r="AC50" s="13">
        <v>0</v>
      </c>
      <c r="AD50" s="13">
        <v>0</v>
      </c>
      <c r="AE50" s="13">
        <v>9.1743119266055103E-3</v>
      </c>
      <c r="AF50" s="13">
        <v>0</v>
      </c>
      <c r="AG50" s="13">
        <v>0</v>
      </c>
      <c r="AH50" s="13"/>
      <c r="AI50" s="13">
        <v>0</v>
      </c>
      <c r="AJ50" s="13">
        <v>1.03092783505155E-2</v>
      </c>
      <c r="AK50" s="13">
        <v>0</v>
      </c>
      <c r="AL50" s="13">
        <v>5.9760956175298804E-3</v>
      </c>
      <c r="AM50" s="13">
        <v>5.74712643678161E-3</v>
      </c>
      <c r="AN50" s="13"/>
      <c r="AO50" s="13">
        <v>3.3444816053511701E-3</v>
      </c>
      <c r="AP50" s="13">
        <v>7.8125E-3</v>
      </c>
      <c r="AQ50" s="13"/>
      <c r="AR50" s="13">
        <v>0</v>
      </c>
      <c r="AS50" s="13">
        <v>6.9930069930069904E-3</v>
      </c>
      <c r="AT50" s="13">
        <v>0</v>
      </c>
      <c r="AU50" s="13">
        <v>0</v>
      </c>
      <c r="AV50" s="13">
        <v>0</v>
      </c>
      <c r="AW50" s="13">
        <v>0</v>
      </c>
      <c r="AX50" s="13">
        <v>0</v>
      </c>
      <c r="AY50" s="13">
        <v>2.9411764705882401E-2</v>
      </c>
      <c r="AZ50" s="13">
        <v>1.9607843137254902E-2</v>
      </c>
      <c r="BA50" s="13">
        <v>0</v>
      </c>
      <c r="BB50" s="13">
        <v>0</v>
      </c>
      <c r="BC50" s="13">
        <v>0</v>
      </c>
      <c r="BD50" s="13"/>
      <c r="BE50" s="13">
        <v>2.8328611898016999E-3</v>
      </c>
    </row>
    <row r="51" spans="2:57" x14ac:dyDescent="0.25">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row>
    <row r="52" spans="2:57" x14ac:dyDescent="0.25">
      <c r="B52" s="6" t="s">
        <v>107</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row>
    <row r="53" spans="2:57" x14ac:dyDescent="0.25">
      <c r="B53" s="23" t="s">
        <v>86</v>
      </c>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row>
    <row r="54" spans="2:57" x14ac:dyDescent="0.25">
      <c r="B54" t="s">
        <v>101</v>
      </c>
      <c r="C54" s="13">
        <v>5.0916496945010202E-3</v>
      </c>
      <c r="D54" s="13">
        <v>0</v>
      </c>
      <c r="E54" s="13">
        <v>0</v>
      </c>
      <c r="F54" s="13">
        <v>1.1811023622047201E-2</v>
      </c>
      <c r="G54" s="13">
        <v>3.8759689922480598E-3</v>
      </c>
      <c r="H54" s="13"/>
      <c r="I54" s="13">
        <v>6.4377682403433502E-3</v>
      </c>
      <c r="J54" s="13">
        <v>3.8759689922480598E-3</v>
      </c>
      <c r="K54" s="13"/>
      <c r="L54" s="13">
        <v>0</v>
      </c>
      <c r="M54" s="13">
        <v>1.2987012987013E-2</v>
      </c>
      <c r="N54" s="13">
        <v>6.6889632107023402E-3</v>
      </c>
      <c r="O54" s="13">
        <v>0</v>
      </c>
      <c r="P54" s="13"/>
      <c r="Q54" s="13">
        <v>9.0090090090090107E-3</v>
      </c>
      <c r="R54" s="13">
        <v>1.35135135135135E-2</v>
      </c>
      <c r="S54" s="13">
        <v>0</v>
      </c>
      <c r="T54" s="13">
        <v>9.3457943925233603E-3</v>
      </c>
      <c r="U54" s="13">
        <v>0</v>
      </c>
      <c r="V54" s="13">
        <v>0</v>
      </c>
      <c r="W54" s="13">
        <v>2.04081632653061E-2</v>
      </c>
      <c r="X54" s="13">
        <v>0</v>
      </c>
      <c r="Y54" s="13"/>
      <c r="Z54" s="13">
        <v>0</v>
      </c>
      <c r="AA54" s="13">
        <v>6.13496932515337E-3</v>
      </c>
      <c r="AB54" s="13">
        <v>6.4935064935064896E-3</v>
      </c>
      <c r="AC54" s="13">
        <v>5.5865921787709499E-3</v>
      </c>
      <c r="AD54" s="13">
        <v>9.5238095238095195E-3</v>
      </c>
      <c r="AE54" s="13">
        <v>9.1743119266055103E-3</v>
      </c>
      <c r="AF54" s="13">
        <v>0</v>
      </c>
      <c r="AG54" s="13">
        <v>0</v>
      </c>
      <c r="AH54" s="13"/>
      <c r="AI54" s="13">
        <v>0</v>
      </c>
      <c r="AJ54" s="13">
        <v>2.06185567010309E-2</v>
      </c>
      <c r="AK54" s="13">
        <v>0</v>
      </c>
      <c r="AL54" s="13">
        <v>5.9760956175298804E-3</v>
      </c>
      <c r="AM54" s="13">
        <v>0</v>
      </c>
      <c r="AN54" s="13"/>
      <c r="AO54" s="13">
        <v>5.0167224080267603E-3</v>
      </c>
      <c r="AP54" s="13">
        <v>5.2083333333333296E-3</v>
      </c>
      <c r="AQ54" s="13"/>
      <c r="AR54" s="13">
        <v>0</v>
      </c>
      <c r="AS54" s="13">
        <v>6.9930069930069904E-3</v>
      </c>
      <c r="AT54" s="13">
        <v>0</v>
      </c>
      <c r="AU54" s="13">
        <v>0</v>
      </c>
      <c r="AV54" s="13">
        <v>0</v>
      </c>
      <c r="AW54" s="13">
        <v>0</v>
      </c>
      <c r="AX54" s="13">
        <v>2.3809523809523801E-2</v>
      </c>
      <c r="AY54" s="13">
        <v>0</v>
      </c>
      <c r="AZ54" s="13">
        <v>0</v>
      </c>
      <c r="BA54" s="13">
        <v>0</v>
      </c>
      <c r="BB54" s="13">
        <v>1.7543859649122799E-2</v>
      </c>
      <c r="BC54" s="13">
        <v>0</v>
      </c>
      <c r="BD54" s="13"/>
      <c r="BE54" s="13">
        <v>2.8328611898016999E-3</v>
      </c>
    </row>
    <row r="55" spans="2:57" x14ac:dyDescent="0.25">
      <c r="B55" t="s">
        <v>102</v>
      </c>
      <c r="C55" s="13">
        <v>3.5641547861507097E-2</v>
      </c>
      <c r="D55" s="13">
        <v>7.7922077922077906E-2</v>
      </c>
      <c r="E55" s="13">
        <v>5.9259259259259303E-2</v>
      </c>
      <c r="F55" s="13">
        <v>2.7559055118110201E-2</v>
      </c>
      <c r="G55" s="13">
        <v>2.7131782945736399E-2</v>
      </c>
      <c r="H55" s="13"/>
      <c r="I55" s="13">
        <v>4.50643776824034E-2</v>
      </c>
      <c r="J55" s="13">
        <v>2.7131782945736399E-2</v>
      </c>
      <c r="K55" s="13"/>
      <c r="L55" s="13">
        <v>2.34375E-2</v>
      </c>
      <c r="M55" s="13">
        <v>3.03030303030303E-2</v>
      </c>
      <c r="N55" s="13">
        <v>2.3411371237458199E-2</v>
      </c>
      <c r="O55" s="13">
        <v>5.5727554179566603E-2</v>
      </c>
      <c r="P55" s="13"/>
      <c r="Q55" s="13">
        <v>7.2072072072072099E-2</v>
      </c>
      <c r="R55" s="13">
        <v>1.35135135135135E-2</v>
      </c>
      <c r="S55" s="13">
        <v>3.2608695652173898E-2</v>
      </c>
      <c r="T55" s="13">
        <v>5.60747663551402E-2</v>
      </c>
      <c r="U55" s="13">
        <v>4.0322580645161303E-2</v>
      </c>
      <c r="V55" s="13">
        <v>3.0534351145038201E-2</v>
      </c>
      <c r="W55" s="13">
        <v>0</v>
      </c>
      <c r="X55" s="13">
        <v>3.5087719298245598E-2</v>
      </c>
      <c r="Y55" s="13"/>
      <c r="Z55" s="13">
        <v>1.4388489208633099E-2</v>
      </c>
      <c r="AA55" s="13">
        <v>3.0674846625766899E-2</v>
      </c>
      <c r="AB55" s="13">
        <v>3.2467532467532499E-2</v>
      </c>
      <c r="AC55" s="13">
        <v>2.23463687150838E-2</v>
      </c>
      <c r="AD55" s="13">
        <v>4.7619047619047603E-2</v>
      </c>
      <c r="AE55" s="13">
        <v>6.4220183486238494E-2</v>
      </c>
      <c r="AF55" s="13">
        <v>2.3809523809523801E-2</v>
      </c>
      <c r="AG55" s="13">
        <v>6.5934065934065894E-2</v>
      </c>
      <c r="AH55" s="13"/>
      <c r="AI55" s="13">
        <v>4.4444444444444398E-2</v>
      </c>
      <c r="AJ55" s="13">
        <v>6.18556701030928E-2</v>
      </c>
      <c r="AK55" s="13">
        <v>4.5751633986928102E-2</v>
      </c>
      <c r="AL55" s="13">
        <v>3.1872509960159397E-2</v>
      </c>
      <c r="AM55" s="13">
        <v>2.2988505747126398E-2</v>
      </c>
      <c r="AN55" s="13"/>
      <c r="AO55" s="13">
        <v>4.0133779264213999E-2</v>
      </c>
      <c r="AP55" s="13">
        <v>2.8645833333333301E-2</v>
      </c>
      <c r="AQ55" s="13"/>
      <c r="AR55" s="13">
        <v>3.125E-2</v>
      </c>
      <c r="AS55" s="13">
        <v>3.1468531468531499E-2</v>
      </c>
      <c r="AT55" s="13">
        <v>5.8823529411764698E-2</v>
      </c>
      <c r="AU55" s="13">
        <v>3.2258064516128997E-2</v>
      </c>
      <c r="AV55" s="13">
        <v>3.3613445378151301E-2</v>
      </c>
      <c r="AW55" s="13">
        <v>5.1948051948052E-2</v>
      </c>
      <c r="AX55" s="13">
        <v>2.3809523809523801E-2</v>
      </c>
      <c r="AY55" s="13">
        <v>2.9411764705882401E-2</v>
      </c>
      <c r="AZ55" s="13">
        <v>2.9411764705882401E-2</v>
      </c>
      <c r="BA55" s="13">
        <v>5.1724137931034503E-2</v>
      </c>
      <c r="BB55" s="13">
        <v>5.2631578947368397E-2</v>
      </c>
      <c r="BC55" s="13">
        <v>3.77358490566038E-2</v>
      </c>
      <c r="BD55" s="13"/>
      <c r="BE55" s="13">
        <v>2.2662889518413599E-2</v>
      </c>
    </row>
    <row r="56" spans="2:57" x14ac:dyDescent="0.25">
      <c r="B56" t="s">
        <v>103</v>
      </c>
      <c r="C56" s="13">
        <v>0.16395112016293301</v>
      </c>
      <c r="D56" s="13">
        <v>0.27272727272727298</v>
      </c>
      <c r="E56" s="13">
        <v>0.17037037037037001</v>
      </c>
      <c r="F56" s="13">
        <v>0.18503937007874</v>
      </c>
      <c r="G56" s="13">
        <v>0.135658914728682</v>
      </c>
      <c r="H56" s="13"/>
      <c r="I56" s="13">
        <v>0.19527896995708199</v>
      </c>
      <c r="J56" s="13">
        <v>0.135658914728682</v>
      </c>
      <c r="K56" s="13"/>
      <c r="L56" s="13">
        <v>0.140625</v>
      </c>
      <c r="M56" s="13">
        <v>0.168831168831169</v>
      </c>
      <c r="N56" s="13">
        <v>0.17725752508361201</v>
      </c>
      <c r="O56" s="13">
        <v>0.157894736842105</v>
      </c>
      <c r="P56" s="13"/>
      <c r="Q56" s="13">
        <v>0.21621621621621601</v>
      </c>
      <c r="R56" s="13">
        <v>0.21621621621621601</v>
      </c>
      <c r="S56" s="13">
        <v>0.20652173913043501</v>
      </c>
      <c r="T56" s="13">
        <v>0.14953271028037399</v>
      </c>
      <c r="U56" s="13">
        <v>0.16129032258064499</v>
      </c>
      <c r="V56" s="13">
        <v>0.12977099236641201</v>
      </c>
      <c r="W56" s="13">
        <v>0.13265306122449</v>
      </c>
      <c r="X56" s="13">
        <v>0.13596491228070201</v>
      </c>
      <c r="Y56" s="13"/>
      <c r="Z56" s="13">
        <v>0.15827338129496399</v>
      </c>
      <c r="AA56" s="13">
        <v>0.16564417177914101</v>
      </c>
      <c r="AB56" s="13">
        <v>0.18831168831168801</v>
      </c>
      <c r="AC56" s="13">
        <v>0.122905027932961</v>
      </c>
      <c r="AD56" s="13">
        <v>0.104761904761905</v>
      </c>
      <c r="AE56" s="13">
        <v>0.247706422018349</v>
      </c>
      <c r="AF56" s="13">
        <v>0.238095238095238</v>
      </c>
      <c r="AG56" s="13">
        <v>0.14285714285714299</v>
      </c>
      <c r="AH56" s="13"/>
      <c r="AI56" s="13">
        <v>0.2</v>
      </c>
      <c r="AJ56" s="13">
        <v>0.28865979381443302</v>
      </c>
      <c r="AK56" s="13">
        <v>0.27450980392156898</v>
      </c>
      <c r="AL56" s="13">
        <v>0.119521912350598</v>
      </c>
      <c r="AM56" s="13">
        <v>0.10344827586206901</v>
      </c>
      <c r="AN56" s="13"/>
      <c r="AO56" s="13">
        <v>0.15217391304347799</v>
      </c>
      <c r="AP56" s="13">
        <v>0.18229166666666699</v>
      </c>
      <c r="AQ56" s="13"/>
      <c r="AR56" s="13">
        <v>9.375E-2</v>
      </c>
      <c r="AS56" s="13">
        <v>0.132867132867133</v>
      </c>
      <c r="AT56" s="13">
        <v>0.17647058823529399</v>
      </c>
      <c r="AU56" s="13">
        <v>6.4516129032258104E-2</v>
      </c>
      <c r="AV56" s="13">
        <v>0.19327731092437</v>
      </c>
      <c r="AW56" s="13">
        <v>0.19480519480519501</v>
      </c>
      <c r="AX56" s="13">
        <v>0.15476190476190499</v>
      </c>
      <c r="AY56" s="13">
        <v>0.20588235294117599</v>
      </c>
      <c r="AZ56" s="13">
        <v>0.15686274509803899</v>
      </c>
      <c r="BA56" s="13">
        <v>0.24137931034482801</v>
      </c>
      <c r="BB56" s="13">
        <v>0.140350877192982</v>
      </c>
      <c r="BC56" s="13">
        <v>0.30188679245283001</v>
      </c>
      <c r="BD56" s="13"/>
      <c r="BE56" s="13">
        <v>0.14164305949008499</v>
      </c>
    </row>
    <row r="57" spans="2:57" x14ac:dyDescent="0.25">
      <c r="B57" t="s">
        <v>104</v>
      </c>
      <c r="C57" s="13">
        <v>0.41140529531568198</v>
      </c>
      <c r="D57" s="13">
        <v>0.35064935064935099</v>
      </c>
      <c r="E57" s="13">
        <v>0.47407407407407398</v>
      </c>
      <c r="F57" s="13">
        <v>0.40551181102362199</v>
      </c>
      <c r="G57" s="13">
        <v>0.40697674418604701</v>
      </c>
      <c r="H57" s="13"/>
      <c r="I57" s="13">
        <v>0.41630901287553601</v>
      </c>
      <c r="J57" s="13">
        <v>0.40697674418604701</v>
      </c>
      <c r="K57" s="13"/>
      <c r="L57" s="13">
        <v>0.3984375</v>
      </c>
      <c r="M57" s="13">
        <v>0.37229437229437201</v>
      </c>
      <c r="N57" s="13">
        <v>0.41471571906354499</v>
      </c>
      <c r="O57" s="13">
        <v>0.44272445820433398</v>
      </c>
      <c r="P57" s="13"/>
      <c r="Q57" s="13">
        <v>0.37837837837837801</v>
      </c>
      <c r="R57" s="13">
        <v>0.445945945945946</v>
      </c>
      <c r="S57" s="13">
        <v>0.38043478260869601</v>
      </c>
      <c r="T57" s="13">
        <v>0.44859813084112099</v>
      </c>
      <c r="U57" s="13">
        <v>0.37096774193548399</v>
      </c>
      <c r="V57" s="13">
        <v>0.44274809160305301</v>
      </c>
      <c r="W57" s="13">
        <v>0.40816326530612201</v>
      </c>
      <c r="X57" s="13">
        <v>0.41666666666666702</v>
      </c>
      <c r="Y57" s="13"/>
      <c r="Z57" s="13">
        <v>0.402877697841727</v>
      </c>
      <c r="AA57" s="13">
        <v>0.39263803680981602</v>
      </c>
      <c r="AB57" s="13">
        <v>0.40909090909090901</v>
      </c>
      <c r="AC57" s="13">
        <v>0.38547486033519601</v>
      </c>
      <c r="AD57" s="13">
        <v>0.476190476190476</v>
      </c>
      <c r="AE57" s="13">
        <v>0.34862385321100903</v>
      </c>
      <c r="AF57" s="13">
        <v>0.452380952380952</v>
      </c>
      <c r="AG57" s="13">
        <v>0.49450549450549502</v>
      </c>
      <c r="AH57" s="13"/>
      <c r="AI57" s="13">
        <v>0.422222222222222</v>
      </c>
      <c r="AJ57" s="13">
        <v>0.38144329896907198</v>
      </c>
      <c r="AK57" s="13">
        <v>0.41176470588235298</v>
      </c>
      <c r="AL57" s="13">
        <v>0.46414342629482103</v>
      </c>
      <c r="AM57" s="13">
        <v>0.28160919540229901</v>
      </c>
      <c r="AN57" s="13"/>
      <c r="AO57" s="13">
        <v>0.42474916387959899</v>
      </c>
      <c r="AP57" s="13">
        <v>0.390625</v>
      </c>
      <c r="AQ57" s="13"/>
      <c r="AR57" s="13">
        <v>0.515625</v>
      </c>
      <c r="AS57" s="13">
        <v>0.44405594405594401</v>
      </c>
      <c r="AT57" s="13">
        <v>0.47058823529411797</v>
      </c>
      <c r="AU57" s="13">
        <v>0.45161290322580599</v>
      </c>
      <c r="AV57" s="13">
        <v>0.45378151260504201</v>
      </c>
      <c r="AW57" s="13">
        <v>0.44155844155844198</v>
      </c>
      <c r="AX57" s="13">
        <v>0.36904761904761901</v>
      </c>
      <c r="AY57" s="13">
        <v>0.41176470588235298</v>
      </c>
      <c r="AZ57" s="13">
        <v>0.29411764705882398</v>
      </c>
      <c r="BA57" s="13">
        <v>0.27586206896551702</v>
      </c>
      <c r="BB57" s="13">
        <v>0.38596491228070201</v>
      </c>
      <c r="BC57" s="13">
        <v>0.39622641509433998</v>
      </c>
      <c r="BD57" s="13"/>
      <c r="BE57" s="13">
        <v>0.41359773371104802</v>
      </c>
    </row>
    <row r="58" spans="2:57" x14ac:dyDescent="0.25">
      <c r="B58" t="s">
        <v>105</v>
      </c>
      <c r="C58" s="13">
        <v>0.38391038696537699</v>
      </c>
      <c r="D58" s="13">
        <v>0.29870129870129902</v>
      </c>
      <c r="E58" s="13">
        <v>0.296296296296296</v>
      </c>
      <c r="F58" s="13">
        <v>0.37007874015747999</v>
      </c>
      <c r="G58" s="13">
        <v>0.42635658914728702</v>
      </c>
      <c r="H58" s="13"/>
      <c r="I58" s="13">
        <v>0.33690987124463501</v>
      </c>
      <c r="J58" s="13">
        <v>0.42635658914728702</v>
      </c>
      <c r="K58" s="13"/>
      <c r="L58" s="13">
        <v>0.4375</v>
      </c>
      <c r="M58" s="13">
        <v>0.415584415584416</v>
      </c>
      <c r="N58" s="13">
        <v>0.37792642140468202</v>
      </c>
      <c r="O58" s="13">
        <v>0.343653250773994</v>
      </c>
      <c r="P58" s="13"/>
      <c r="Q58" s="13">
        <v>0.32432432432432401</v>
      </c>
      <c r="R58" s="13">
        <v>0.31081081081081102</v>
      </c>
      <c r="S58" s="13">
        <v>0.38043478260869601</v>
      </c>
      <c r="T58" s="13">
        <v>0.33644859813084099</v>
      </c>
      <c r="U58" s="13">
        <v>0.42741935483871002</v>
      </c>
      <c r="V58" s="13">
        <v>0.39694656488549601</v>
      </c>
      <c r="W58" s="13">
        <v>0.43877551020408201</v>
      </c>
      <c r="X58" s="13">
        <v>0.41228070175438603</v>
      </c>
      <c r="Y58" s="13"/>
      <c r="Z58" s="13">
        <v>0.42446043165467601</v>
      </c>
      <c r="AA58" s="13">
        <v>0.40490797546012303</v>
      </c>
      <c r="AB58" s="13">
        <v>0.36363636363636398</v>
      </c>
      <c r="AC58" s="13">
        <v>0.463687150837989</v>
      </c>
      <c r="AD58" s="13">
        <v>0.36190476190476201</v>
      </c>
      <c r="AE58" s="13">
        <v>0.33027522935779802</v>
      </c>
      <c r="AF58" s="13">
        <v>0.28571428571428598</v>
      </c>
      <c r="AG58" s="13">
        <v>0.29670329670329698</v>
      </c>
      <c r="AH58" s="13"/>
      <c r="AI58" s="13">
        <v>0.33333333333333298</v>
      </c>
      <c r="AJ58" s="13">
        <v>0.247422680412371</v>
      </c>
      <c r="AK58" s="13">
        <v>0.26797385620914999</v>
      </c>
      <c r="AL58" s="13">
        <v>0.37848605577689198</v>
      </c>
      <c r="AM58" s="13">
        <v>0.59195402298850597</v>
      </c>
      <c r="AN58" s="13"/>
      <c r="AO58" s="13">
        <v>0.37792642140468202</v>
      </c>
      <c r="AP58" s="13">
        <v>0.39322916666666702</v>
      </c>
      <c r="AQ58" s="13"/>
      <c r="AR58" s="13">
        <v>0.359375</v>
      </c>
      <c r="AS58" s="13">
        <v>0.38461538461538503</v>
      </c>
      <c r="AT58" s="13">
        <v>0.29411764705882398</v>
      </c>
      <c r="AU58" s="13">
        <v>0.45161290322580599</v>
      </c>
      <c r="AV58" s="13">
        <v>0.31932773109243701</v>
      </c>
      <c r="AW58" s="13">
        <v>0.31168831168831201</v>
      </c>
      <c r="AX58" s="13">
        <v>0.42857142857142899</v>
      </c>
      <c r="AY58" s="13">
        <v>0.35294117647058798</v>
      </c>
      <c r="AZ58" s="13">
        <v>0.51960784313725505</v>
      </c>
      <c r="BA58" s="13">
        <v>0.431034482758621</v>
      </c>
      <c r="BB58" s="13">
        <v>0.40350877192982498</v>
      </c>
      <c r="BC58" s="13">
        <v>0.26415094339622602</v>
      </c>
      <c r="BD58" s="13"/>
      <c r="BE58" s="13">
        <v>0.41926345609065202</v>
      </c>
    </row>
    <row r="59" spans="2:57" x14ac:dyDescent="0.25">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row>
    <row r="60" spans="2:57" x14ac:dyDescent="0.25">
      <c r="B60" s="6" t="s">
        <v>108</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row>
    <row r="61" spans="2:57" x14ac:dyDescent="0.25">
      <c r="B61" s="23" t="s">
        <v>86</v>
      </c>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row>
    <row r="62" spans="2:57" x14ac:dyDescent="0.25">
      <c r="B62" t="s">
        <v>101</v>
      </c>
      <c r="C62" s="13">
        <v>0.102851323828921</v>
      </c>
      <c r="D62" s="13">
        <v>0.14285714285714299</v>
      </c>
      <c r="E62" s="13">
        <v>0.11851851851851899</v>
      </c>
      <c r="F62" s="13">
        <v>0.118110236220472</v>
      </c>
      <c r="G62" s="13">
        <v>8.5271317829457405E-2</v>
      </c>
      <c r="H62" s="13"/>
      <c r="I62" s="13">
        <v>0.122317596566524</v>
      </c>
      <c r="J62" s="13">
        <v>8.5271317829457405E-2</v>
      </c>
      <c r="K62" s="13"/>
      <c r="L62" s="13">
        <v>7.8125E-2</v>
      </c>
      <c r="M62" s="13">
        <v>0.112554112554113</v>
      </c>
      <c r="N62" s="13">
        <v>0.117056856187291</v>
      </c>
      <c r="O62" s="13">
        <v>9.2879256965944304E-2</v>
      </c>
      <c r="P62" s="13"/>
      <c r="Q62" s="13">
        <v>0.108108108108108</v>
      </c>
      <c r="R62" s="13">
        <v>0.162162162162162</v>
      </c>
      <c r="S62" s="13">
        <v>0.108695652173913</v>
      </c>
      <c r="T62" s="13">
        <v>7.4766355140186896E-2</v>
      </c>
      <c r="U62" s="13">
        <v>8.8709677419354802E-2</v>
      </c>
      <c r="V62" s="13">
        <v>0.13740458015267201</v>
      </c>
      <c r="W62" s="13">
        <v>9.1836734693877597E-2</v>
      </c>
      <c r="X62" s="13">
        <v>8.3333333333333301E-2</v>
      </c>
      <c r="Y62" s="13"/>
      <c r="Z62" s="13">
        <v>0.107913669064748</v>
      </c>
      <c r="AA62" s="13">
        <v>9.2024539877300596E-2</v>
      </c>
      <c r="AB62" s="13">
        <v>0.11038961038961</v>
      </c>
      <c r="AC62" s="13">
        <v>0.106145251396648</v>
      </c>
      <c r="AD62" s="13">
        <v>0.104761904761905</v>
      </c>
      <c r="AE62" s="13">
        <v>7.3394495412843999E-2</v>
      </c>
      <c r="AF62" s="13">
        <v>0.119047619047619</v>
      </c>
      <c r="AG62" s="13">
        <v>0.120879120879121</v>
      </c>
      <c r="AH62" s="13"/>
      <c r="AI62" s="13">
        <v>0.11111111111111099</v>
      </c>
      <c r="AJ62" s="13">
        <v>1.03092783505155E-2</v>
      </c>
      <c r="AK62" s="13">
        <v>0.10457516339869299</v>
      </c>
      <c r="AL62" s="13">
        <v>0.103585657370518</v>
      </c>
      <c r="AM62" s="13">
        <v>0.14367816091954</v>
      </c>
      <c r="AN62" s="13"/>
      <c r="AO62" s="13">
        <v>0.103678929765886</v>
      </c>
      <c r="AP62" s="13">
        <v>0.1015625</v>
      </c>
      <c r="AQ62" s="13"/>
      <c r="AR62" s="13">
        <v>0.125</v>
      </c>
      <c r="AS62" s="13">
        <v>8.7412587412587395E-2</v>
      </c>
      <c r="AT62" s="13">
        <v>5.8823529411764698E-2</v>
      </c>
      <c r="AU62" s="13">
        <v>0.12903225806451599</v>
      </c>
      <c r="AV62" s="13">
        <v>0.184873949579832</v>
      </c>
      <c r="AW62" s="13">
        <v>6.4935064935064901E-2</v>
      </c>
      <c r="AX62" s="13">
        <v>7.1428571428571397E-2</v>
      </c>
      <c r="AY62" s="13">
        <v>0.17647058823529399</v>
      </c>
      <c r="AZ62" s="13">
        <v>0.10784313725490199</v>
      </c>
      <c r="BA62" s="13">
        <v>0.12068965517241401</v>
      </c>
      <c r="BB62" s="13">
        <v>1.7543859649122799E-2</v>
      </c>
      <c r="BC62" s="13">
        <v>9.4339622641509399E-2</v>
      </c>
      <c r="BD62" s="13"/>
      <c r="BE62" s="13">
        <v>0.10481586402266301</v>
      </c>
    </row>
    <row r="63" spans="2:57" x14ac:dyDescent="0.25">
      <c r="B63" t="s">
        <v>102</v>
      </c>
      <c r="C63" s="13">
        <v>0.20570264765784099</v>
      </c>
      <c r="D63" s="13">
        <v>0.15584415584415601</v>
      </c>
      <c r="E63" s="13">
        <v>0.18518518518518501</v>
      </c>
      <c r="F63" s="13">
        <v>0.24803149606299199</v>
      </c>
      <c r="G63" s="13">
        <v>0.19767441860465099</v>
      </c>
      <c r="H63" s="13"/>
      <c r="I63" s="13">
        <v>0.21459227467811201</v>
      </c>
      <c r="J63" s="13">
        <v>0.19767441860465099</v>
      </c>
      <c r="K63" s="13"/>
      <c r="L63" s="13">
        <v>0.140625</v>
      </c>
      <c r="M63" s="13">
        <v>0.177489177489178</v>
      </c>
      <c r="N63" s="13">
        <v>0.24749163879598701</v>
      </c>
      <c r="O63" s="13">
        <v>0.21052631578947401</v>
      </c>
      <c r="P63" s="13"/>
      <c r="Q63" s="13">
        <v>0.135135135135135</v>
      </c>
      <c r="R63" s="13">
        <v>0.21621621621621601</v>
      </c>
      <c r="S63" s="13">
        <v>0.30434782608695699</v>
      </c>
      <c r="T63" s="13">
        <v>0.177570093457944</v>
      </c>
      <c r="U63" s="13">
        <v>0.20161290322580599</v>
      </c>
      <c r="V63" s="13">
        <v>0.206106870229008</v>
      </c>
      <c r="W63" s="13">
        <v>0.20408163265306101</v>
      </c>
      <c r="X63" s="13">
        <v>0.20175438596491199</v>
      </c>
      <c r="Y63" s="13"/>
      <c r="Z63" s="13">
        <v>0.194244604316547</v>
      </c>
      <c r="AA63" s="13">
        <v>0.184049079754601</v>
      </c>
      <c r="AB63" s="13">
        <v>0.207792207792208</v>
      </c>
      <c r="AC63" s="13">
        <v>0.229050279329609</v>
      </c>
      <c r="AD63" s="13">
        <v>0.2</v>
      </c>
      <c r="AE63" s="13">
        <v>0.16513761467889901</v>
      </c>
      <c r="AF63" s="13">
        <v>0.214285714285714</v>
      </c>
      <c r="AG63" s="13">
        <v>0.26373626373626402</v>
      </c>
      <c r="AH63" s="13"/>
      <c r="AI63" s="13">
        <v>0.28888888888888897</v>
      </c>
      <c r="AJ63" s="13">
        <v>0.164948453608247</v>
      </c>
      <c r="AK63" s="13">
        <v>0.15686274509803899</v>
      </c>
      <c r="AL63" s="13">
        <v>0.23705179282868499</v>
      </c>
      <c r="AM63" s="13">
        <v>0.16666666666666699</v>
      </c>
      <c r="AN63" s="13"/>
      <c r="AO63" s="13">
        <v>0.21070234113712399</v>
      </c>
      <c r="AP63" s="13">
        <v>0.19791666666666699</v>
      </c>
      <c r="AQ63" s="13"/>
      <c r="AR63" s="13">
        <v>0.15625</v>
      </c>
      <c r="AS63" s="13">
        <v>0.19230769230769201</v>
      </c>
      <c r="AT63" s="13">
        <v>0.17647058823529399</v>
      </c>
      <c r="AU63" s="13">
        <v>0.16129032258064499</v>
      </c>
      <c r="AV63" s="13">
        <v>0.22689075630252101</v>
      </c>
      <c r="AW63" s="13">
        <v>0.15584415584415601</v>
      </c>
      <c r="AX63" s="13">
        <v>0.26190476190476197</v>
      </c>
      <c r="AY63" s="13">
        <v>0.23529411764705899</v>
      </c>
      <c r="AZ63" s="13">
        <v>0.18627450980392199</v>
      </c>
      <c r="BA63" s="13">
        <v>0.24137931034482801</v>
      </c>
      <c r="BB63" s="13">
        <v>0.29824561403508798</v>
      </c>
      <c r="BC63" s="13">
        <v>0.18867924528301899</v>
      </c>
      <c r="BD63" s="13"/>
      <c r="BE63" s="13">
        <v>0.20963172804532601</v>
      </c>
    </row>
    <row r="64" spans="2:57" x14ac:dyDescent="0.25">
      <c r="B64" t="s">
        <v>103</v>
      </c>
      <c r="C64" s="13">
        <v>0.30040733197556002</v>
      </c>
      <c r="D64" s="13">
        <v>0.31168831168831201</v>
      </c>
      <c r="E64" s="13">
        <v>0.27407407407407403</v>
      </c>
      <c r="F64" s="13">
        <v>0.28740157480314998</v>
      </c>
      <c r="G64" s="13">
        <v>0.31201550387596899</v>
      </c>
      <c r="H64" s="13"/>
      <c r="I64" s="13">
        <v>0.28755364806867001</v>
      </c>
      <c r="J64" s="13">
        <v>0.31201550387596899</v>
      </c>
      <c r="K64" s="13"/>
      <c r="L64" s="13">
        <v>0.40625</v>
      </c>
      <c r="M64" s="13">
        <v>0.35064935064935099</v>
      </c>
      <c r="N64" s="13">
        <v>0.24080267558528401</v>
      </c>
      <c r="O64" s="13">
        <v>0.27863777089783298</v>
      </c>
      <c r="P64" s="13"/>
      <c r="Q64" s="13">
        <v>0.35135135135135098</v>
      </c>
      <c r="R64" s="13">
        <v>0.29729729729729698</v>
      </c>
      <c r="S64" s="13">
        <v>0.23913043478260901</v>
      </c>
      <c r="T64" s="13">
        <v>0.32710280373831802</v>
      </c>
      <c r="U64" s="13">
        <v>0.27419354838709697</v>
      </c>
      <c r="V64" s="13">
        <v>0.33587786259542002</v>
      </c>
      <c r="W64" s="13">
        <v>0.28571428571428598</v>
      </c>
      <c r="X64" s="13">
        <v>0.29385964912280699</v>
      </c>
      <c r="Y64" s="13"/>
      <c r="Z64" s="13">
        <v>0.30215827338129497</v>
      </c>
      <c r="AA64" s="13">
        <v>0.29447852760736198</v>
      </c>
      <c r="AB64" s="13">
        <v>0.34415584415584399</v>
      </c>
      <c r="AC64" s="13">
        <v>0.27932960893854702</v>
      </c>
      <c r="AD64" s="13">
        <v>0.34285714285714303</v>
      </c>
      <c r="AE64" s="13">
        <v>0.247706422018349</v>
      </c>
      <c r="AF64" s="13">
        <v>0.28571428571428598</v>
      </c>
      <c r="AG64" s="13">
        <v>0.29670329670329698</v>
      </c>
      <c r="AH64" s="13"/>
      <c r="AI64" s="13">
        <v>0.35555555555555601</v>
      </c>
      <c r="AJ64" s="13">
        <v>0.247422680412371</v>
      </c>
      <c r="AK64" s="13">
        <v>0.32679738562091498</v>
      </c>
      <c r="AL64" s="13">
        <v>0.29681274900398402</v>
      </c>
      <c r="AM64" s="13">
        <v>0.32183908045977</v>
      </c>
      <c r="AN64" s="13"/>
      <c r="AO64" s="13">
        <v>0.29598662207357901</v>
      </c>
      <c r="AP64" s="13">
        <v>0.30729166666666702</v>
      </c>
      <c r="AQ64" s="13"/>
      <c r="AR64" s="13">
        <v>0.296875</v>
      </c>
      <c r="AS64" s="13">
        <v>0.31818181818181801</v>
      </c>
      <c r="AT64" s="13">
        <v>0.17647058823529399</v>
      </c>
      <c r="AU64" s="13">
        <v>0.32258064516128998</v>
      </c>
      <c r="AV64" s="13">
        <v>0.24369747899159699</v>
      </c>
      <c r="AW64" s="13">
        <v>0.35064935064935099</v>
      </c>
      <c r="AX64" s="13">
        <v>0.36904761904761901</v>
      </c>
      <c r="AY64" s="13">
        <v>0.32352941176470601</v>
      </c>
      <c r="AZ64" s="13">
        <v>0.33333333333333298</v>
      </c>
      <c r="BA64" s="13">
        <v>0.18965517241379301</v>
      </c>
      <c r="BB64" s="13">
        <v>0.28070175438596501</v>
      </c>
      <c r="BC64" s="13">
        <v>0.245283018867925</v>
      </c>
      <c r="BD64" s="13"/>
      <c r="BE64" s="13">
        <v>0.31728045325778997</v>
      </c>
    </row>
    <row r="65" spans="2:57" x14ac:dyDescent="0.25">
      <c r="B65" t="s">
        <v>104</v>
      </c>
      <c r="C65" s="13">
        <v>0.26578411405295299</v>
      </c>
      <c r="D65" s="13">
        <v>0.27272727272727298</v>
      </c>
      <c r="E65" s="13">
        <v>0.25925925925925902</v>
      </c>
      <c r="F65" s="13">
        <v>0.24015748031496101</v>
      </c>
      <c r="G65" s="13">
        <v>0.27906976744186002</v>
      </c>
      <c r="H65" s="13"/>
      <c r="I65" s="13">
        <v>0.25107296137339102</v>
      </c>
      <c r="J65" s="13">
        <v>0.27906976744186002</v>
      </c>
      <c r="K65" s="13"/>
      <c r="L65" s="13">
        <v>0.21875</v>
      </c>
      <c r="M65" s="13">
        <v>0.27272727272727298</v>
      </c>
      <c r="N65" s="13">
        <v>0.26755852842809402</v>
      </c>
      <c r="O65" s="13">
        <v>0.27863777089783298</v>
      </c>
      <c r="P65" s="13"/>
      <c r="Q65" s="13">
        <v>0.26126126126126098</v>
      </c>
      <c r="R65" s="13">
        <v>0.22972972972972999</v>
      </c>
      <c r="S65" s="13">
        <v>0.22826086956521699</v>
      </c>
      <c r="T65" s="13">
        <v>0.30841121495327101</v>
      </c>
      <c r="U65" s="13">
        <v>0.29032258064516098</v>
      </c>
      <c r="V65" s="13">
        <v>0.229007633587786</v>
      </c>
      <c r="W65" s="13">
        <v>0.24489795918367299</v>
      </c>
      <c r="X65" s="13">
        <v>0.29824561403508798</v>
      </c>
      <c r="Y65" s="13"/>
      <c r="Z65" s="13">
        <v>0.28057553956834502</v>
      </c>
      <c r="AA65" s="13">
        <v>0.30674846625766899</v>
      </c>
      <c r="AB65" s="13">
        <v>0.24025974025974001</v>
      </c>
      <c r="AC65" s="13">
        <v>0.217877094972067</v>
      </c>
      <c r="AD65" s="13">
        <v>0.238095238095238</v>
      </c>
      <c r="AE65" s="13">
        <v>0.35779816513761498</v>
      </c>
      <c r="AF65" s="13">
        <v>0.26190476190476197</v>
      </c>
      <c r="AG65" s="13">
        <v>0.230769230769231</v>
      </c>
      <c r="AH65" s="13"/>
      <c r="AI65" s="13">
        <v>4.4444444444444398E-2</v>
      </c>
      <c r="AJ65" s="13">
        <v>0.41237113402061898</v>
      </c>
      <c r="AK65" s="13">
        <v>0.26797385620914999</v>
      </c>
      <c r="AL65" s="13">
        <v>0.26494023904382502</v>
      </c>
      <c r="AM65" s="13">
        <v>0.23563218390804599</v>
      </c>
      <c r="AN65" s="13"/>
      <c r="AO65" s="13">
        <v>0.269230769230769</v>
      </c>
      <c r="AP65" s="13">
        <v>0.26041666666666702</v>
      </c>
      <c r="AQ65" s="13"/>
      <c r="AR65" s="13">
        <v>0.328125</v>
      </c>
      <c r="AS65" s="13">
        <v>0.26223776223776202</v>
      </c>
      <c r="AT65" s="13">
        <v>0.47058823529411797</v>
      </c>
      <c r="AU65" s="13">
        <v>0.25806451612903197</v>
      </c>
      <c r="AV65" s="13">
        <v>0.22689075630252101</v>
      </c>
      <c r="AW65" s="13">
        <v>0.27272727272727298</v>
      </c>
      <c r="AX65" s="13">
        <v>0.19047619047618999</v>
      </c>
      <c r="AY65" s="13">
        <v>0.17647058823529399</v>
      </c>
      <c r="AZ65" s="13">
        <v>0.26470588235294101</v>
      </c>
      <c r="BA65" s="13">
        <v>0.31034482758620702</v>
      </c>
      <c r="BB65" s="13">
        <v>0.29824561403508798</v>
      </c>
      <c r="BC65" s="13">
        <v>0.320754716981132</v>
      </c>
      <c r="BD65" s="13"/>
      <c r="BE65" s="13">
        <v>0.26628895184135998</v>
      </c>
    </row>
    <row r="66" spans="2:57" x14ac:dyDescent="0.25">
      <c r="B66" t="s">
        <v>105</v>
      </c>
      <c r="C66" s="13">
        <v>0.12525458248472501</v>
      </c>
      <c r="D66" s="13">
        <v>0.11688311688311701</v>
      </c>
      <c r="E66" s="13">
        <v>0.162962962962963</v>
      </c>
      <c r="F66" s="13">
        <v>0.10629921259842499</v>
      </c>
      <c r="G66" s="13">
        <v>0.12596899224806199</v>
      </c>
      <c r="H66" s="13"/>
      <c r="I66" s="13">
        <v>0.124463519313305</v>
      </c>
      <c r="J66" s="13">
        <v>0.12596899224806199</v>
      </c>
      <c r="K66" s="13"/>
      <c r="L66" s="13">
        <v>0.15625</v>
      </c>
      <c r="M66" s="13">
        <v>8.6580086580086604E-2</v>
      </c>
      <c r="N66" s="13">
        <v>0.12709030100334401</v>
      </c>
      <c r="O66" s="13">
        <v>0.13931888544891599</v>
      </c>
      <c r="P66" s="13"/>
      <c r="Q66" s="13">
        <v>0.144144144144144</v>
      </c>
      <c r="R66" s="13">
        <v>9.45945945945946E-2</v>
      </c>
      <c r="S66" s="13">
        <v>0.119565217391304</v>
      </c>
      <c r="T66" s="13">
        <v>0.11214953271028</v>
      </c>
      <c r="U66" s="13">
        <v>0.14516129032258099</v>
      </c>
      <c r="V66" s="13">
        <v>9.1603053435114504E-2</v>
      </c>
      <c r="W66" s="13">
        <v>0.17346938775510201</v>
      </c>
      <c r="X66" s="13">
        <v>0.12280701754386</v>
      </c>
      <c r="Y66" s="13"/>
      <c r="Z66" s="13">
        <v>0.115107913669065</v>
      </c>
      <c r="AA66" s="13">
        <v>0.122699386503067</v>
      </c>
      <c r="AB66" s="13">
        <v>9.7402597402597393E-2</v>
      </c>
      <c r="AC66" s="13">
        <v>0.16759776536312801</v>
      </c>
      <c r="AD66" s="13">
        <v>0.114285714285714</v>
      </c>
      <c r="AE66" s="13">
        <v>0.155963302752294</v>
      </c>
      <c r="AF66" s="13">
        <v>0.119047619047619</v>
      </c>
      <c r="AG66" s="13">
        <v>8.7912087912087905E-2</v>
      </c>
      <c r="AH66" s="13"/>
      <c r="AI66" s="13">
        <v>0.2</v>
      </c>
      <c r="AJ66" s="13">
        <v>0.164948453608247</v>
      </c>
      <c r="AK66" s="13">
        <v>0.14379084967320299</v>
      </c>
      <c r="AL66" s="13">
        <v>9.7609561752988003E-2</v>
      </c>
      <c r="AM66" s="13">
        <v>0.13218390804597699</v>
      </c>
      <c r="AN66" s="13"/>
      <c r="AO66" s="13">
        <v>0.120401337792642</v>
      </c>
      <c r="AP66" s="13">
        <v>0.1328125</v>
      </c>
      <c r="AQ66" s="13"/>
      <c r="AR66" s="13">
        <v>9.375E-2</v>
      </c>
      <c r="AS66" s="13">
        <v>0.13986013986014001</v>
      </c>
      <c r="AT66" s="13">
        <v>0.11764705882352899</v>
      </c>
      <c r="AU66" s="13">
        <v>0.12903225806451599</v>
      </c>
      <c r="AV66" s="13">
        <v>0.11764705882352899</v>
      </c>
      <c r="AW66" s="13">
        <v>0.15584415584415601</v>
      </c>
      <c r="AX66" s="13">
        <v>0.107142857142857</v>
      </c>
      <c r="AY66" s="13">
        <v>8.8235294117647106E-2</v>
      </c>
      <c r="AZ66" s="13">
        <v>0.10784313725490199</v>
      </c>
      <c r="BA66" s="13">
        <v>0.13793103448275901</v>
      </c>
      <c r="BB66" s="13">
        <v>0.105263157894737</v>
      </c>
      <c r="BC66" s="13">
        <v>0.15094339622641501</v>
      </c>
      <c r="BD66" s="13"/>
      <c r="BE66" s="13">
        <v>0.10198300283286101</v>
      </c>
    </row>
    <row r="67" spans="2:57" x14ac:dyDescent="0.25">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row>
    <row r="68" spans="2:57" x14ac:dyDescent="0.25">
      <c r="B68" s="6" t="s">
        <v>109</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row>
    <row r="69" spans="2:57" x14ac:dyDescent="0.25">
      <c r="B69" s="23" t="s">
        <v>86</v>
      </c>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row>
    <row r="70" spans="2:57" x14ac:dyDescent="0.25">
      <c r="B70" t="s">
        <v>101</v>
      </c>
      <c r="C70" s="13">
        <v>0.29633401221995898</v>
      </c>
      <c r="D70" s="13">
        <v>0.25974025974025999</v>
      </c>
      <c r="E70" s="13">
        <v>0.31111111111111101</v>
      </c>
      <c r="F70" s="13">
        <v>0.33858267716535401</v>
      </c>
      <c r="G70" s="13">
        <v>0.27713178294573598</v>
      </c>
      <c r="H70" s="13"/>
      <c r="I70" s="13">
        <v>0.31759656652360502</v>
      </c>
      <c r="J70" s="13">
        <v>0.27713178294573598</v>
      </c>
      <c r="K70" s="13"/>
      <c r="L70" s="13">
        <v>0.2265625</v>
      </c>
      <c r="M70" s="13">
        <v>0.32900432900432902</v>
      </c>
      <c r="N70" s="13">
        <v>0.334448160535117</v>
      </c>
      <c r="O70" s="13">
        <v>0.26315789473684198</v>
      </c>
      <c r="P70" s="13"/>
      <c r="Q70" s="13">
        <v>0.27027027027027001</v>
      </c>
      <c r="R70" s="13">
        <v>0.32432432432432401</v>
      </c>
      <c r="S70" s="13">
        <v>0.26086956521739102</v>
      </c>
      <c r="T70" s="13">
        <v>0.289719626168224</v>
      </c>
      <c r="U70" s="13">
        <v>0.32258064516128998</v>
      </c>
      <c r="V70" s="13">
        <v>0.30534351145038202</v>
      </c>
      <c r="W70" s="13">
        <v>0.29591836734693899</v>
      </c>
      <c r="X70" s="13">
        <v>0.28947368421052599</v>
      </c>
      <c r="Y70" s="13"/>
      <c r="Z70" s="13">
        <v>0.27338129496402902</v>
      </c>
      <c r="AA70" s="13">
        <v>0.30674846625766899</v>
      </c>
      <c r="AB70" s="13">
        <v>0.29220779220779203</v>
      </c>
      <c r="AC70" s="13">
        <v>0.35195530726257002</v>
      </c>
      <c r="AD70" s="13">
        <v>0.25714285714285701</v>
      </c>
      <c r="AE70" s="13">
        <v>0.26605504587155998</v>
      </c>
      <c r="AF70" s="13">
        <v>0.38095238095238099</v>
      </c>
      <c r="AG70" s="13">
        <v>0.25274725274725302</v>
      </c>
      <c r="AH70" s="13"/>
      <c r="AI70" s="13">
        <v>0.24444444444444399</v>
      </c>
      <c r="AJ70" s="13">
        <v>0.20618556701030899</v>
      </c>
      <c r="AK70" s="13">
        <v>0.24183006535947699</v>
      </c>
      <c r="AL70" s="13">
        <v>0.31075697211155401</v>
      </c>
      <c r="AM70" s="13">
        <v>0.37356321839080497</v>
      </c>
      <c r="AN70" s="13"/>
      <c r="AO70" s="13">
        <v>0.29765886287625398</v>
      </c>
      <c r="AP70" s="13">
        <v>0.29427083333333298</v>
      </c>
      <c r="AQ70" s="13"/>
      <c r="AR70" s="13">
        <v>0.3125</v>
      </c>
      <c r="AS70" s="13">
        <v>0.26223776223776202</v>
      </c>
      <c r="AT70" s="13">
        <v>0.23529411764705899</v>
      </c>
      <c r="AU70" s="13">
        <v>0.225806451612903</v>
      </c>
      <c r="AV70" s="13">
        <v>0.35294117647058798</v>
      </c>
      <c r="AW70" s="13">
        <v>0.28571428571428598</v>
      </c>
      <c r="AX70" s="13">
        <v>0.32142857142857101</v>
      </c>
      <c r="AY70" s="13">
        <v>0.35294117647058798</v>
      </c>
      <c r="AZ70" s="13">
        <v>0.34313725490196101</v>
      </c>
      <c r="BA70" s="13">
        <v>0.27586206896551702</v>
      </c>
      <c r="BB70" s="13">
        <v>0.26315789473684198</v>
      </c>
      <c r="BC70" s="13">
        <v>0.30188679245283001</v>
      </c>
      <c r="BD70" s="13"/>
      <c r="BE70" s="13">
        <v>0.308781869688385</v>
      </c>
    </row>
    <row r="71" spans="2:57" x14ac:dyDescent="0.25">
      <c r="B71" t="s">
        <v>102</v>
      </c>
      <c r="C71" s="13">
        <v>0.262729124236253</v>
      </c>
      <c r="D71" s="13">
        <v>0.19480519480519501</v>
      </c>
      <c r="E71" s="13">
        <v>0.281481481481481</v>
      </c>
      <c r="F71" s="13">
        <v>0.25196850393700798</v>
      </c>
      <c r="G71" s="13">
        <v>0.27325581395348802</v>
      </c>
      <c r="H71" s="13"/>
      <c r="I71" s="13">
        <v>0.25107296137339102</v>
      </c>
      <c r="J71" s="13">
        <v>0.27325581395348802</v>
      </c>
      <c r="K71" s="13"/>
      <c r="L71" s="13">
        <v>0.2890625</v>
      </c>
      <c r="M71" s="13">
        <v>0.25108225108225102</v>
      </c>
      <c r="N71" s="13">
        <v>0.25752508361204002</v>
      </c>
      <c r="O71" s="13">
        <v>0.26625386996903999</v>
      </c>
      <c r="P71" s="13"/>
      <c r="Q71" s="13">
        <v>0.25225225225225201</v>
      </c>
      <c r="R71" s="13">
        <v>0.28378378378378399</v>
      </c>
      <c r="S71" s="13">
        <v>0.282608695652174</v>
      </c>
      <c r="T71" s="13">
        <v>0.33644859813084099</v>
      </c>
      <c r="U71" s="13">
        <v>0.16935483870967699</v>
      </c>
      <c r="V71" s="13">
        <v>0.30534351145038202</v>
      </c>
      <c r="W71" s="13">
        <v>0.183673469387755</v>
      </c>
      <c r="X71" s="13">
        <v>0.285087719298246</v>
      </c>
      <c r="Y71" s="13"/>
      <c r="Z71" s="13">
        <v>0.22302158273381301</v>
      </c>
      <c r="AA71" s="13">
        <v>0.22699386503067501</v>
      </c>
      <c r="AB71" s="13">
        <v>0.30519480519480502</v>
      </c>
      <c r="AC71" s="13">
        <v>0.29608938547486002</v>
      </c>
      <c r="AD71" s="13">
        <v>0.33333333333333298</v>
      </c>
      <c r="AE71" s="13">
        <v>0.192660550458716</v>
      </c>
      <c r="AF71" s="13">
        <v>0.14285714285714299</v>
      </c>
      <c r="AG71" s="13">
        <v>0.30769230769230799</v>
      </c>
      <c r="AH71" s="13"/>
      <c r="AI71" s="13">
        <v>0.35555555555555601</v>
      </c>
      <c r="AJ71" s="13">
        <v>0.22680412371134001</v>
      </c>
      <c r="AK71" s="13">
        <v>0.24836601307189499</v>
      </c>
      <c r="AL71" s="13">
        <v>0.28884462151394402</v>
      </c>
      <c r="AM71" s="13">
        <v>0.20114942528735599</v>
      </c>
      <c r="AN71" s="13"/>
      <c r="AO71" s="13">
        <v>0.26254180602006699</v>
      </c>
      <c r="AP71" s="13">
        <v>0.26302083333333298</v>
      </c>
      <c r="AQ71" s="13"/>
      <c r="AR71" s="13">
        <v>0.234375</v>
      </c>
      <c r="AS71" s="13">
        <v>0.27272727272727298</v>
      </c>
      <c r="AT71" s="13">
        <v>0.23529411764705899</v>
      </c>
      <c r="AU71" s="13">
        <v>0.35483870967741898</v>
      </c>
      <c r="AV71" s="13">
        <v>0.252100840336134</v>
      </c>
      <c r="AW71" s="13">
        <v>0.27272727272727298</v>
      </c>
      <c r="AX71" s="13">
        <v>0.26190476190476197</v>
      </c>
      <c r="AY71" s="13">
        <v>0.17647058823529399</v>
      </c>
      <c r="AZ71" s="13">
        <v>0.27450980392156898</v>
      </c>
      <c r="BA71" s="13">
        <v>0.24137931034482801</v>
      </c>
      <c r="BB71" s="13">
        <v>0.28070175438596501</v>
      </c>
      <c r="BC71" s="13">
        <v>0.245283018867925</v>
      </c>
      <c r="BD71" s="13"/>
      <c r="BE71" s="13">
        <v>0.28895184135977298</v>
      </c>
    </row>
    <row r="72" spans="2:57" x14ac:dyDescent="0.25">
      <c r="B72" t="s">
        <v>103</v>
      </c>
      <c r="C72" s="13">
        <v>0.20977596741344201</v>
      </c>
      <c r="D72" s="13">
        <v>0.337662337662338</v>
      </c>
      <c r="E72" s="13">
        <v>0.17037037037037001</v>
      </c>
      <c r="F72" s="13">
        <v>0.17322834645669299</v>
      </c>
      <c r="G72" s="13">
        <v>0.218992248062016</v>
      </c>
      <c r="H72" s="13"/>
      <c r="I72" s="13">
        <v>0.19957081545064401</v>
      </c>
      <c r="J72" s="13">
        <v>0.218992248062016</v>
      </c>
      <c r="K72" s="13"/>
      <c r="L72" s="13">
        <v>0.25</v>
      </c>
      <c r="M72" s="13">
        <v>0.18181818181818199</v>
      </c>
      <c r="N72" s="13">
        <v>0.20066889632106999</v>
      </c>
      <c r="O72" s="13">
        <v>0.222910216718266</v>
      </c>
      <c r="P72" s="13"/>
      <c r="Q72" s="13">
        <v>0.25225225225225201</v>
      </c>
      <c r="R72" s="13">
        <v>0.20270270270270299</v>
      </c>
      <c r="S72" s="13">
        <v>0.27173913043478298</v>
      </c>
      <c r="T72" s="13">
        <v>0.19626168224299101</v>
      </c>
      <c r="U72" s="13">
        <v>0.16129032258064499</v>
      </c>
      <c r="V72" s="13">
        <v>0.13740458015267201</v>
      </c>
      <c r="W72" s="13">
        <v>0.26530612244898</v>
      </c>
      <c r="X72" s="13">
        <v>0.22807017543859601</v>
      </c>
      <c r="Y72" s="13"/>
      <c r="Z72" s="13">
        <v>0.25179856115107901</v>
      </c>
      <c r="AA72" s="13">
        <v>0.28834355828220898</v>
      </c>
      <c r="AB72" s="13">
        <v>0.207792207792208</v>
      </c>
      <c r="AC72" s="13">
        <v>0.106145251396648</v>
      </c>
      <c r="AD72" s="13">
        <v>0.19047619047618999</v>
      </c>
      <c r="AE72" s="13">
        <v>0.23853211009174299</v>
      </c>
      <c r="AF72" s="13">
        <v>0.16666666666666699</v>
      </c>
      <c r="AG72" s="13">
        <v>0.21978021978022</v>
      </c>
      <c r="AH72" s="13"/>
      <c r="AI72" s="13">
        <v>0.22222222222222199</v>
      </c>
      <c r="AJ72" s="13">
        <v>0.216494845360825</v>
      </c>
      <c r="AK72" s="13">
        <v>0.23529411764705899</v>
      </c>
      <c r="AL72" s="13">
        <v>0.20318725099601601</v>
      </c>
      <c r="AM72" s="13">
        <v>0.195402298850575</v>
      </c>
      <c r="AN72" s="13"/>
      <c r="AO72" s="13">
        <v>0.217391304347826</v>
      </c>
      <c r="AP72" s="13">
        <v>0.19791666666666699</v>
      </c>
      <c r="AQ72" s="13"/>
      <c r="AR72" s="13">
        <v>0.171875</v>
      </c>
      <c r="AS72" s="13">
        <v>0.21678321678321699</v>
      </c>
      <c r="AT72" s="13">
        <v>0.11764705882352899</v>
      </c>
      <c r="AU72" s="13">
        <v>0.16129032258064499</v>
      </c>
      <c r="AV72" s="13">
        <v>0.19327731092437</v>
      </c>
      <c r="AW72" s="13">
        <v>0.29870129870129902</v>
      </c>
      <c r="AX72" s="13">
        <v>0.14285714285714299</v>
      </c>
      <c r="AY72" s="13">
        <v>0.29411764705882398</v>
      </c>
      <c r="AZ72" s="13">
        <v>0.19607843137254899</v>
      </c>
      <c r="BA72" s="13">
        <v>0.22413793103448301</v>
      </c>
      <c r="BB72" s="13">
        <v>0.22807017543859601</v>
      </c>
      <c r="BC72" s="13">
        <v>0.22641509433962301</v>
      </c>
      <c r="BD72" s="13"/>
      <c r="BE72" s="13">
        <v>0.18130311614730901</v>
      </c>
    </row>
    <row r="73" spans="2:57" x14ac:dyDescent="0.25">
      <c r="B73" t="s">
        <v>104</v>
      </c>
      <c r="C73" s="13">
        <v>0.132382892057026</v>
      </c>
      <c r="D73" s="13">
        <v>0.103896103896104</v>
      </c>
      <c r="E73" s="13">
        <v>0.11851851851851899</v>
      </c>
      <c r="F73" s="13">
        <v>0.15354330708661401</v>
      </c>
      <c r="G73" s="13">
        <v>0.12984496124031</v>
      </c>
      <c r="H73" s="13"/>
      <c r="I73" s="13">
        <v>0.13519313304721001</v>
      </c>
      <c r="J73" s="13">
        <v>0.12984496124031</v>
      </c>
      <c r="K73" s="13"/>
      <c r="L73" s="13">
        <v>7.8125E-2</v>
      </c>
      <c r="M73" s="13">
        <v>0.17316017316017299</v>
      </c>
      <c r="N73" s="13">
        <v>0.120401337792642</v>
      </c>
      <c r="O73" s="13">
        <v>0.13622291021671801</v>
      </c>
      <c r="P73" s="13"/>
      <c r="Q73" s="13">
        <v>0.108108108108108</v>
      </c>
      <c r="R73" s="13">
        <v>0.121621621621622</v>
      </c>
      <c r="S73" s="13">
        <v>8.6956521739130405E-2</v>
      </c>
      <c r="T73" s="13">
        <v>0.11214953271028</v>
      </c>
      <c r="U73" s="13">
        <v>0.18548387096774199</v>
      </c>
      <c r="V73" s="13">
        <v>0.18320610687022901</v>
      </c>
      <c r="W73" s="13">
        <v>0.13265306122449</v>
      </c>
      <c r="X73" s="13">
        <v>0.114035087719298</v>
      </c>
      <c r="Y73" s="13"/>
      <c r="Z73" s="13">
        <v>0.16546762589928099</v>
      </c>
      <c r="AA73" s="13">
        <v>9.8159509202454004E-2</v>
      </c>
      <c r="AB73" s="13">
        <v>0.11038961038961</v>
      </c>
      <c r="AC73" s="13">
        <v>0.122905027932961</v>
      </c>
      <c r="AD73" s="13">
        <v>0.114285714285714</v>
      </c>
      <c r="AE73" s="13">
        <v>0.201834862385321</v>
      </c>
      <c r="AF73" s="13">
        <v>0.16666666666666699</v>
      </c>
      <c r="AG73" s="13">
        <v>0.120879120879121</v>
      </c>
      <c r="AH73" s="13"/>
      <c r="AI73" s="13">
        <v>6.6666666666666693E-2</v>
      </c>
      <c r="AJ73" s="13">
        <v>0.20618556701030899</v>
      </c>
      <c r="AK73" s="13">
        <v>0.14379084967320299</v>
      </c>
      <c r="AL73" s="13">
        <v>0.121513944223108</v>
      </c>
      <c r="AM73" s="13">
        <v>0.12068965517241401</v>
      </c>
      <c r="AN73" s="13"/>
      <c r="AO73" s="13">
        <v>0.13210702341137101</v>
      </c>
      <c r="AP73" s="13">
        <v>0.1328125</v>
      </c>
      <c r="AQ73" s="13"/>
      <c r="AR73" s="13">
        <v>0.171875</v>
      </c>
      <c r="AS73" s="13">
        <v>0.132867132867133</v>
      </c>
      <c r="AT73" s="13">
        <v>0.23529411764705899</v>
      </c>
      <c r="AU73" s="13">
        <v>0.12903225806451599</v>
      </c>
      <c r="AV73" s="13">
        <v>0.10084033613445401</v>
      </c>
      <c r="AW73" s="13">
        <v>9.0909090909090898E-2</v>
      </c>
      <c r="AX73" s="13">
        <v>0.19047619047618999</v>
      </c>
      <c r="AY73" s="13">
        <v>2.9411764705882401E-2</v>
      </c>
      <c r="AZ73" s="13">
        <v>0.10784313725490199</v>
      </c>
      <c r="BA73" s="13">
        <v>0.18965517241379301</v>
      </c>
      <c r="BB73" s="13">
        <v>0.19298245614035101</v>
      </c>
      <c r="BC73" s="13">
        <v>7.5471698113207503E-2</v>
      </c>
      <c r="BD73" s="13"/>
      <c r="BE73" s="13">
        <v>0.12747875354107599</v>
      </c>
    </row>
    <row r="74" spans="2:57" x14ac:dyDescent="0.25">
      <c r="B74" t="s">
        <v>105</v>
      </c>
      <c r="C74" s="13">
        <v>9.8778004073319797E-2</v>
      </c>
      <c r="D74" s="13">
        <v>0.103896103896104</v>
      </c>
      <c r="E74" s="13">
        <v>0.11851851851851899</v>
      </c>
      <c r="F74" s="13">
        <v>8.2677165354330701E-2</v>
      </c>
      <c r="G74" s="13">
        <v>0.10077519379845</v>
      </c>
      <c r="H74" s="13"/>
      <c r="I74" s="13">
        <v>9.6566523605150195E-2</v>
      </c>
      <c r="J74" s="13">
        <v>0.10077519379845</v>
      </c>
      <c r="K74" s="13"/>
      <c r="L74" s="13">
        <v>0.15625</v>
      </c>
      <c r="M74" s="13">
        <v>6.4935064935064901E-2</v>
      </c>
      <c r="N74" s="13">
        <v>8.6956521739130405E-2</v>
      </c>
      <c r="O74" s="13">
        <v>0.111455108359133</v>
      </c>
      <c r="P74" s="13"/>
      <c r="Q74" s="13">
        <v>0.117117117117117</v>
      </c>
      <c r="R74" s="13">
        <v>6.7567567567567599E-2</v>
      </c>
      <c r="S74" s="13">
        <v>9.7826086956521702E-2</v>
      </c>
      <c r="T74" s="13">
        <v>6.5420560747663503E-2</v>
      </c>
      <c r="U74" s="13">
        <v>0.16129032258064499</v>
      </c>
      <c r="V74" s="13">
        <v>6.8702290076335895E-2</v>
      </c>
      <c r="W74" s="13">
        <v>0.122448979591837</v>
      </c>
      <c r="X74" s="13">
        <v>8.3333333333333301E-2</v>
      </c>
      <c r="Y74" s="13"/>
      <c r="Z74" s="13">
        <v>8.6330935251798593E-2</v>
      </c>
      <c r="AA74" s="13">
        <v>7.9754601226993904E-2</v>
      </c>
      <c r="AB74" s="13">
        <v>8.4415584415584402E-2</v>
      </c>
      <c r="AC74" s="13">
        <v>0.122905027932961</v>
      </c>
      <c r="AD74" s="13">
        <v>0.104761904761905</v>
      </c>
      <c r="AE74" s="13">
        <v>0.100917431192661</v>
      </c>
      <c r="AF74" s="13">
        <v>0.14285714285714299</v>
      </c>
      <c r="AG74" s="13">
        <v>9.8901098901098897E-2</v>
      </c>
      <c r="AH74" s="13"/>
      <c r="AI74" s="13">
        <v>0.11111111111111099</v>
      </c>
      <c r="AJ74" s="13">
        <v>0.14432989690721601</v>
      </c>
      <c r="AK74" s="13">
        <v>0.13071895424836599</v>
      </c>
      <c r="AL74" s="13">
        <v>7.5697211155378502E-2</v>
      </c>
      <c r="AM74" s="13">
        <v>0.109195402298851</v>
      </c>
      <c r="AN74" s="13"/>
      <c r="AO74" s="13">
        <v>9.0301003344481601E-2</v>
      </c>
      <c r="AP74" s="13">
        <v>0.111979166666667</v>
      </c>
      <c r="AQ74" s="13"/>
      <c r="AR74" s="13">
        <v>0.109375</v>
      </c>
      <c r="AS74" s="13">
        <v>0.115384615384615</v>
      </c>
      <c r="AT74" s="13">
        <v>0.17647058823529399</v>
      </c>
      <c r="AU74" s="13">
        <v>0.12903225806451599</v>
      </c>
      <c r="AV74" s="13">
        <v>0.10084033613445401</v>
      </c>
      <c r="AW74" s="13">
        <v>5.1948051948052E-2</v>
      </c>
      <c r="AX74" s="13">
        <v>8.3333333333333301E-2</v>
      </c>
      <c r="AY74" s="13">
        <v>0.14705882352941199</v>
      </c>
      <c r="AZ74" s="13">
        <v>7.8431372549019607E-2</v>
      </c>
      <c r="BA74" s="13">
        <v>6.8965517241379296E-2</v>
      </c>
      <c r="BB74" s="13">
        <v>3.5087719298245598E-2</v>
      </c>
      <c r="BC74" s="13">
        <v>0.15094339622641501</v>
      </c>
      <c r="BD74" s="13"/>
      <c r="BE74" s="13">
        <v>9.3484419263456103E-2</v>
      </c>
    </row>
    <row r="75" spans="2:57" x14ac:dyDescent="0.25">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row>
    <row r="76" spans="2:57" x14ac:dyDescent="0.25">
      <c r="B76" s="6" t="s">
        <v>110</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row>
    <row r="77" spans="2:57" x14ac:dyDescent="0.25">
      <c r="B77" s="23" t="s">
        <v>86</v>
      </c>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row>
    <row r="78" spans="2:57" x14ac:dyDescent="0.25">
      <c r="B78" t="s">
        <v>101</v>
      </c>
      <c r="C78" s="13">
        <v>1.0183299389002001E-2</v>
      </c>
      <c r="D78" s="13">
        <v>1.2987012987013E-2</v>
      </c>
      <c r="E78" s="13">
        <v>0</v>
      </c>
      <c r="F78" s="13">
        <v>1.9685039370078702E-2</v>
      </c>
      <c r="G78" s="13">
        <v>7.7519379844961196E-3</v>
      </c>
      <c r="H78" s="13"/>
      <c r="I78" s="13">
        <v>1.28755364806867E-2</v>
      </c>
      <c r="J78" s="13">
        <v>7.7519379844961196E-3</v>
      </c>
      <c r="K78" s="13"/>
      <c r="L78" s="13">
        <v>7.8125E-3</v>
      </c>
      <c r="M78" s="13">
        <v>2.1645021645021599E-2</v>
      </c>
      <c r="N78" s="13">
        <v>6.6889632107023402E-3</v>
      </c>
      <c r="O78" s="13">
        <v>6.1919504643962904E-3</v>
      </c>
      <c r="P78" s="13"/>
      <c r="Q78" s="13">
        <v>9.0090090090090107E-3</v>
      </c>
      <c r="R78" s="13">
        <v>2.7027027027027001E-2</v>
      </c>
      <c r="S78" s="13">
        <v>1.0869565217391301E-2</v>
      </c>
      <c r="T78" s="13">
        <v>1.86915887850467E-2</v>
      </c>
      <c r="U78" s="13">
        <v>0</v>
      </c>
      <c r="V78" s="13">
        <v>7.63358778625954E-3</v>
      </c>
      <c r="W78" s="13">
        <v>0</v>
      </c>
      <c r="X78" s="13">
        <v>1.3157894736842099E-2</v>
      </c>
      <c r="Y78" s="13"/>
      <c r="Z78" s="13">
        <v>7.1942446043165497E-3</v>
      </c>
      <c r="AA78" s="13">
        <v>6.13496932515337E-3</v>
      </c>
      <c r="AB78" s="13">
        <v>1.2987012987013E-2</v>
      </c>
      <c r="AC78" s="13">
        <v>1.11731843575419E-2</v>
      </c>
      <c r="AD78" s="13">
        <v>9.5238095238095195E-3</v>
      </c>
      <c r="AE78" s="13">
        <v>1.8348623853211E-2</v>
      </c>
      <c r="AF78" s="13">
        <v>0</v>
      </c>
      <c r="AG78" s="13">
        <v>1.0989010989011E-2</v>
      </c>
      <c r="AH78" s="13"/>
      <c r="AI78" s="13">
        <v>6.6666666666666693E-2</v>
      </c>
      <c r="AJ78" s="13">
        <v>4.1237113402061903E-2</v>
      </c>
      <c r="AK78" s="13">
        <v>6.5359477124183E-3</v>
      </c>
      <c r="AL78" s="13">
        <v>3.9840637450199202E-3</v>
      </c>
      <c r="AM78" s="13">
        <v>0</v>
      </c>
      <c r="AN78" s="13"/>
      <c r="AO78" s="13">
        <v>6.6889632107023402E-3</v>
      </c>
      <c r="AP78" s="13">
        <v>1.5625E-2</v>
      </c>
      <c r="AQ78" s="13"/>
      <c r="AR78" s="13">
        <v>1.5625E-2</v>
      </c>
      <c r="AS78" s="13">
        <v>1.3986013986014E-2</v>
      </c>
      <c r="AT78" s="13">
        <v>0</v>
      </c>
      <c r="AU78" s="13">
        <v>0</v>
      </c>
      <c r="AV78" s="13">
        <v>8.4033613445378096E-3</v>
      </c>
      <c r="AW78" s="13">
        <v>0</v>
      </c>
      <c r="AX78" s="13">
        <v>2.3809523809523801E-2</v>
      </c>
      <c r="AY78" s="13">
        <v>0</v>
      </c>
      <c r="AZ78" s="13">
        <v>9.8039215686274508E-3</v>
      </c>
      <c r="BA78" s="13">
        <v>0</v>
      </c>
      <c r="BB78" s="13">
        <v>1.7543859649122799E-2</v>
      </c>
      <c r="BC78" s="13">
        <v>0</v>
      </c>
      <c r="BD78" s="13"/>
      <c r="BE78" s="13">
        <v>1.1331444759206799E-2</v>
      </c>
    </row>
    <row r="79" spans="2:57" x14ac:dyDescent="0.25">
      <c r="B79" t="s">
        <v>102</v>
      </c>
      <c r="C79" s="13">
        <v>4.8879837067209803E-2</v>
      </c>
      <c r="D79" s="13">
        <v>7.7922077922077906E-2</v>
      </c>
      <c r="E79" s="13">
        <v>7.4074074074074098E-2</v>
      </c>
      <c r="F79" s="13">
        <v>4.33070866141732E-2</v>
      </c>
      <c r="G79" s="13">
        <v>4.0697674418604703E-2</v>
      </c>
      <c r="H79" s="13"/>
      <c r="I79" s="13">
        <v>5.7939914163090099E-2</v>
      </c>
      <c r="J79" s="13">
        <v>4.0697674418604703E-2</v>
      </c>
      <c r="K79" s="13"/>
      <c r="L79" s="13">
        <v>7.8125E-3</v>
      </c>
      <c r="M79" s="13">
        <v>3.8961038961039002E-2</v>
      </c>
      <c r="N79" s="13">
        <v>2.3411371237458199E-2</v>
      </c>
      <c r="O79" s="13">
        <v>9.5975232198142399E-2</v>
      </c>
      <c r="P79" s="13"/>
      <c r="Q79" s="13">
        <v>6.3063063063063099E-2</v>
      </c>
      <c r="R79" s="13">
        <v>9.45945945945946E-2</v>
      </c>
      <c r="S79" s="13">
        <v>6.5217391304347797E-2</v>
      </c>
      <c r="T79" s="13">
        <v>3.7383177570093497E-2</v>
      </c>
      <c r="U79" s="13">
        <v>8.0645161290322596E-3</v>
      </c>
      <c r="V79" s="13">
        <v>1.5267175572519101E-2</v>
      </c>
      <c r="W79" s="13">
        <v>5.10204081632653E-2</v>
      </c>
      <c r="X79" s="13">
        <v>6.5789473684210495E-2</v>
      </c>
      <c r="Y79" s="13"/>
      <c r="Z79" s="13">
        <v>7.1942446043165506E-2</v>
      </c>
      <c r="AA79" s="13">
        <v>3.6809815950920199E-2</v>
      </c>
      <c r="AB79" s="13">
        <v>3.8961038961039002E-2</v>
      </c>
      <c r="AC79" s="13">
        <v>4.4692737430167599E-2</v>
      </c>
      <c r="AD79" s="13">
        <v>4.7619047619047603E-2</v>
      </c>
      <c r="AE79" s="13">
        <v>8.2568807339449504E-2</v>
      </c>
      <c r="AF79" s="13">
        <v>0</v>
      </c>
      <c r="AG79" s="13">
        <v>4.3956043956044001E-2</v>
      </c>
      <c r="AH79" s="13"/>
      <c r="AI79" s="13">
        <v>8.8888888888888906E-2</v>
      </c>
      <c r="AJ79" s="13">
        <v>0.123711340206186</v>
      </c>
      <c r="AK79" s="13">
        <v>5.8823529411764698E-2</v>
      </c>
      <c r="AL79" s="13">
        <v>2.98804780876494E-2</v>
      </c>
      <c r="AM79" s="13">
        <v>3.4482758620689703E-2</v>
      </c>
      <c r="AN79" s="13"/>
      <c r="AO79" s="13">
        <v>4.8494983277592003E-2</v>
      </c>
      <c r="AP79" s="13">
        <v>4.9479166666666699E-2</v>
      </c>
      <c r="AQ79" s="13"/>
      <c r="AR79" s="13">
        <v>1.5625E-2</v>
      </c>
      <c r="AS79" s="13">
        <v>5.5944055944055902E-2</v>
      </c>
      <c r="AT79" s="13">
        <v>0</v>
      </c>
      <c r="AU79" s="13">
        <v>0</v>
      </c>
      <c r="AV79" s="13">
        <v>5.0420168067226899E-2</v>
      </c>
      <c r="AW79" s="13">
        <v>5.1948051948052E-2</v>
      </c>
      <c r="AX79" s="13">
        <v>3.5714285714285698E-2</v>
      </c>
      <c r="AY79" s="13">
        <v>2.9411764705882401E-2</v>
      </c>
      <c r="AZ79" s="13">
        <v>5.8823529411764698E-2</v>
      </c>
      <c r="BA79" s="13">
        <v>5.1724137931034503E-2</v>
      </c>
      <c r="BB79" s="13">
        <v>5.2631578947368397E-2</v>
      </c>
      <c r="BC79" s="13">
        <v>9.4339622641509399E-2</v>
      </c>
      <c r="BD79" s="13"/>
      <c r="BE79" s="13">
        <v>2.8328611898017001E-2</v>
      </c>
    </row>
    <row r="80" spans="2:57" x14ac:dyDescent="0.25">
      <c r="B80" t="s">
        <v>103</v>
      </c>
      <c r="C80" s="13">
        <v>0.20672097759674099</v>
      </c>
      <c r="D80" s="13">
        <v>0.19480519480519501</v>
      </c>
      <c r="E80" s="13">
        <v>0.281481481481481</v>
      </c>
      <c r="F80" s="13">
        <v>0.232283464566929</v>
      </c>
      <c r="G80" s="13">
        <v>0.176356589147287</v>
      </c>
      <c r="H80" s="13"/>
      <c r="I80" s="13">
        <v>0.24034334763948501</v>
      </c>
      <c r="J80" s="13">
        <v>0.176356589147287</v>
      </c>
      <c r="K80" s="13"/>
      <c r="L80" s="13">
        <v>0.2265625</v>
      </c>
      <c r="M80" s="13">
        <v>0.199134199134199</v>
      </c>
      <c r="N80" s="13">
        <v>0.17056856187291</v>
      </c>
      <c r="O80" s="13">
        <v>0.238390092879257</v>
      </c>
      <c r="P80" s="13"/>
      <c r="Q80" s="13">
        <v>0.23423423423423401</v>
      </c>
      <c r="R80" s="13">
        <v>0.17567567567567599</v>
      </c>
      <c r="S80" s="13">
        <v>0.25</v>
      </c>
      <c r="T80" s="13">
        <v>0.20560747663551401</v>
      </c>
      <c r="U80" s="13">
        <v>0.25</v>
      </c>
      <c r="V80" s="13">
        <v>0.16030534351145001</v>
      </c>
      <c r="W80" s="13">
        <v>0.17346938775510201</v>
      </c>
      <c r="X80" s="13">
        <v>0.19298245614035101</v>
      </c>
      <c r="Y80" s="13"/>
      <c r="Z80" s="13">
        <v>0.16546762589928099</v>
      </c>
      <c r="AA80" s="13">
        <v>0.25766871165644201</v>
      </c>
      <c r="AB80" s="13">
        <v>0.201298701298701</v>
      </c>
      <c r="AC80" s="13">
        <v>0.122905027932961</v>
      </c>
      <c r="AD80" s="13">
        <v>0.19047619047618999</v>
      </c>
      <c r="AE80" s="13">
        <v>0.23853211009174299</v>
      </c>
      <c r="AF80" s="13">
        <v>0.476190476190476</v>
      </c>
      <c r="AG80" s="13">
        <v>0.20879120879120899</v>
      </c>
      <c r="AH80" s="13"/>
      <c r="AI80" s="13">
        <v>0.2</v>
      </c>
      <c r="AJ80" s="13">
        <v>0.402061855670103</v>
      </c>
      <c r="AK80" s="13">
        <v>0.28758169934640498</v>
      </c>
      <c r="AL80" s="13">
        <v>0.16932270916334699</v>
      </c>
      <c r="AM80" s="13">
        <v>0.13218390804597699</v>
      </c>
      <c r="AN80" s="13"/>
      <c r="AO80" s="13">
        <v>0.18227424749163901</v>
      </c>
      <c r="AP80" s="13">
        <v>0.24479166666666699</v>
      </c>
      <c r="AQ80" s="13"/>
      <c r="AR80" s="13">
        <v>0.359375</v>
      </c>
      <c r="AS80" s="13">
        <v>0.17482517482517501</v>
      </c>
      <c r="AT80" s="13">
        <v>0.35294117647058798</v>
      </c>
      <c r="AU80" s="13">
        <v>0.25806451612903197</v>
      </c>
      <c r="AV80" s="13">
        <v>0.159663865546218</v>
      </c>
      <c r="AW80" s="13">
        <v>0.22077922077922099</v>
      </c>
      <c r="AX80" s="13">
        <v>0.17857142857142899</v>
      </c>
      <c r="AY80" s="13">
        <v>0.32352941176470601</v>
      </c>
      <c r="AZ80" s="13">
        <v>0.17647058823529399</v>
      </c>
      <c r="BA80" s="13">
        <v>0.20689655172413801</v>
      </c>
      <c r="BB80" s="13">
        <v>0.175438596491228</v>
      </c>
      <c r="BC80" s="13">
        <v>0.26415094339622602</v>
      </c>
      <c r="BD80" s="13"/>
      <c r="BE80" s="13">
        <v>0.18980169971671401</v>
      </c>
    </row>
    <row r="81" spans="2:57" x14ac:dyDescent="0.25">
      <c r="B81" t="s">
        <v>104</v>
      </c>
      <c r="C81" s="13">
        <v>0.378818737270876</v>
      </c>
      <c r="D81" s="13">
        <v>0.415584415584416</v>
      </c>
      <c r="E81" s="13">
        <v>0.37777777777777799</v>
      </c>
      <c r="F81" s="13">
        <v>0.35039370078740201</v>
      </c>
      <c r="G81" s="13">
        <v>0.387596899224806</v>
      </c>
      <c r="H81" s="13"/>
      <c r="I81" s="13">
        <v>0.36909871244635201</v>
      </c>
      <c r="J81" s="13">
        <v>0.387596899224806</v>
      </c>
      <c r="K81" s="13"/>
      <c r="L81" s="13">
        <v>0.34375</v>
      </c>
      <c r="M81" s="13">
        <v>0.354978354978355</v>
      </c>
      <c r="N81" s="13">
        <v>0.40802675585284298</v>
      </c>
      <c r="O81" s="13">
        <v>0.38390092879256998</v>
      </c>
      <c r="P81" s="13"/>
      <c r="Q81" s="13">
        <v>0.34234234234234201</v>
      </c>
      <c r="R81" s="13">
        <v>0.41891891891891903</v>
      </c>
      <c r="S81" s="13">
        <v>0.282608695652174</v>
      </c>
      <c r="T81" s="13">
        <v>0.39252336448598102</v>
      </c>
      <c r="U81" s="13">
        <v>0.39516129032258102</v>
      </c>
      <c r="V81" s="13">
        <v>0.41984732824427501</v>
      </c>
      <c r="W81" s="13">
        <v>0.37755102040816302</v>
      </c>
      <c r="X81" s="13">
        <v>0.38596491228070201</v>
      </c>
      <c r="Y81" s="13"/>
      <c r="Z81" s="13">
        <v>0.402877697841727</v>
      </c>
      <c r="AA81" s="13">
        <v>0.34355828220858903</v>
      </c>
      <c r="AB81" s="13">
        <v>0.39610389610389601</v>
      </c>
      <c r="AC81" s="13">
        <v>0.36871508379888301</v>
      </c>
      <c r="AD81" s="13">
        <v>0.42857142857142899</v>
      </c>
      <c r="AE81" s="13">
        <v>0.31192660550458701</v>
      </c>
      <c r="AF81" s="13">
        <v>0.35714285714285698</v>
      </c>
      <c r="AG81" s="13">
        <v>0.42857142857142899</v>
      </c>
      <c r="AH81" s="13"/>
      <c r="AI81" s="13">
        <v>0.31111111111111101</v>
      </c>
      <c r="AJ81" s="13">
        <v>0.268041237113402</v>
      </c>
      <c r="AK81" s="13">
        <v>0.39869281045751598</v>
      </c>
      <c r="AL81" s="13">
        <v>0.42430278884462203</v>
      </c>
      <c r="AM81" s="13">
        <v>0.31034482758620702</v>
      </c>
      <c r="AN81" s="13"/>
      <c r="AO81" s="13">
        <v>0.39966555183946501</v>
      </c>
      <c r="AP81" s="13">
        <v>0.34635416666666702</v>
      </c>
      <c r="AQ81" s="13"/>
      <c r="AR81" s="13">
        <v>0.296875</v>
      </c>
      <c r="AS81" s="13">
        <v>0.356643356643357</v>
      </c>
      <c r="AT81" s="13">
        <v>0.52941176470588203</v>
      </c>
      <c r="AU81" s="13">
        <v>0.32258064516128998</v>
      </c>
      <c r="AV81" s="13">
        <v>0.45378151260504201</v>
      </c>
      <c r="AW81" s="13">
        <v>0.46753246753246802</v>
      </c>
      <c r="AX81" s="13">
        <v>0.35714285714285698</v>
      </c>
      <c r="AY81" s="13">
        <v>0.35294117647058798</v>
      </c>
      <c r="AZ81" s="13">
        <v>0.33333333333333298</v>
      </c>
      <c r="BA81" s="13">
        <v>0.5</v>
      </c>
      <c r="BB81" s="13">
        <v>0.40350877192982498</v>
      </c>
      <c r="BC81" s="13">
        <v>0.26415094339622602</v>
      </c>
      <c r="BD81" s="13"/>
      <c r="BE81" s="13">
        <v>0.36260623229461802</v>
      </c>
    </row>
    <row r="82" spans="2:57" x14ac:dyDescent="0.25">
      <c r="B82" t="s">
        <v>105</v>
      </c>
      <c r="C82" s="13">
        <v>0.355397148676171</v>
      </c>
      <c r="D82" s="13">
        <v>0.29870129870129902</v>
      </c>
      <c r="E82" s="13">
        <v>0.266666666666667</v>
      </c>
      <c r="F82" s="13">
        <v>0.35433070866141703</v>
      </c>
      <c r="G82" s="13">
        <v>0.387596899224806</v>
      </c>
      <c r="H82" s="13"/>
      <c r="I82" s="13">
        <v>0.31974248927038601</v>
      </c>
      <c r="J82" s="13">
        <v>0.387596899224806</v>
      </c>
      <c r="K82" s="13"/>
      <c r="L82" s="13">
        <v>0.4140625</v>
      </c>
      <c r="M82" s="13">
        <v>0.385281385281385</v>
      </c>
      <c r="N82" s="13">
        <v>0.39130434782608697</v>
      </c>
      <c r="O82" s="13">
        <v>0.27554179566563503</v>
      </c>
      <c r="P82" s="13"/>
      <c r="Q82" s="13">
        <v>0.35135135135135098</v>
      </c>
      <c r="R82" s="13">
        <v>0.28378378378378399</v>
      </c>
      <c r="S82" s="13">
        <v>0.39130434782608697</v>
      </c>
      <c r="T82" s="13">
        <v>0.34579439252336402</v>
      </c>
      <c r="U82" s="13">
        <v>0.34677419354838701</v>
      </c>
      <c r="V82" s="13">
        <v>0.39694656488549601</v>
      </c>
      <c r="W82" s="13">
        <v>0.397959183673469</v>
      </c>
      <c r="X82" s="13">
        <v>0.34210526315789502</v>
      </c>
      <c r="Y82" s="13"/>
      <c r="Z82" s="13">
        <v>0.35251798561151099</v>
      </c>
      <c r="AA82" s="13">
        <v>0.35582822085889598</v>
      </c>
      <c r="AB82" s="13">
        <v>0.35064935064935099</v>
      </c>
      <c r="AC82" s="13">
        <v>0.45251396648044701</v>
      </c>
      <c r="AD82" s="13">
        <v>0.32380952380952399</v>
      </c>
      <c r="AE82" s="13">
        <v>0.34862385321100903</v>
      </c>
      <c r="AF82" s="13">
        <v>0.16666666666666699</v>
      </c>
      <c r="AG82" s="13">
        <v>0.30769230769230799</v>
      </c>
      <c r="AH82" s="13"/>
      <c r="AI82" s="13">
        <v>0.33333333333333298</v>
      </c>
      <c r="AJ82" s="13">
        <v>0.164948453608247</v>
      </c>
      <c r="AK82" s="13">
        <v>0.24836601307189499</v>
      </c>
      <c r="AL82" s="13">
        <v>0.372509960159363</v>
      </c>
      <c r="AM82" s="13">
        <v>0.52298850574712596</v>
      </c>
      <c r="AN82" s="13"/>
      <c r="AO82" s="13">
        <v>0.36287625418060199</v>
      </c>
      <c r="AP82" s="13">
        <v>0.34375</v>
      </c>
      <c r="AQ82" s="13"/>
      <c r="AR82" s="13">
        <v>0.3125</v>
      </c>
      <c r="AS82" s="13">
        <v>0.39860139860139898</v>
      </c>
      <c r="AT82" s="13">
        <v>0.11764705882352899</v>
      </c>
      <c r="AU82" s="13">
        <v>0.41935483870967699</v>
      </c>
      <c r="AV82" s="13">
        <v>0.32773109243697501</v>
      </c>
      <c r="AW82" s="13">
        <v>0.25974025974025999</v>
      </c>
      <c r="AX82" s="13">
        <v>0.40476190476190499</v>
      </c>
      <c r="AY82" s="13">
        <v>0.29411764705882398</v>
      </c>
      <c r="AZ82" s="13">
        <v>0.42156862745098</v>
      </c>
      <c r="BA82" s="13">
        <v>0.24137931034482801</v>
      </c>
      <c r="BB82" s="13">
        <v>0.35087719298245601</v>
      </c>
      <c r="BC82" s="13">
        <v>0.37735849056603799</v>
      </c>
      <c r="BD82" s="13"/>
      <c r="BE82" s="13">
        <v>0.40793201133144502</v>
      </c>
    </row>
    <row r="83" spans="2:57" x14ac:dyDescent="0.25">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row>
    <row r="84" spans="2:57" x14ac:dyDescent="0.25">
      <c r="B84" s="6" t="s">
        <v>111</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row>
    <row r="85" spans="2:57" x14ac:dyDescent="0.25">
      <c r="B85" s="23" t="s">
        <v>86</v>
      </c>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row>
    <row r="86" spans="2:57" x14ac:dyDescent="0.25">
      <c r="B86" t="s">
        <v>101</v>
      </c>
      <c r="C86" s="13">
        <v>0.17515274949083501</v>
      </c>
      <c r="D86" s="13">
        <v>0.15584415584415601</v>
      </c>
      <c r="E86" s="13">
        <v>0.148148148148148</v>
      </c>
      <c r="F86" s="13">
        <v>0.18897637795275599</v>
      </c>
      <c r="G86" s="13">
        <v>0.178294573643411</v>
      </c>
      <c r="H86" s="13"/>
      <c r="I86" s="13">
        <v>0.17167381974248899</v>
      </c>
      <c r="J86" s="13">
        <v>0.178294573643411</v>
      </c>
      <c r="K86" s="13"/>
      <c r="L86" s="13">
        <v>0.1640625</v>
      </c>
      <c r="M86" s="13">
        <v>0.168831168831169</v>
      </c>
      <c r="N86" s="13">
        <v>0.19063545150501701</v>
      </c>
      <c r="O86" s="13">
        <v>0.16718266253870001</v>
      </c>
      <c r="P86" s="13"/>
      <c r="Q86" s="13">
        <v>0.126126126126126</v>
      </c>
      <c r="R86" s="13">
        <v>0.18918918918918901</v>
      </c>
      <c r="S86" s="13">
        <v>0.173913043478261</v>
      </c>
      <c r="T86" s="13">
        <v>0.14018691588785001</v>
      </c>
      <c r="U86" s="13">
        <v>0.14516129032258099</v>
      </c>
      <c r="V86" s="13">
        <v>0.15267175572519101</v>
      </c>
      <c r="W86" s="13">
        <v>0.23469387755102</v>
      </c>
      <c r="X86" s="13">
        <v>0.20614035087719301</v>
      </c>
      <c r="Y86" s="13"/>
      <c r="Z86" s="13">
        <v>0.14388489208633101</v>
      </c>
      <c r="AA86" s="13">
        <v>0.184049079754601</v>
      </c>
      <c r="AB86" s="13">
        <v>0.18181818181818199</v>
      </c>
      <c r="AC86" s="13">
        <v>0.217877094972067</v>
      </c>
      <c r="AD86" s="13">
        <v>0.19047619047618999</v>
      </c>
      <c r="AE86" s="13">
        <v>8.2568807339449504E-2</v>
      </c>
      <c r="AF86" s="13">
        <v>0.214285714285714</v>
      </c>
      <c r="AG86" s="13">
        <v>0.18681318681318701</v>
      </c>
      <c r="AH86" s="13"/>
      <c r="AI86" s="13">
        <v>0.17777777777777801</v>
      </c>
      <c r="AJ86" s="13">
        <v>9.2783505154639206E-2</v>
      </c>
      <c r="AK86" s="13">
        <v>0.13071895424836599</v>
      </c>
      <c r="AL86" s="13">
        <v>0.175298804780877</v>
      </c>
      <c r="AM86" s="13">
        <v>0.26436781609195398</v>
      </c>
      <c r="AN86" s="13"/>
      <c r="AO86" s="13">
        <v>0.18394648829431401</v>
      </c>
      <c r="AP86" s="13">
        <v>0.16145833333333301</v>
      </c>
      <c r="AQ86" s="13"/>
      <c r="AR86" s="13">
        <v>0.171875</v>
      </c>
      <c r="AS86" s="13">
        <v>0.178321678321678</v>
      </c>
      <c r="AT86" s="13">
        <v>0</v>
      </c>
      <c r="AU86" s="13">
        <v>0.19354838709677399</v>
      </c>
      <c r="AV86" s="13">
        <v>0.184873949579832</v>
      </c>
      <c r="AW86" s="13">
        <v>0.11688311688311701</v>
      </c>
      <c r="AX86" s="13">
        <v>0.17857142857142899</v>
      </c>
      <c r="AY86" s="13">
        <v>0.17647058823529399</v>
      </c>
      <c r="AZ86" s="13">
        <v>0.23529411764705899</v>
      </c>
      <c r="BA86" s="13">
        <v>0.17241379310344801</v>
      </c>
      <c r="BB86" s="13">
        <v>0.157894736842105</v>
      </c>
      <c r="BC86" s="13">
        <v>0.169811320754717</v>
      </c>
      <c r="BD86" s="13"/>
      <c r="BE86" s="13">
        <v>0.18413597733711001</v>
      </c>
    </row>
    <row r="87" spans="2:57" x14ac:dyDescent="0.25">
      <c r="B87" t="s">
        <v>102</v>
      </c>
      <c r="C87" s="13">
        <v>0.25254582484725102</v>
      </c>
      <c r="D87" s="13">
        <v>0.23376623376623401</v>
      </c>
      <c r="E87" s="13">
        <v>0.266666666666667</v>
      </c>
      <c r="F87" s="13">
        <v>0.27559055118110198</v>
      </c>
      <c r="G87" s="13">
        <v>0.24031007751937999</v>
      </c>
      <c r="H87" s="13"/>
      <c r="I87" s="13">
        <v>0.26609442060085797</v>
      </c>
      <c r="J87" s="13">
        <v>0.24031007751937999</v>
      </c>
      <c r="K87" s="13"/>
      <c r="L87" s="13">
        <v>0.25</v>
      </c>
      <c r="M87" s="13">
        <v>0.238095238095238</v>
      </c>
      <c r="N87" s="13">
        <v>0.27090301003344502</v>
      </c>
      <c r="O87" s="13">
        <v>0.24767801857585101</v>
      </c>
      <c r="P87" s="13"/>
      <c r="Q87" s="13">
        <v>0.27027027027027001</v>
      </c>
      <c r="R87" s="13">
        <v>0.27027027027027001</v>
      </c>
      <c r="S87" s="13">
        <v>0.26086956521739102</v>
      </c>
      <c r="T87" s="13">
        <v>0.289719626168224</v>
      </c>
      <c r="U87" s="13">
        <v>0.225806451612903</v>
      </c>
      <c r="V87" s="13">
        <v>0.26717557251908403</v>
      </c>
      <c r="W87" s="13">
        <v>0.24489795918367299</v>
      </c>
      <c r="X87" s="13">
        <v>0.232456140350877</v>
      </c>
      <c r="Y87" s="13"/>
      <c r="Z87" s="13">
        <v>0.25179856115107901</v>
      </c>
      <c r="AA87" s="13">
        <v>0.22699386503067501</v>
      </c>
      <c r="AB87" s="13">
        <v>0.24025974025974001</v>
      </c>
      <c r="AC87" s="13">
        <v>0.240223463687151</v>
      </c>
      <c r="AD87" s="13">
        <v>0.30476190476190501</v>
      </c>
      <c r="AE87" s="13">
        <v>0.22018348623853201</v>
      </c>
      <c r="AF87" s="13">
        <v>0.16666666666666699</v>
      </c>
      <c r="AG87" s="13">
        <v>0.36263736263736301</v>
      </c>
      <c r="AH87" s="13"/>
      <c r="AI87" s="13">
        <v>0.31111111111111101</v>
      </c>
      <c r="AJ87" s="13">
        <v>0.164948453608247</v>
      </c>
      <c r="AK87" s="13">
        <v>0.20261437908496699</v>
      </c>
      <c r="AL87" s="13">
        <v>0.30079681274900399</v>
      </c>
      <c r="AM87" s="13">
        <v>0.20114942528735599</v>
      </c>
      <c r="AN87" s="13"/>
      <c r="AO87" s="13">
        <v>0.275919732441472</v>
      </c>
      <c r="AP87" s="13">
        <v>0.21614583333333301</v>
      </c>
      <c r="AQ87" s="13"/>
      <c r="AR87" s="13">
        <v>0.203125</v>
      </c>
      <c r="AS87" s="13">
        <v>0.241258741258741</v>
      </c>
      <c r="AT87" s="13">
        <v>0.17647058823529399</v>
      </c>
      <c r="AU87" s="13">
        <v>0.25806451612903197</v>
      </c>
      <c r="AV87" s="13">
        <v>0.28571428571428598</v>
      </c>
      <c r="AW87" s="13">
        <v>0.28571428571428598</v>
      </c>
      <c r="AX87" s="13">
        <v>0.273809523809524</v>
      </c>
      <c r="AY87" s="13">
        <v>0.26470588235294101</v>
      </c>
      <c r="AZ87" s="13">
        <v>0.24509803921568599</v>
      </c>
      <c r="BA87" s="13">
        <v>0.20689655172413801</v>
      </c>
      <c r="BB87" s="13">
        <v>0.33333333333333298</v>
      </c>
      <c r="BC87" s="13">
        <v>0.20754716981132099</v>
      </c>
      <c r="BD87" s="13"/>
      <c r="BE87" s="13">
        <v>0.25779036827195501</v>
      </c>
    </row>
    <row r="88" spans="2:57" x14ac:dyDescent="0.25">
      <c r="B88" t="s">
        <v>103</v>
      </c>
      <c r="C88" s="13">
        <v>0.28207739307535601</v>
      </c>
      <c r="D88" s="13">
        <v>0.22077922077922099</v>
      </c>
      <c r="E88" s="13">
        <v>0.281481481481481</v>
      </c>
      <c r="F88" s="13">
        <v>0.208661417322835</v>
      </c>
      <c r="G88" s="13">
        <v>0.32751937984496099</v>
      </c>
      <c r="H88" s="13"/>
      <c r="I88" s="13">
        <v>0.23175965665236101</v>
      </c>
      <c r="J88" s="13">
        <v>0.32751937984496099</v>
      </c>
      <c r="K88" s="13"/>
      <c r="L88" s="13">
        <v>0.265625</v>
      </c>
      <c r="M88" s="13">
        <v>0.25974025974025999</v>
      </c>
      <c r="N88" s="13">
        <v>0.28093645484949797</v>
      </c>
      <c r="O88" s="13">
        <v>0.30650154798761597</v>
      </c>
      <c r="P88" s="13"/>
      <c r="Q88" s="13">
        <v>0.24324324324324301</v>
      </c>
      <c r="R88" s="13">
        <v>0.28378378378378399</v>
      </c>
      <c r="S88" s="13">
        <v>0.25</v>
      </c>
      <c r="T88" s="13">
        <v>0.233644859813084</v>
      </c>
      <c r="U88" s="13">
        <v>0.30645161290322598</v>
      </c>
      <c r="V88" s="13">
        <v>0.33587786259542002</v>
      </c>
      <c r="W88" s="13">
        <v>0.24489795918367299</v>
      </c>
      <c r="X88" s="13">
        <v>0.30701754385964902</v>
      </c>
      <c r="Y88" s="13"/>
      <c r="Z88" s="13">
        <v>0.29496402877697803</v>
      </c>
      <c r="AA88" s="13">
        <v>0.30061349693251499</v>
      </c>
      <c r="AB88" s="13">
        <v>0.31818181818181801</v>
      </c>
      <c r="AC88" s="13">
        <v>0.30167597765363102</v>
      </c>
      <c r="AD88" s="13">
        <v>0.20952380952381</v>
      </c>
      <c r="AE88" s="13">
        <v>0.25688073394495398</v>
      </c>
      <c r="AF88" s="13">
        <v>0.28571428571428598</v>
      </c>
      <c r="AG88" s="13">
        <v>0.24175824175824201</v>
      </c>
      <c r="AH88" s="13"/>
      <c r="AI88" s="13">
        <v>0.22222222222222199</v>
      </c>
      <c r="AJ88" s="13">
        <v>0.30927835051546398</v>
      </c>
      <c r="AK88" s="13">
        <v>0.30718954248365998</v>
      </c>
      <c r="AL88" s="13">
        <v>0.28087649402390402</v>
      </c>
      <c r="AM88" s="13">
        <v>0.26436781609195398</v>
      </c>
      <c r="AN88" s="13"/>
      <c r="AO88" s="13">
        <v>0.27759197324414697</v>
      </c>
      <c r="AP88" s="13">
        <v>0.2890625</v>
      </c>
      <c r="AQ88" s="13"/>
      <c r="AR88" s="13">
        <v>0.296875</v>
      </c>
      <c r="AS88" s="13">
        <v>0.269230769230769</v>
      </c>
      <c r="AT88" s="13">
        <v>0.52941176470588203</v>
      </c>
      <c r="AU88" s="13">
        <v>0.38709677419354799</v>
      </c>
      <c r="AV88" s="13">
        <v>0.252100840336134</v>
      </c>
      <c r="AW88" s="13">
        <v>0.35064935064935099</v>
      </c>
      <c r="AX88" s="13">
        <v>0.25</v>
      </c>
      <c r="AY88" s="13">
        <v>0.26470588235294101</v>
      </c>
      <c r="AZ88" s="13">
        <v>0.27450980392156898</v>
      </c>
      <c r="BA88" s="13">
        <v>0.20689655172413801</v>
      </c>
      <c r="BB88" s="13">
        <v>0.29824561403508798</v>
      </c>
      <c r="BC88" s="13">
        <v>0.30188679245283001</v>
      </c>
      <c r="BD88" s="13"/>
      <c r="BE88" s="13">
        <v>0.26062322946175598</v>
      </c>
    </row>
    <row r="89" spans="2:57" x14ac:dyDescent="0.25">
      <c r="B89" t="s">
        <v>104</v>
      </c>
      <c r="C89" s="13">
        <v>0.20061099796334</v>
      </c>
      <c r="D89" s="13">
        <v>0.25974025974025999</v>
      </c>
      <c r="E89" s="13">
        <v>0.17037037037037001</v>
      </c>
      <c r="F89" s="13">
        <v>0.23622047244094499</v>
      </c>
      <c r="G89" s="13">
        <v>0.18217054263565899</v>
      </c>
      <c r="H89" s="13"/>
      <c r="I89" s="13">
        <v>0.22103004291845499</v>
      </c>
      <c r="J89" s="13">
        <v>0.18217054263565899</v>
      </c>
      <c r="K89" s="13"/>
      <c r="L89" s="13">
        <v>0.2109375</v>
      </c>
      <c r="M89" s="13">
        <v>0.25108225108225102</v>
      </c>
      <c r="N89" s="13">
        <v>0.160535117056856</v>
      </c>
      <c r="O89" s="13">
        <v>0.19814241486068099</v>
      </c>
      <c r="P89" s="13"/>
      <c r="Q89" s="13">
        <v>0.21621621621621601</v>
      </c>
      <c r="R89" s="13">
        <v>0.20270270270270299</v>
      </c>
      <c r="S89" s="13">
        <v>0.23913043478260901</v>
      </c>
      <c r="T89" s="13">
        <v>0.233644859813084</v>
      </c>
      <c r="U89" s="13">
        <v>0.209677419354839</v>
      </c>
      <c r="V89" s="13">
        <v>0.18320610687022901</v>
      </c>
      <c r="W89" s="13">
        <v>0.214285714285714</v>
      </c>
      <c r="X89" s="13">
        <v>0.16666666666666699</v>
      </c>
      <c r="Y89" s="13"/>
      <c r="Z89" s="13">
        <v>0.20863309352518</v>
      </c>
      <c r="AA89" s="13">
        <v>0.20245398773006101</v>
      </c>
      <c r="AB89" s="13">
        <v>0.19480519480519501</v>
      </c>
      <c r="AC89" s="13">
        <v>0.15642458100558701</v>
      </c>
      <c r="AD89" s="13">
        <v>0.20952380952381</v>
      </c>
      <c r="AE89" s="13">
        <v>0.32110091743119301</v>
      </c>
      <c r="AF89" s="13">
        <v>0.238095238095238</v>
      </c>
      <c r="AG89" s="13">
        <v>0.10989010989011</v>
      </c>
      <c r="AH89" s="13"/>
      <c r="AI89" s="13">
        <v>8.8888888888888906E-2</v>
      </c>
      <c r="AJ89" s="13">
        <v>0.268041237113402</v>
      </c>
      <c r="AK89" s="13">
        <v>0.24836601307189499</v>
      </c>
      <c r="AL89" s="13">
        <v>0.18525896414342599</v>
      </c>
      <c r="AM89" s="13">
        <v>0.18390804597701099</v>
      </c>
      <c r="AN89" s="13"/>
      <c r="AO89" s="13">
        <v>0.18394648829431401</v>
      </c>
      <c r="AP89" s="13">
        <v>0.2265625</v>
      </c>
      <c r="AQ89" s="13"/>
      <c r="AR89" s="13">
        <v>0.265625</v>
      </c>
      <c r="AS89" s="13">
        <v>0.195804195804196</v>
      </c>
      <c r="AT89" s="13">
        <v>0.11764705882352899</v>
      </c>
      <c r="AU89" s="13">
        <v>0.12903225806451599</v>
      </c>
      <c r="AV89" s="13">
        <v>0.19327731092437</v>
      </c>
      <c r="AW89" s="13">
        <v>0.168831168831169</v>
      </c>
      <c r="AX89" s="13">
        <v>0.25</v>
      </c>
      <c r="AY89" s="13">
        <v>0.23529411764705899</v>
      </c>
      <c r="AZ89" s="13">
        <v>0.17647058823529399</v>
      </c>
      <c r="BA89" s="13">
        <v>0.25862068965517199</v>
      </c>
      <c r="BB89" s="13">
        <v>0.175438596491228</v>
      </c>
      <c r="BC89" s="13">
        <v>0.18867924528301899</v>
      </c>
      <c r="BD89" s="13"/>
      <c r="BE89" s="13">
        <v>0.22379603399433401</v>
      </c>
    </row>
    <row r="90" spans="2:57" x14ac:dyDescent="0.25">
      <c r="B90" t="s">
        <v>105</v>
      </c>
      <c r="C90" s="13">
        <v>8.9613034623217902E-2</v>
      </c>
      <c r="D90" s="13">
        <v>0.12987012987013</v>
      </c>
      <c r="E90" s="13">
        <v>0.133333333333333</v>
      </c>
      <c r="F90" s="13">
        <v>9.0551181102362197E-2</v>
      </c>
      <c r="G90" s="13">
        <v>7.1705426356589094E-2</v>
      </c>
      <c r="H90" s="13"/>
      <c r="I90" s="13">
        <v>0.109442060085837</v>
      </c>
      <c r="J90" s="13">
        <v>7.1705426356589094E-2</v>
      </c>
      <c r="K90" s="13"/>
      <c r="L90" s="13">
        <v>0.109375</v>
      </c>
      <c r="M90" s="13">
        <v>8.2251082251082297E-2</v>
      </c>
      <c r="N90" s="13">
        <v>9.6989966555184007E-2</v>
      </c>
      <c r="O90" s="13">
        <v>8.0495356037151702E-2</v>
      </c>
      <c r="P90" s="13"/>
      <c r="Q90" s="13">
        <v>0.144144144144144</v>
      </c>
      <c r="R90" s="13">
        <v>5.4054054054054099E-2</v>
      </c>
      <c r="S90" s="13">
        <v>7.6086956521739094E-2</v>
      </c>
      <c r="T90" s="13">
        <v>0.10280373831775701</v>
      </c>
      <c r="U90" s="13">
        <v>0.112903225806452</v>
      </c>
      <c r="V90" s="13">
        <v>6.1068702290076299E-2</v>
      </c>
      <c r="W90" s="13">
        <v>6.1224489795918401E-2</v>
      </c>
      <c r="X90" s="13">
        <v>8.7719298245614002E-2</v>
      </c>
      <c r="Y90" s="13"/>
      <c r="Z90" s="13">
        <v>0.100719424460432</v>
      </c>
      <c r="AA90" s="13">
        <v>8.5889570552147201E-2</v>
      </c>
      <c r="AB90" s="13">
        <v>6.4935064935064901E-2</v>
      </c>
      <c r="AC90" s="13">
        <v>8.3798882681564199E-2</v>
      </c>
      <c r="AD90" s="13">
        <v>8.5714285714285701E-2</v>
      </c>
      <c r="AE90" s="13">
        <v>0.119266055045872</v>
      </c>
      <c r="AF90" s="13">
        <v>9.5238095238095205E-2</v>
      </c>
      <c r="AG90" s="13">
        <v>9.8901098901098897E-2</v>
      </c>
      <c r="AH90" s="13"/>
      <c r="AI90" s="13">
        <v>0.2</v>
      </c>
      <c r="AJ90" s="13">
        <v>0.164948453608247</v>
      </c>
      <c r="AK90" s="13">
        <v>0.11111111111111099</v>
      </c>
      <c r="AL90" s="13">
        <v>5.77689243027888E-2</v>
      </c>
      <c r="AM90" s="13">
        <v>8.6206896551724102E-2</v>
      </c>
      <c r="AN90" s="13"/>
      <c r="AO90" s="13">
        <v>7.8595317725752498E-2</v>
      </c>
      <c r="AP90" s="13">
        <v>0.106770833333333</v>
      </c>
      <c r="AQ90" s="13"/>
      <c r="AR90" s="13">
        <v>6.25E-2</v>
      </c>
      <c r="AS90" s="13">
        <v>0.115384615384615</v>
      </c>
      <c r="AT90" s="13">
        <v>0.17647058823529399</v>
      </c>
      <c r="AU90" s="13">
        <v>3.2258064516128997E-2</v>
      </c>
      <c r="AV90" s="13">
        <v>8.40336134453782E-2</v>
      </c>
      <c r="AW90" s="13">
        <v>7.7922077922077906E-2</v>
      </c>
      <c r="AX90" s="13">
        <v>4.7619047619047603E-2</v>
      </c>
      <c r="AY90" s="13">
        <v>5.8823529411764698E-2</v>
      </c>
      <c r="AZ90" s="13">
        <v>6.8627450980392204E-2</v>
      </c>
      <c r="BA90" s="13">
        <v>0.15517241379310301</v>
      </c>
      <c r="BB90" s="13">
        <v>3.5087719298245598E-2</v>
      </c>
      <c r="BC90" s="13">
        <v>0.13207547169811301</v>
      </c>
      <c r="BD90" s="13"/>
      <c r="BE90" s="13">
        <v>7.3654390934844202E-2</v>
      </c>
    </row>
    <row r="91" spans="2:57" x14ac:dyDescent="0.25">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row>
    <row r="92" spans="2:57" x14ac:dyDescent="0.25">
      <c r="B92" s="6" t="s">
        <v>112</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row>
    <row r="93" spans="2:57" x14ac:dyDescent="0.25">
      <c r="B93" s="23" t="s">
        <v>86</v>
      </c>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row>
    <row r="94" spans="2:57" x14ac:dyDescent="0.25">
      <c r="B94" t="s">
        <v>101</v>
      </c>
      <c r="C94" s="13">
        <v>6.1099796334012201E-3</v>
      </c>
      <c r="D94" s="13">
        <v>1.2987012987013E-2</v>
      </c>
      <c r="E94" s="13">
        <v>0</v>
      </c>
      <c r="F94" s="13">
        <v>7.8740157480314994E-3</v>
      </c>
      <c r="G94" s="13">
        <v>5.8139534883720903E-3</v>
      </c>
      <c r="H94" s="13"/>
      <c r="I94" s="13">
        <v>6.4377682403433502E-3</v>
      </c>
      <c r="J94" s="13">
        <v>5.8139534883720903E-3</v>
      </c>
      <c r="K94" s="13"/>
      <c r="L94" s="13">
        <v>0</v>
      </c>
      <c r="M94" s="13">
        <v>8.6580086580086597E-3</v>
      </c>
      <c r="N94" s="13">
        <v>6.6889632107023402E-3</v>
      </c>
      <c r="O94" s="13">
        <v>6.1919504643962904E-3</v>
      </c>
      <c r="P94" s="13"/>
      <c r="Q94" s="13">
        <v>9.0090090090090107E-3</v>
      </c>
      <c r="R94" s="13">
        <v>1.35135135135135E-2</v>
      </c>
      <c r="S94" s="13">
        <v>0</v>
      </c>
      <c r="T94" s="13">
        <v>9.3457943925233603E-3</v>
      </c>
      <c r="U94" s="13">
        <v>0</v>
      </c>
      <c r="V94" s="13">
        <v>0</v>
      </c>
      <c r="W94" s="13">
        <v>0</v>
      </c>
      <c r="X94" s="13">
        <v>1.3157894736842099E-2</v>
      </c>
      <c r="Y94" s="13"/>
      <c r="Z94" s="13">
        <v>1.4388489208633099E-2</v>
      </c>
      <c r="AA94" s="13">
        <v>0</v>
      </c>
      <c r="AB94" s="13">
        <v>0</v>
      </c>
      <c r="AC94" s="13">
        <v>0</v>
      </c>
      <c r="AD94" s="13">
        <v>9.5238095238095195E-3</v>
      </c>
      <c r="AE94" s="13">
        <v>1.8348623853211E-2</v>
      </c>
      <c r="AF94" s="13">
        <v>0</v>
      </c>
      <c r="AG94" s="13">
        <v>1.0989010989011E-2</v>
      </c>
      <c r="AH94" s="13"/>
      <c r="AI94" s="13">
        <v>0</v>
      </c>
      <c r="AJ94" s="13">
        <v>1.03092783505155E-2</v>
      </c>
      <c r="AK94" s="13">
        <v>0</v>
      </c>
      <c r="AL94" s="13">
        <v>9.9601593625498006E-3</v>
      </c>
      <c r="AM94" s="13">
        <v>0</v>
      </c>
      <c r="AN94" s="13"/>
      <c r="AO94" s="13">
        <v>5.0167224080267603E-3</v>
      </c>
      <c r="AP94" s="13">
        <v>7.8125E-3</v>
      </c>
      <c r="AQ94" s="13"/>
      <c r="AR94" s="13">
        <v>0</v>
      </c>
      <c r="AS94" s="13">
        <v>6.9930069930069904E-3</v>
      </c>
      <c r="AT94" s="13">
        <v>0</v>
      </c>
      <c r="AU94" s="13">
        <v>3.2258064516128997E-2</v>
      </c>
      <c r="AV94" s="13">
        <v>8.4033613445378096E-3</v>
      </c>
      <c r="AW94" s="13">
        <v>1.2987012987013E-2</v>
      </c>
      <c r="AX94" s="13">
        <v>0</v>
      </c>
      <c r="AY94" s="13">
        <v>0</v>
      </c>
      <c r="AZ94" s="13">
        <v>0</v>
      </c>
      <c r="BA94" s="13">
        <v>0</v>
      </c>
      <c r="BB94" s="13">
        <v>0</v>
      </c>
      <c r="BC94" s="13">
        <v>1.88679245283019E-2</v>
      </c>
      <c r="BD94" s="13"/>
      <c r="BE94" s="13">
        <v>0</v>
      </c>
    </row>
    <row r="95" spans="2:57" x14ac:dyDescent="0.25">
      <c r="B95" t="s">
        <v>102</v>
      </c>
      <c r="C95" s="13">
        <v>4.2769857433808602E-2</v>
      </c>
      <c r="D95" s="13">
        <v>7.7922077922077906E-2</v>
      </c>
      <c r="E95" s="13">
        <v>5.1851851851851899E-2</v>
      </c>
      <c r="F95" s="13">
        <v>2.3622047244094498E-2</v>
      </c>
      <c r="G95" s="13">
        <v>4.4573643410852702E-2</v>
      </c>
      <c r="H95" s="13"/>
      <c r="I95" s="13">
        <v>4.07725321888412E-2</v>
      </c>
      <c r="J95" s="13">
        <v>4.4573643410852702E-2</v>
      </c>
      <c r="K95" s="13"/>
      <c r="L95" s="13">
        <v>3.90625E-2</v>
      </c>
      <c r="M95" s="13">
        <v>3.8961038961039002E-2</v>
      </c>
      <c r="N95" s="13">
        <v>2.6755852842809399E-2</v>
      </c>
      <c r="O95" s="13">
        <v>6.19195046439628E-2</v>
      </c>
      <c r="P95" s="13"/>
      <c r="Q95" s="13">
        <v>8.1081081081081099E-2</v>
      </c>
      <c r="R95" s="13">
        <v>0</v>
      </c>
      <c r="S95" s="13">
        <v>2.1739130434782601E-2</v>
      </c>
      <c r="T95" s="13">
        <v>2.80373831775701E-2</v>
      </c>
      <c r="U95" s="13">
        <v>3.2258064516128997E-2</v>
      </c>
      <c r="V95" s="13">
        <v>3.8167938931297697E-2</v>
      </c>
      <c r="W95" s="13">
        <v>6.1224489795918401E-2</v>
      </c>
      <c r="X95" s="13">
        <v>5.2631578947368397E-2</v>
      </c>
      <c r="Y95" s="13"/>
      <c r="Z95" s="13">
        <v>1.4388489208633099E-2</v>
      </c>
      <c r="AA95" s="13">
        <v>6.13496932515337E-2</v>
      </c>
      <c r="AB95" s="13">
        <v>2.5974025974026E-2</v>
      </c>
      <c r="AC95" s="13">
        <v>2.7932960893854698E-2</v>
      </c>
      <c r="AD95" s="13">
        <v>5.7142857142857099E-2</v>
      </c>
      <c r="AE95" s="13">
        <v>6.4220183486238494E-2</v>
      </c>
      <c r="AF95" s="13">
        <v>7.1428571428571397E-2</v>
      </c>
      <c r="AG95" s="13">
        <v>5.4945054945054903E-2</v>
      </c>
      <c r="AH95" s="13"/>
      <c r="AI95" s="13">
        <v>6.6666666666666693E-2</v>
      </c>
      <c r="AJ95" s="13">
        <v>0.10309278350515499</v>
      </c>
      <c r="AK95" s="13">
        <v>7.8431372549019607E-2</v>
      </c>
      <c r="AL95" s="13">
        <v>2.3904382470119501E-2</v>
      </c>
      <c r="AM95" s="13">
        <v>2.2988505747126398E-2</v>
      </c>
      <c r="AN95" s="13"/>
      <c r="AO95" s="13">
        <v>4.6822742474916398E-2</v>
      </c>
      <c r="AP95" s="13">
        <v>3.6458333333333301E-2</v>
      </c>
      <c r="AQ95" s="13"/>
      <c r="AR95" s="13">
        <v>6.25E-2</v>
      </c>
      <c r="AS95" s="13">
        <v>2.7972027972028E-2</v>
      </c>
      <c r="AT95" s="13">
        <v>0</v>
      </c>
      <c r="AU95" s="13">
        <v>3.2258064516128997E-2</v>
      </c>
      <c r="AV95" s="13">
        <v>5.0420168067226899E-2</v>
      </c>
      <c r="AW95" s="13">
        <v>6.4935064935064901E-2</v>
      </c>
      <c r="AX95" s="13">
        <v>4.7619047619047603E-2</v>
      </c>
      <c r="AY95" s="13">
        <v>2.9411764705882401E-2</v>
      </c>
      <c r="AZ95" s="13">
        <v>7.8431372549019607E-2</v>
      </c>
      <c r="BA95" s="13">
        <v>1.72413793103448E-2</v>
      </c>
      <c r="BB95" s="13">
        <v>3.5087719298245598E-2</v>
      </c>
      <c r="BC95" s="13">
        <v>3.77358490566038E-2</v>
      </c>
      <c r="BD95" s="13"/>
      <c r="BE95" s="13">
        <v>2.8328611898017001E-2</v>
      </c>
    </row>
    <row r="96" spans="2:57" x14ac:dyDescent="0.25">
      <c r="B96" t="s">
        <v>103</v>
      </c>
      <c r="C96" s="13">
        <v>0.15173116089613001</v>
      </c>
      <c r="D96" s="13">
        <v>0.12987012987013</v>
      </c>
      <c r="E96" s="13">
        <v>0.2</v>
      </c>
      <c r="F96" s="13">
        <v>0.169291338582677</v>
      </c>
      <c r="G96" s="13">
        <v>0.13372093023255799</v>
      </c>
      <c r="H96" s="13"/>
      <c r="I96" s="13">
        <v>0.17167381974248899</v>
      </c>
      <c r="J96" s="13">
        <v>0.13372093023255799</v>
      </c>
      <c r="K96" s="13"/>
      <c r="L96" s="13">
        <v>0.140625</v>
      </c>
      <c r="M96" s="13">
        <v>0.14285714285714299</v>
      </c>
      <c r="N96" s="13">
        <v>0.110367892976589</v>
      </c>
      <c r="O96" s="13">
        <v>0.201238390092879</v>
      </c>
      <c r="P96" s="13"/>
      <c r="Q96" s="13">
        <v>0.162162162162162</v>
      </c>
      <c r="R96" s="13">
        <v>0.121621621621622</v>
      </c>
      <c r="S96" s="13">
        <v>0.141304347826087</v>
      </c>
      <c r="T96" s="13">
        <v>0.19626168224299101</v>
      </c>
      <c r="U96" s="13">
        <v>0.17741935483870999</v>
      </c>
      <c r="V96" s="13">
        <v>7.6335877862595394E-2</v>
      </c>
      <c r="W96" s="13">
        <v>0.20408163265306101</v>
      </c>
      <c r="X96" s="13">
        <v>0.144736842105263</v>
      </c>
      <c r="Y96" s="13"/>
      <c r="Z96" s="13">
        <v>0.194244604316547</v>
      </c>
      <c r="AA96" s="13">
        <v>0.14723926380368099</v>
      </c>
      <c r="AB96" s="13">
        <v>0.162337662337662</v>
      </c>
      <c r="AC96" s="13">
        <v>0.100558659217877</v>
      </c>
      <c r="AD96" s="13">
        <v>0.104761904761905</v>
      </c>
      <c r="AE96" s="13">
        <v>0.22018348623853201</v>
      </c>
      <c r="AF96" s="13">
        <v>0.14285714285714299</v>
      </c>
      <c r="AG96" s="13">
        <v>0.15384615384615399</v>
      </c>
      <c r="AH96" s="13"/>
      <c r="AI96" s="13">
        <v>0.22222222222222199</v>
      </c>
      <c r="AJ96" s="13">
        <v>0.27835051546391798</v>
      </c>
      <c r="AK96" s="13">
        <v>0.21568627450980399</v>
      </c>
      <c r="AL96" s="13">
        <v>0.135458167330677</v>
      </c>
      <c r="AM96" s="13">
        <v>5.1724137931034503E-2</v>
      </c>
      <c r="AN96" s="13"/>
      <c r="AO96" s="13">
        <v>0.158862876254181</v>
      </c>
      <c r="AP96" s="13">
        <v>0.140625</v>
      </c>
      <c r="AQ96" s="13"/>
      <c r="AR96" s="13">
        <v>0.203125</v>
      </c>
      <c r="AS96" s="13">
        <v>0.15034965034965</v>
      </c>
      <c r="AT96" s="13">
        <v>0.17647058823529399</v>
      </c>
      <c r="AU96" s="13">
        <v>0.16129032258064499</v>
      </c>
      <c r="AV96" s="13">
        <v>0.126050420168067</v>
      </c>
      <c r="AW96" s="13">
        <v>0.207792207792208</v>
      </c>
      <c r="AX96" s="13">
        <v>0.16666666666666699</v>
      </c>
      <c r="AY96" s="13">
        <v>0.14705882352941199</v>
      </c>
      <c r="AZ96" s="13">
        <v>0.11764705882352899</v>
      </c>
      <c r="BA96" s="13">
        <v>0.15517241379310301</v>
      </c>
      <c r="BB96" s="13">
        <v>0.105263157894737</v>
      </c>
      <c r="BC96" s="13">
        <v>0.15094339622641501</v>
      </c>
      <c r="BD96" s="13"/>
      <c r="BE96" s="13">
        <v>0.121813031161473</v>
      </c>
    </row>
    <row r="97" spans="2:57" x14ac:dyDescent="0.25">
      <c r="B97" t="s">
        <v>104</v>
      </c>
      <c r="C97" s="13">
        <v>0.39918533604888001</v>
      </c>
      <c r="D97" s="13">
        <v>0.44155844155844198</v>
      </c>
      <c r="E97" s="13">
        <v>0.37037037037037002</v>
      </c>
      <c r="F97" s="13">
        <v>0.42913385826771699</v>
      </c>
      <c r="G97" s="13">
        <v>0.38565891472868202</v>
      </c>
      <c r="H97" s="13"/>
      <c r="I97" s="13">
        <v>0.41416309012875502</v>
      </c>
      <c r="J97" s="13">
        <v>0.38565891472868202</v>
      </c>
      <c r="K97" s="13"/>
      <c r="L97" s="13">
        <v>0.3828125</v>
      </c>
      <c r="M97" s="13">
        <v>0.35930735930735902</v>
      </c>
      <c r="N97" s="13">
        <v>0.43143812709030099</v>
      </c>
      <c r="O97" s="13">
        <v>0.40557275541795701</v>
      </c>
      <c r="P97" s="13"/>
      <c r="Q97" s="13">
        <v>0.36936936936936898</v>
      </c>
      <c r="R97" s="13">
        <v>0.55405405405405395</v>
      </c>
      <c r="S97" s="13">
        <v>0.41304347826087001</v>
      </c>
      <c r="T97" s="13">
        <v>0.36448598130841098</v>
      </c>
      <c r="U97" s="13">
        <v>0.35483870967741898</v>
      </c>
      <c r="V97" s="13">
        <v>0.37404580152671801</v>
      </c>
      <c r="W97" s="13">
        <v>0.44897959183673503</v>
      </c>
      <c r="X97" s="13">
        <v>0.390350877192982</v>
      </c>
      <c r="Y97" s="13"/>
      <c r="Z97" s="13">
        <v>0.35971223021582699</v>
      </c>
      <c r="AA97" s="13">
        <v>0.39877300613496902</v>
      </c>
      <c r="AB97" s="13">
        <v>0.43506493506493499</v>
      </c>
      <c r="AC97" s="13">
        <v>0.43575418994413401</v>
      </c>
      <c r="AD97" s="13">
        <v>0.38095238095238099</v>
      </c>
      <c r="AE97" s="13">
        <v>0.38532110091743099</v>
      </c>
      <c r="AF97" s="13">
        <v>0.38095238095238099</v>
      </c>
      <c r="AG97" s="13">
        <v>0.37362637362637402</v>
      </c>
      <c r="AH97" s="13"/>
      <c r="AI97" s="13">
        <v>0.37777777777777799</v>
      </c>
      <c r="AJ97" s="13">
        <v>0.38144329896907198</v>
      </c>
      <c r="AK97" s="13">
        <v>0.39869281045751598</v>
      </c>
      <c r="AL97" s="13">
        <v>0.404382470119522</v>
      </c>
      <c r="AM97" s="13">
        <v>0.390804597701149</v>
      </c>
      <c r="AN97" s="13"/>
      <c r="AO97" s="13">
        <v>0.40468227424749198</v>
      </c>
      <c r="AP97" s="13">
        <v>0.390625</v>
      </c>
      <c r="AQ97" s="13"/>
      <c r="AR97" s="13">
        <v>0.40625</v>
      </c>
      <c r="AS97" s="13">
        <v>0.38461538461538503</v>
      </c>
      <c r="AT97" s="13">
        <v>0.47058823529411797</v>
      </c>
      <c r="AU97" s="13">
        <v>0.483870967741935</v>
      </c>
      <c r="AV97" s="13">
        <v>0.42857142857142899</v>
      </c>
      <c r="AW97" s="13">
        <v>0.42857142857142899</v>
      </c>
      <c r="AX97" s="13">
        <v>0.28571428571428598</v>
      </c>
      <c r="AY97" s="13">
        <v>0.441176470588235</v>
      </c>
      <c r="AZ97" s="13">
        <v>0.35294117647058798</v>
      </c>
      <c r="BA97" s="13">
        <v>0.431034482758621</v>
      </c>
      <c r="BB97" s="13">
        <v>0.43859649122806998</v>
      </c>
      <c r="BC97" s="13">
        <v>0.45283018867924502</v>
      </c>
      <c r="BD97" s="13"/>
      <c r="BE97" s="13">
        <v>0.39943342776203999</v>
      </c>
    </row>
    <row r="98" spans="2:57" x14ac:dyDescent="0.25">
      <c r="B98" t="s">
        <v>105</v>
      </c>
      <c r="C98" s="13">
        <v>0.40020366598778001</v>
      </c>
      <c r="D98" s="13">
        <v>0.337662337662338</v>
      </c>
      <c r="E98" s="13">
        <v>0.37777777777777799</v>
      </c>
      <c r="F98" s="13">
        <v>0.37007874015747999</v>
      </c>
      <c r="G98" s="13">
        <v>0.43023255813953498</v>
      </c>
      <c r="H98" s="13"/>
      <c r="I98" s="13">
        <v>0.36695278969957101</v>
      </c>
      <c r="J98" s="13">
        <v>0.43023255813953498</v>
      </c>
      <c r="K98" s="13"/>
      <c r="L98" s="13">
        <v>0.4375</v>
      </c>
      <c r="M98" s="13">
        <v>0.45021645021645001</v>
      </c>
      <c r="N98" s="13">
        <v>0.42474916387959899</v>
      </c>
      <c r="O98" s="13">
        <v>0.32507739938080499</v>
      </c>
      <c r="P98" s="13"/>
      <c r="Q98" s="13">
        <v>0.37837837837837801</v>
      </c>
      <c r="R98" s="13">
        <v>0.31081081081081102</v>
      </c>
      <c r="S98" s="13">
        <v>0.42391304347826098</v>
      </c>
      <c r="T98" s="13">
        <v>0.401869158878505</v>
      </c>
      <c r="U98" s="13">
        <v>0.43548387096774199</v>
      </c>
      <c r="V98" s="13">
        <v>0.51145038167938905</v>
      </c>
      <c r="W98" s="13">
        <v>0.28571428571428598</v>
      </c>
      <c r="X98" s="13">
        <v>0.39912280701754399</v>
      </c>
      <c r="Y98" s="13"/>
      <c r="Z98" s="13">
        <v>0.41726618705036</v>
      </c>
      <c r="AA98" s="13">
        <v>0.39263803680981602</v>
      </c>
      <c r="AB98" s="13">
        <v>0.37662337662337703</v>
      </c>
      <c r="AC98" s="13">
        <v>0.43575418994413401</v>
      </c>
      <c r="AD98" s="13">
        <v>0.44761904761904803</v>
      </c>
      <c r="AE98" s="13">
        <v>0.31192660550458701</v>
      </c>
      <c r="AF98" s="13">
        <v>0.40476190476190499</v>
      </c>
      <c r="AG98" s="13">
        <v>0.40659340659340698</v>
      </c>
      <c r="AH98" s="13"/>
      <c r="AI98" s="13">
        <v>0.33333333333333298</v>
      </c>
      <c r="AJ98" s="13">
        <v>0.22680412371134001</v>
      </c>
      <c r="AK98" s="13">
        <v>0.30718954248365998</v>
      </c>
      <c r="AL98" s="13">
        <v>0.42629482071713098</v>
      </c>
      <c r="AM98" s="13">
        <v>0.53448275862068995</v>
      </c>
      <c r="AN98" s="13"/>
      <c r="AO98" s="13">
        <v>0.38461538461538503</v>
      </c>
      <c r="AP98" s="13">
        <v>0.42447916666666702</v>
      </c>
      <c r="AQ98" s="13"/>
      <c r="AR98" s="13">
        <v>0.328125</v>
      </c>
      <c r="AS98" s="13">
        <v>0.43006993006993</v>
      </c>
      <c r="AT98" s="13">
        <v>0.35294117647058798</v>
      </c>
      <c r="AU98" s="13">
        <v>0.29032258064516098</v>
      </c>
      <c r="AV98" s="13">
        <v>0.38655462184874001</v>
      </c>
      <c r="AW98" s="13">
        <v>0.28571428571428598</v>
      </c>
      <c r="AX98" s="13">
        <v>0.5</v>
      </c>
      <c r="AY98" s="13">
        <v>0.38235294117647101</v>
      </c>
      <c r="AZ98" s="13">
        <v>0.45098039215686297</v>
      </c>
      <c r="BA98" s="13">
        <v>0.39655172413793099</v>
      </c>
      <c r="BB98" s="13">
        <v>0.42105263157894701</v>
      </c>
      <c r="BC98" s="13">
        <v>0.339622641509434</v>
      </c>
      <c r="BD98" s="13"/>
      <c r="BE98" s="13">
        <v>0.45042492917846999</v>
      </c>
    </row>
    <row r="99" spans="2:57" x14ac:dyDescent="0.25">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row>
    <row r="100" spans="2:57" x14ac:dyDescent="0.25">
      <c r="B100" s="6" t="s">
        <v>113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row>
    <row r="101" spans="2:57" x14ac:dyDescent="0.25">
      <c r="B101" s="23" t="s">
        <v>86</v>
      </c>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row>
    <row r="102" spans="2:57" x14ac:dyDescent="0.25">
      <c r="B102" t="s">
        <v>101</v>
      </c>
      <c r="C102" s="13">
        <v>0.20773930753564199</v>
      </c>
      <c r="D102" s="13">
        <v>0.19480519480519501</v>
      </c>
      <c r="E102" s="13">
        <v>0.17037037037037001</v>
      </c>
      <c r="F102" s="13">
        <v>0.22834645669291301</v>
      </c>
      <c r="G102" s="13">
        <v>0.209302325581395</v>
      </c>
      <c r="H102" s="13"/>
      <c r="I102" s="13">
        <v>0.20600858369098701</v>
      </c>
      <c r="J102" s="13">
        <v>0.209302325581395</v>
      </c>
      <c r="K102" s="13"/>
      <c r="L102" s="13">
        <v>0.1484375</v>
      </c>
      <c r="M102" s="13">
        <v>0.238095238095238</v>
      </c>
      <c r="N102" s="13">
        <v>0.21070234113712399</v>
      </c>
      <c r="O102" s="13">
        <v>0.20433436532507701</v>
      </c>
      <c r="P102" s="13"/>
      <c r="Q102" s="13">
        <v>0.19819819819819801</v>
      </c>
      <c r="R102" s="13">
        <v>0.14864864864864899</v>
      </c>
      <c r="S102" s="13">
        <v>0.217391304347826</v>
      </c>
      <c r="T102" s="13">
        <v>0.20560747663551401</v>
      </c>
      <c r="U102" s="13">
        <v>0.16935483870967699</v>
      </c>
      <c r="V102" s="13">
        <v>0.229007633587786</v>
      </c>
      <c r="W102" s="13">
        <v>0.16326530612244899</v>
      </c>
      <c r="X102" s="13">
        <v>0.24122807017543901</v>
      </c>
      <c r="Y102" s="13"/>
      <c r="Z102" s="13">
        <v>0.201438848920863</v>
      </c>
      <c r="AA102" s="13">
        <v>0.190184049079755</v>
      </c>
      <c r="AB102" s="13">
        <v>0.246753246753247</v>
      </c>
      <c r="AC102" s="13">
        <v>0.245810055865922</v>
      </c>
      <c r="AD102" s="13">
        <v>0.20952380952381</v>
      </c>
      <c r="AE102" s="13">
        <v>0.146788990825688</v>
      </c>
      <c r="AF102" s="13">
        <v>0.16666666666666699</v>
      </c>
      <c r="AG102" s="13">
        <v>0.19780219780219799</v>
      </c>
      <c r="AH102" s="13"/>
      <c r="AI102" s="13">
        <v>0.24444444444444399</v>
      </c>
      <c r="AJ102" s="13">
        <v>7.2164948453608199E-2</v>
      </c>
      <c r="AK102" s="13">
        <v>0.13725490196078399</v>
      </c>
      <c r="AL102" s="13">
        <v>0.22509960159362499</v>
      </c>
      <c r="AM102" s="13">
        <v>0.28735632183908</v>
      </c>
      <c r="AN102" s="13"/>
      <c r="AO102" s="13">
        <v>0.217391304347826</v>
      </c>
      <c r="AP102" s="13">
        <v>0.19270833333333301</v>
      </c>
      <c r="AQ102" s="13"/>
      <c r="AR102" s="13">
        <v>0.234375</v>
      </c>
      <c r="AS102" s="13">
        <v>0.20979020979021001</v>
      </c>
      <c r="AT102" s="13">
        <v>0</v>
      </c>
      <c r="AU102" s="13">
        <v>0.16129032258064499</v>
      </c>
      <c r="AV102" s="13">
        <v>0.20168067226890801</v>
      </c>
      <c r="AW102" s="13">
        <v>0.14285714285714299</v>
      </c>
      <c r="AX102" s="13">
        <v>0.25</v>
      </c>
      <c r="AY102" s="13">
        <v>0.20588235294117599</v>
      </c>
      <c r="AZ102" s="13">
        <v>0.22549019607843099</v>
      </c>
      <c r="BA102" s="13">
        <v>0.25862068965517199</v>
      </c>
      <c r="BB102" s="13">
        <v>0.175438596491228</v>
      </c>
      <c r="BC102" s="13">
        <v>0.245283018867925</v>
      </c>
      <c r="BD102" s="13"/>
      <c r="BE102" s="13">
        <v>0.19546742209631701</v>
      </c>
    </row>
    <row r="103" spans="2:57" x14ac:dyDescent="0.25">
      <c r="B103" t="s">
        <v>102</v>
      </c>
      <c r="C103" s="13">
        <v>0.33095723014256601</v>
      </c>
      <c r="D103" s="13">
        <v>0.207792207792208</v>
      </c>
      <c r="E103" s="13">
        <v>0.34074074074074101</v>
      </c>
      <c r="F103" s="13">
        <v>0.31496062992126</v>
      </c>
      <c r="G103" s="13">
        <v>0.35465116279069803</v>
      </c>
      <c r="H103" s="13"/>
      <c r="I103" s="13">
        <v>0.30472103004291801</v>
      </c>
      <c r="J103" s="13">
        <v>0.35465116279069803</v>
      </c>
      <c r="K103" s="13"/>
      <c r="L103" s="13">
        <v>0.3203125</v>
      </c>
      <c r="M103" s="13">
        <v>0.28138528138528102</v>
      </c>
      <c r="N103" s="13">
        <v>0.37123745819398002</v>
      </c>
      <c r="O103" s="13">
        <v>0.33436532507739902</v>
      </c>
      <c r="P103" s="13"/>
      <c r="Q103" s="13">
        <v>0.19819819819819801</v>
      </c>
      <c r="R103" s="13">
        <v>0.43243243243243201</v>
      </c>
      <c r="S103" s="13">
        <v>0.30434782608695699</v>
      </c>
      <c r="T103" s="13">
        <v>0.30841121495327101</v>
      </c>
      <c r="U103" s="13">
        <v>0.35483870967741898</v>
      </c>
      <c r="V103" s="13">
        <v>0.34351145038167902</v>
      </c>
      <c r="W103" s="13">
        <v>0.35714285714285698</v>
      </c>
      <c r="X103" s="13">
        <v>0.359649122807018</v>
      </c>
      <c r="Y103" s="13"/>
      <c r="Z103" s="13">
        <v>0.32374100719424498</v>
      </c>
      <c r="AA103" s="13">
        <v>0.30674846625766899</v>
      </c>
      <c r="AB103" s="13">
        <v>0.35064935064935099</v>
      </c>
      <c r="AC103" s="13">
        <v>0.34636871508379902</v>
      </c>
      <c r="AD103" s="13">
        <v>0.371428571428571</v>
      </c>
      <c r="AE103" s="13">
        <v>0.32110091743119301</v>
      </c>
      <c r="AF103" s="13">
        <v>0.238095238095238</v>
      </c>
      <c r="AG103" s="13">
        <v>0.32967032967033</v>
      </c>
      <c r="AH103" s="13"/>
      <c r="AI103" s="13">
        <v>0.266666666666667</v>
      </c>
      <c r="AJ103" s="13">
        <v>0.28865979381443302</v>
      </c>
      <c r="AK103" s="13">
        <v>0.29411764705882398</v>
      </c>
      <c r="AL103" s="13">
        <v>0.380478087649402</v>
      </c>
      <c r="AM103" s="13">
        <v>0.27586206896551702</v>
      </c>
      <c r="AN103" s="13"/>
      <c r="AO103" s="13">
        <v>0.35451505016722401</v>
      </c>
      <c r="AP103" s="13">
        <v>0.29427083333333298</v>
      </c>
      <c r="AQ103" s="13"/>
      <c r="AR103" s="13">
        <v>0.28125</v>
      </c>
      <c r="AS103" s="13">
        <v>0.32517482517482499</v>
      </c>
      <c r="AT103" s="13">
        <v>0.35294117647058798</v>
      </c>
      <c r="AU103" s="13">
        <v>0.32258064516128998</v>
      </c>
      <c r="AV103" s="13">
        <v>0.41176470588235298</v>
      </c>
      <c r="AW103" s="13">
        <v>0.40259740259740301</v>
      </c>
      <c r="AX103" s="13">
        <v>0.28571428571428598</v>
      </c>
      <c r="AY103" s="13">
        <v>0.29411764705882398</v>
      </c>
      <c r="AZ103" s="13">
        <v>0.35294117647058798</v>
      </c>
      <c r="BA103" s="13">
        <v>0.20689655172413801</v>
      </c>
      <c r="BB103" s="13">
        <v>0.40350877192982498</v>
      </c>
      <c r="BC103" s="13">
        <v>0.245283018867925</v>
      </c>
      <c r="BD103" s="13"/>
      <c r="BE103" s="13">
        <v>0.36827195467422102</v>
      </c>
    </row>
    <row r="104" spans="2:57" x14ac:dyDescent="0.25">
      <c r="B104" t="s">
        <v>103</v>
      </c>
      <c r="C104" s="13">
        <v>0.24134419551934799</v>
      </c>
      <c r="D104" s="13">
        <v>0.23376623376623401</v>
      </c>
      <c r="E104" s="13">
        <v>0.21481481481481501</v>
      </c>
      <c r="F104" s="13">
        <v>0.255905511811024</v>
      </c>
      <c r="G104" s="13">
        <v>0.242248062015504</v>
      </c>
      <c r="H104" s="13"/>
      <c r="I104" s="13">
        <v>0.24034334763948501</v>
      </c>
      <c r="J104" s="13">
        <v>0.242248062015504</v>
      </c>
      <c r="K104" s="13"/>
      <c r="L104" s="13">
        <v>0.28125</v>
      </c>
      <c r="M104" s="13">
        <v>0.277056277056277</v>
      </c>
      <c r="N104" s="13">
        <v>0.18729096989966601</v>
      </c>
      <c r="O104" s="13">
        <v>0.25077399380804999</v>
      </c>
      <c r="P104" s="13"/>
      <c r="Q104" s="13">
        <v>0.24324324324324301</v>
      </c>
      <c r="R104" s="13">
        <v>0.20270270270270299</v>
      </c>
      <c r="S104" s="13">
        <v>0.20652173913043501</v>
      </c>
      <c r="T104" s="13">
        <v>0.289719626168224</v>
      </c>
      <c r="U104" s="13">
        <v>0.241935483870968</v>
      </c>
      <c r="V104" s="13">
        <v>0.244274809160305</v>
      </c>
      <c r="W104" s="13">
        <v>0.26530612244898</v>
      </c>
      <c r="X104" s="13">
        <v>0.232456140350877</v>
      </c>
      <c r="Y104" s="13"/>
      <c r="Z104" s="13">
        <v>0.23741007194244601</v>
      </c>
      <c r="AA104" s="13">
        <v>0.27607361963190202</v>
      </c>
      <c r="AB104" s="13">
        <v>0.207792207792208</v>
      </c>
      <c r="AC104" s="13">
        <v>0.217877094972067</v>
      </c>
      <c r="AD104" s="13">
        <v>0.266666666666667</v>
      </c>
      <c r="AE104" s="13">
        <v>0.23853211009174299</v>
      </c>
      <c r="AF104" s="13">
        <v>0.33333333333333298</v>
      </c>
      <c r="AG104" s="13">
        <v>0.21978021978022</v>
      </c>
      <c r="AH104" s="13"/>
      <c r="AI104" s="13">
        <v>0.2</v>
      </c>
      <c r="AJ104" s="13">
        <v>0.25773195876288701</v>
      </c>
      <c r="AK104" s="13">
        <v>0.29411764705882398</v>
      </c>
      <c r="AL104" s="13">
        <v>0.21713147410358599</v>
      </c>
      <c r="AM104" s="13">
        <v>0.252873563218391</v>
      </c>
      <c r="AN104" s="13"/>
      <c r="AO104" s="13">
        <v>0.212374581939799</v>
      </c>
      <c r="AP104" s="13">
        <v>0.28645833333333298</v>
      </c>
      <c r="AQ104" s="13"/>
      <c r="AR104" s="13">
        <v>0.3125</v>
      </c>
      <c r="AS104" s="13">
        <v>0.25874125874125897</v>
      </c>
      <c r="AT104" s="13">
        <v>0.23529411764705899</v>
      </c>
      <c r="AU104" s="13">
        <v>0.25806451612903197</v>
      </c>
      <c r="AV104" s="13">
        <v>0.17647058823529399</v>
      </c>
      <c r="AW104" s="13">
        <v>0.23376623376623401</v>
      </c>
      <c r="AX104" s="13">
        <v>0.226190476190476</v>
      </c>
      <c r="AY104" s="13">
        <v>0.20588235294117599</v>
      </c>
      <c r="AZ104" s="13">
        <v>0.22549019607843099</v>
      </c>
      <c r="BA104" s="13">
        <v>0.25862068965517199</v>
      </c>
      <c r="BB104" s="13">
        <v>0.28070175438596501</v>
      </c>
      <c r="BC104" s="13">
        <v>0.22641509433962301</v>
      </c>
      <c r="BD104" s="13"/>
      <c r="BE104" s="13">
        <v>0.24362606232294601</v>
      </c>
    </row>
    <row r="105" spans="2:57" x14ac:dyDescent="0.25">
      <c r="B105" t="s">
        <v>104</v>
      </c>
      <c r="C105" s="13">
        <v>0.15784114052953199</v>
      </c>
      <c r="D105" s="13">
        <v>0.25974025974025999</v>
      </c>
      <c r="E105" s="13">
        <v>0.23703703703703699</v>
      </c>
      <c r="F105" s="13">
        <v>0.12992125984252001</v>
      </c>
      <c r="G105" s="13">
        <v>0.135658914728682</v>
      </c>
      <c r="H105" s="13"/>
      <c r="I105" s="13">
        <v>0.18240343347639501</v>
      </c>
      <c r="J105" s="13">
        <v>0.135658914728682</v>
      </c>
      <c r="K105" s="13"/>
      <c r="L105" s="13">
        <v>0.203125</v>
      </c>
      <c r="M105" s="13">
        <v>0.138528138528139</v>
      </c>
      <c r="N105" s="13">
        <v>0.167224080267559</v>
      </c>
      <c r="O105" s="13">
        <v>0.14551083591331301</v>
      </c>
      <c r="P105" s="13"/>
      <c r="Q105" s="13">
        <v>0.27927927927927898</v>
      </c>
      <c r="R105" s="13">
        <v>0.21621621621621601</v>
      </c>
      <c r="S105" s="13">
        <v>0.20652173913043501</v>
      </c>
      <c r="T105" s="13">
        <v>0.121495327102804</v>
      </c>
      <c r="U105" s="13">
        <v>0.15322580645161299</v>
      </c>
      <c r="V105" s="13">
        <v>0.106870229007634</v>
      </c>
      <c r="W105" s="13">
        <v>0.13265306122449</v>
      </c>
      <c r="X105" s="13">
        <v>0.12280701754386</v>
      </c>
      <c r="Y105" s="13"/>
      <c r="Z105" s="13">
        <v>0.17985611510791399</v>
      </c>
      <c r="AA105" s="13">
        <v>0.14110429447852799</v>
      </c>
      <c r="AB105" s="13">
        <v>0.14285714285714299</v>
      </c>
      <c r="AC105" s="13">
        <v>0.14525139664804501</v>
      </c>
      <c r="AD105" s="13">
        <v>0.12380952380952399</v>
      </c>
      <c r="AE105" s="13">
        <v>0.21100917431192701</v>
      </c>
      <c r="AF105" s="13">
        <v>0.16666666666666699</v>
      </c>
      <c r="AG105" s="13">
        <v>0.175824175824176</v>
      </c>
      <c r="AH105" s="13"/>
      <c r="AI105" s="13">
        <v>0.2</v>
      </c>
      <c r="AJ105" s="13">
        <v>0.298969072164948</v>
      </c>
      <c r="AK105" s="13">
        <v>0.16993464052287599</v>
      </c>
      <c r="AL105" s="13">
        <v>0.131474103585657</v>
      </c>
      <c r="AM105" s="13">
        <v>0.126436781609195</v>
      </c>
      <c r="AN105" s="13"/>
      <c r="AO105" s="13">
        <v>0.15050167224080299</v>
      </c>
      <c r="AP105" s="13">
        <v>0.16927083333333301</v>
      </c>
      <c r="AQ105" s="13"/>
      <c r="AR105" s="13">
        <v>9.375E-2</v>
      </c>
      <c r="AS105" s="13">
        <v>0.15034965034965</v>
      </c>
      <c r="AT105" s="13">
        <v>0.35294117647058798</v>
      </c>
      <c r="AU105" s="13">
        <v>0.12903225806451599</v>
      </c>
      <c r="AV105" s="13">
        <v>0.16806722689075601</v>
      </c>
      <c r="AW105" s="13">
        <v>0.18181818181818199</v>
      </c>
      <c r="AX105" s="13">
        <v>0.16666666666666699</v>
      </c>
      <c r="AY105" s="13">
        <v>0.14705882352941199</v>
      </c>
      <c r="AZ105" s="13">
        <v>0.16666666666666699</v>
      </c>
      <c r="BA105" s="13">
        <v>0.17241379310344801</v>
      </c>
      <c r="BB105" s="13">
        <v>0.105263157894737</v>
      </c>
      <c r="BC105" s="13">
        <v>0.18867924528301899</v>
      </c>
      <c r="BD105" s="13"/>
      <c r="BE105" s="13">
        <v>0.15014164305948999</v>
      </c>
    </row>
    <row r="106" spans="2:57" x14ac:dyDescent="0.25">
      <c r="B106" t="s">
        <v>105</v>
      </c>
      <c r="C106" s="13">
        <v>6.2118126272912397E-2</v>
      </c>
      <c r="D106" s="13">
        <v>0.103896103896104</v>
      </c>
      <c r="E106" s="13">
        <v>3.7037037037037E-2</v>
      </c>
      <c r="F106" s="13">
        <v>7.0866141732283505E-2</v>
      </c>
      <c r="G106" s="13">
        <v>5.8139534883720902E-2</v>
      </c>
      <c r="H106" s="13"/>
      <c r="I106" s="13">
        <v>6.6523605150214604E-2</v>
      </c>
      <c r="J106" s="13">
        <v>5.8139534883720902E-2</v>
      </c>
      <c r="K106" s="13"/>
      <c r="L106" s="13">
        <v>4.6875E-2</v>
      </c>
      <c r="M106" s="13">
        <v>6.4935064935064901E-2</v>
      </c>
      <c r="N106" s="13">
        <v>6.3545150501672198E-2</v>
      </c>
      <c r="O106" s="13">
        <v>6.5015479876161006E-2</v>
      </c>
      <c r="P106" s="13"/>
      <c r="Q106" s="13">
        <v>8.1081081081081099E-2</v>
      </c>
      <c r="R106" s="13">
        <v>0</v>
      </c>
      <c r="S106" s="13">
        <v>6.5217391304347797E-2</v>
      </c>
      <c r="T106" s="13">
        <v>7.4766355140186896E-2</v>
      </c>
      <c r="U106" s="13">
        <v>8.0645161290322606E-2</v>
      </c>
      <c r="V106" s="13">
        <v>7.6335877862595394E-2</v>
      </c>
      <c r="W106" s="13">
        <v>8.1632653061224497E-2</v>
      </c>
      <c r="X106" s="13">
        <v>4.3859649122807001E-2</v>
      </c>
      <c r="Y106" s="13"/>
      <c r="Z106" s="13">
        <v>5.7553956834532398E-2</v>
      </c>
      <c r="AA106" s="13">
        <v>8.5889570552147201E-2</v>
      </c>
      <c r="AB106" s="13">
        <v>5.1948051948052E-2</v>
      </c>
      <c r="AC106" s="13">
        <v>4.4692737430167599E-2</v>
      </c>
      <c r="AD106" s="13">
        <v>2.8571428571428598E-2</v>
      </c>
      <c r="AE106" s="13">
        <v>8.2568807339449504E-2</v>
      </c>
      <c r="AF106" s="13">
        <v>9.5238095238095205E-2</v>
      </c>
      <c r="AG106" s="13">
        <v>7.69230769230769E-2</v>
      </c>
      <c r="AH106" s="13"/>
      <c r="AI106" s="13">
        <v>8.8888888888888906E-2</v>
      </c>
      <c r="AJ106" s="13">
        <v>8.2474226804123696E-2</v>
      </c>
      <c r="AK106" s="13">
        <v>0.10457516339869299</v>
      </c>
      <c r="AL106" s="13">
        <v>4.5816733067729098E-2</v>
      </c>
      <c r="AM106" s="13">
        <v>5.7471264367816098E-2</v>
      </c>
      <c r="AN106" s="13"/>
      <c r="AO106" s="13">
        <v>6.5217391304347797E-2</v>
      </c>
      <c r="AP106" s="13">
        <v>5.7291666666666699E-2</v>
      </c>
      <c r="AQ106" s="13"/>
      <c r="AR106" s="13">
        <v>7.8125E-2</v>
      </c>
      <c r="AS106" s="13">
        <v>5.5944055944055902E-2</v>
      </c>
      <c r="AT106" s="13">
        <v>5.8823529411764698E-2</v>
      </c>
      <c r="AU106" s="13">
        <v>0.12903225806451599</v>
      </c>
      <c r="AV106" s="13">
        <v>4.20168067226891E-2</v>
      </c>
      <c r="AW106" s="13">
        <v>3.8961038961039002E-2</v>
      </c>
      <c r="AX106" s="13">
        <v>7.1428571428571397E-2</v>
      </c>
      <c r="AY106" s="13">
        <v>0.14705882352941199</v>
      </c>
      <c r="AZ106" s="13">
        <v>2.9411764705882401E-2</v>
      </c>
      <c r="BA106" s="13">
        <v>0.10344827586206901</v>
      </c>
      <c r="BB106" s="13">
        <v>3.5087719298245598E-2</v>
      </c>
      <c r="BC106" s="13">
        <v>9.4339622641509399E-2</v>
      </c>
      <c r="BD106" s="13"/>
      <c r="BE106" s="13">
        <v>4.2492917847025503E-2</v>
      </c>
    </row>
    <row r="107" spans="2:57" x14ac:dyDescent="0.25">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row>
    <row r="108" spans="2:57" x14ac:dyDescent="0.25">
      <c r="B108" s="6" t="s">
        <v>114</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row>
    <row r="109" spans="2:57" x14ac:dyDescent="0.25">
      <c r="B109" s="23" t="s">
        <v>86</v>
      </c>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row>
    <row r="110" spans="2:57" x14ac:dyDescent="0.25">
      <c r="B110" t="s">
        <v>101</v>
      </c>
      <c r="C110" s="13">
        <v>4.0733197556008099E-3</v>
      </c>
      <c r="D110" s="13">
        <v>0</v>
      </c>
      <c r="E110" s="13">
        <v>7.4074074074074103E-3</v>
      </c>
      <c r="F110" s="13">
        <v>1.1811023622047201E-2</v>
      </c>
      <c r="G110" s="13">
        <v>0</v>
      </c>
      <c r="H110" s="13"/>
      <c r="I110" s="13">
        <v>8.58369098712446E-3</v>
      </c>
      <c r="J110" s="13">
        <v>0</v>
      </c>
      <c r="K110" s="13"/>
      <c r="L110" s="13">
        <v>0</v>
      </c>
      <c r="M110" s="13">
        <v>4.3290043290043299E-3</v>
      </c>
      <c r="N110" s="13">
        <v>6.6889632107023402E-3</v>
      </c>
      <c r="O110" s="13">
        <v>3.09597523219814E-3</v>
      </c>
      <c r="P110" s="13"/>
      <c r="Q110" s="13">
        <v>0</v>
      </c>
      <c r="R110" s="13">
        <v>1.35135135135135E-2</v>
      </c>
      <c r="S110" s="13">
        <v>0</v>
      </c>
      <c r="T110" s="13">
        <v>9.3457943925233603E-3</v>
      </c>
      <c r="U110" s="13">
        <v>0</v>
      </c>
      <c r="V110" s="13">
        <v>0</v>
      </c>
      <c r="W110" s="13">
        <v>0</v>
      </c>
      <c r="X110" s="13">
        <v>4.3859649122806998E-3</v>
      </c>
      <c r="Y110" s="13"/>
      <c r="Z110" s="13">
        <v>7.1942446043165497E-3</v>
      </c>
      <c r="AA110" s="13">
        <v>0</v>
      </c>
      <c r="AB110" s="13">
        <v>0</v>
      </c>
      <c r="AC110" s="13">
        <v>0</v>
      </c>
      <c r="AD110" s="13">
        <v>9.5238095238095195E-3</v>
      </c>
      <c r="AE110" s="13">
        <v>9.1743119266055103E-3</v>
      </c>
      <c r="AF110" s="13">
        <v>0</v>
      </c>
      <c r="AG110" s="13">
        <v>1.0989010989011E-2</v>
      </c>
      <c r="AH110" s="13"/>
      <c r="AI110" s="13">
        <v>0</v>
      </c>
      <c r="AJ110" s="13">
        <v>2.06185567010309E-2</v>
      </c>
      <c r="AK110" s="13">
        <v>0</v>
      </c>
      <c r="AL110" s="13">
        <v>1.9920318725099601E-3</v>
      </c>
      <c r="AM110" s="13">
        <v>5.74712643678161E-3</v>
      </c>
      <c r="AN110" s="13"/>
      <c r="AO110" s="13">
        <v>3.3444816053511701E-3</v>
      </c>
      <c r="AP110" s="13">
        <v>5.2083333333333296E-3</v>
      </c>
      <c r="AQ110" s="13"/>
      <c r="AR110" s="13">
        <v>0</v>
      </c>
      <c r="AS110" s="13">
        <v>6.9930069930069904E-3</v>
      </c>
      <c r="AT110" s="13">
        <v>0</v>
      </c>
      <c r="AU110" s="13">
        <v>0</v>
      </c>
      <c r="AV110" s="13">
        <v>0</v>
      </c>
      <c r="AW110" s="13">
        <v>0</v>
      </c>
      <c r="AX110" s="13">
        <v>1.1904761904761901E-2</v>
      </c>
      <c r="AY110" s="13">
        <v>0</v>
      </c>
      <c r="AZ110" s="13">
        <v>9.8039215686274508E-3</v>
      </c>
      <c r="BA110" s="13">
        <v>0</v>
      </c>
      <c r="BB110" s="13">
        <v>0</v>
      </c>
      <c r="BC110" s="13">
        <v>0</v>
      </c>
      <c r="BD110" s="13"/>
      <c r="BE110" s="13">
        <v>0</v>
      </c>
    </row>
    <row r="111" spans="2:57" x14ac:dyDescent="0.25">
      <c r="B111" t="s">
        <v>102</v>
      </c>
      <c r="C111" s="13">
        <v>2.95315682281059E-2</v>
      </c>
      <c r="D111" s="13">
        <v>3.8961038961039002E-2</v>
      </c>
      <c r="E111" s="13">
        <v>2.2222222222222199E-2</v>
      </c>
      <c r="F111" s="13">
        <v>3.5433070866141697E-2</v>
      </c>
      <c r="G111" s="13">
        <v>2.7131782945736399E-2</v>
      </c>
      <c r="H111" s="13"/>
      <c r="I111" s="13">
        <v>3.2188841201716702E-2</v>
      </c>
      <c r="J111" s="13">
        <v>2.7131782945736399E-2</v>
      </c>
      <c r="K111" s="13"/>
      <c r="L111" s="13">
        <v>2.34375E-2</v>
      </c>
      <c r="M111" s="13">
        <v>2.5974025974026E-2</v>
      </c>
      <c r="N111" s="13">
        <v>1.3377926421404699E-2</v>
      </c>
      <c r="O111" s="13">
        <v>4.9535603715170302E-2</v>
      </c>
      <c r="P111" s="13"/>
      <c r="Q111" s="13">
        <v>5.4054054054054099E-2</v>
      </c>
      <c r="R111" s="13">
        <v>4.0540540540540501E-2</v>
      </c>
      <c r="S111" s="13">
        <v>3.2608695652173898E-2</v>
      </c>
      <c r="T111" s="13">
        <v>9.3457943925233603E-3</v>
      </c>
      <c r="U111" s="13">
        <v>1.6129032258064498E-2</v>
      </c>
      <c r="V111" s="13">
        <v>2.2900763358778602E-2</v>
      </c>
      <c r="W111" s="13">
        <v>1.02040816326531E-2</v>
      </c>
      <c r="X111" s="13">
        <v>4.3859649122807001E-2</v>
      </c>
      <c r="Y111" s="13"/>
      <c r="Z111" s="13">
        <v>1.4388489208633099E-2</v>
      </c>
      <c r="AA111" s="13">
        <v>1.84049079754601E-2</v>
      </c>
      <c r="AB111" s="13">
        <v>3.8961038961039002E-2</v>
      </c>
      <c r="AC111" s="13">
        <v>2.7932960893854698E-2</v>
      </c>
      <c r="AD111" s="13">
        <v>3.8095238095238099E-2</v>
      </c>
      <c r="AE111" s="13">
        <v>4.5871559633027498E-2</v>
      </c>
      <c r="AF111" s="13">
        <v>0</v>
      </c>
      <c r="AG111" s="13">
        <v>4.3956043956044001E-2</v>
      </c>
      <c r="AH111" s="13"/>
      <c r="AI111" s="13">
        <v>6.6666666666666693E-2</v>
      </c>
      <c r="AJ111" s="13">
        <v>2.06185567010309E-2</v>
      </c>
      <c r="AK111" s="13">
        <v>5.22875816993464E-2</v>
      </c>
      <c r="AL111" s="13">
        <v>2.3904382470119501E-2</v>
      </c>
      <c r="AM111" s="13">
        <v>1.72413793103448E-2</v>
      </c>
      <c r="AN111" s="13"/>
      <c r="AO111" s="13">
        <v>2.84280936454849E-2</v>
      </c>
      <c r="AP111" s="13">
        <v>3.125E-2</v>
      </c>
      <c r="AQ111" s="13"/>
      <c r="AR111" s="13">
        <v>4.6875E-2</v>
      </c>
      <c r="AS111" s="13">
        <v>2.7972027972028E-2</v>
      </c>
      <c r="AT111" s="13">
        <v>5.8823529411764698E-2</v>
      </c>
      <c r="AU111" s="13">
        <v>0</v>
      </c>
      <c r="AV111" s="13">
        <v>2.5210084033613401E-2</v>
      </c>
      <c r="AW111" s="13">
        <v>1.2987012987013E-2</v>
      </c>
      <c r="AX111" s="13">
        <v>1.1904761904761901E-2</v>
      </c>
      <c r="AY111" s="13">
        <v>0</v>
      </c>
      <c r="AZ111" s="13">
        <v>4.9019607843137303E-2</v>
      </c>
      <c r="BA111" s="13">
        <v>5.1724137931034503E-2</v>
      </c>
      <c r="BB111" s="13">
        <v>3.5087719298245598E-2</v>
      </c>
      <c r="BC111" s="13">
        <v>3.77358490566038E-2</v>
      </c>
      <c r="BD111" s="13"/>
      <c r="BE111" s="13">
        <v>1.69971671388102E-2</v>
      </c>
    </row>
    <row r="112" spans="2:57" x14ac:dyDescent="0.25">
      <c r="B112" t="s">
        <v>103</v>
      </c>
      <c r="C112" s="13">
        <v>0.14052953156822801</v>
      </c>
      <c r="D112" s="13">
        <v>0.19480519480519501</v>
      </c>
      <c r="E112" s="13">
        <v>0.17037037037037001</v>
      </c>
      <c r="F112" s="13">
        <v>0.12598425196850399</v>
      </c>
      <c r="G112" s="13">
        <v>0.13178294573643401</v>
      </c>
      <c r="H112" s="13"/>
      <c r="I112" s="13">
        <v>0.15021459227467801</v>
      </c>
      <c r="J112" s="13">
        <v>0.13178294573643401</v>
      </c>
      <c r="K112" s="13"/>
      <c r="L112" s="13">
        <v>0.1171875</v>
      </c>
      <c r="M112" s="13">
        <v>0.16450216450216501</v>
      </c>
      <c r="N112" s="13">
        <v>0.11371237458194</v>
      </c>
      <c r="O112" s="13">
        <v>0.157894736842105</v>
      </c>
      <c r="P112" s="13"/>
      <c r="Q112" s="13">
        <v>0.20720720720720701</v>
      </c>
      <c r="R112" s="13">
        <v>6.7567567567567599E-2</v>
      </c>
      <c r="S112" s="13">
        <v>0.141304347826087</v>
      </c>
      <c r="T112" s="13">
        <v>0.14953271028037399</v>
      </c>
      <c r="U112" s="13">
        <v>0.14516129032258099</v>
      </c>
      <c r="V112" s="13">
        <v>9.9236641221374003E-2</v>
      </c>
      <c r="W112" s="13">
        <v>0.16326530612244899</v>
      </c>
      <c r="X112" s="13">
        <v>0.13596491228070201</v>
      </c>
      <c r="Y112" s="13"/>
      <c r="Z112" s="13">
        <v>0.201438848920863</v>
      </c>
      <c r="AA112" s="13">
        <v>0.159509202453988</v>
      </c>
      <c r="AB112" s="13">
        <v>0.14935064935064901</v>
      </c>
      <c r="AC112" s="13">
        <v>8.3798882681564199E-2</v>
      </c>
      <c r="AD112" s="13">
        <v>0.104761904761905</v>
      </c>
      <c r="AE112" s="13">
        <v>0.18348623853210999</v>
      </c>
      <c r="AF112" s="13">
        <v>0.119047619047619</v>
      </c>
      <c r="AG112" s="13">
        <v>0.10989010989011</v>
      </c>
      <c r="AH112" s="13"/>
      <c r="AI112" s="13">
        <v>0.155555555555556</v>
      </c>
      <c r="AJ112" s="13">
        <v>0.27835051546391798</v>
      </c>
      <c r="AK112" s="13">
        <v>0.18300653594771199</v>
      </c>
      <c r="AL112" s="13">
        <v>0.12948207171314699</v>
      </c>
      <c r="AM112" s="13">
        <v>4.5977011494252901E-2</v>
      </c>
      <c r="AN112" s="13"/>
      <c r="AO112" s="13">
        <v>0.13043478260869601</v>
      </c>
      <c r="AP112" s="13">
        <v>0.15625</v>
      </c>
      <c r="AQ112" s="13"/>
      <c r="AR112" s="13">
        <v>0.171875</v>
      </c>
      <c r="AS112" s="13">
        <v>0.13986013986014001</v>
      </c>
      <c r="AT112" s="13">
        <v>0.11764705882352899</v>
      </c>
      <c r="AU112" s="13">
        <v>0.16129032258064499</v>
      </c>
      <c r="AV112" s="13">
        <v>0.13445378151260501</v>
      </c>
      <c r="AW112" s="13">
        <v>0.15584415584415601</v>
      </c>
      <c r="AX112" s="13">
        <v>0.13095238095238099</v>
      </c>
      <c r="AY112" s="13">
        <v>0.17647058823529399</v>
      </c>
      <c r="AZ112" s="13">
        <v>8.8235294117647106E-2</v>
      </c>
      <c r="BA112" s="13">
        <v>0.17241379310344801</v>
      </c>
      <c r="BB112" s="13">
        <v>0.105263157894737</v>
      </c>
      <c r="BC112" s="13">
        <v>0.18867924528301899</v>
      </c>
      <c r="BD112" s="13"/>
      <c r="BE112" s="13">
        <v>0.13597733711048199</v>
      </c>
    </row>
    <row r="113" spans="2:57" x14ac:dyDescent="0.25">
      <c r="B113" t="s">
        <v>104</v>
      </c>
      <c r="C113" s="13">
        <v>0.38492871690427699</v>
      </c>
      <c r="D113" s="13">
        <v>0.35064935064935099</v>
      </c>
      <c r="E113" s="13">
        <v>0.41481481481481502</v>
      </c>
      <c r="F113" s="13">
        <v>0.35039370078740201</v>
      </c>
      <c r="G113" s="13">
        <v>0.39922480620154999</v>
      </c>
      <c r="H113" s="13"/>
      <c r="I113" s="13">
        <v>0.36909871244635201</v>
      </c>
      <c r="J113" s="13">
        <v>0.39922480620154999</v>
      </c>
      <c r="K113" s="13"/>
      <c r="L113" s="13">
        <v>0.3828125</v>
      </c>
      <c r="M113" s="13">
        <v>0.31168831168831201</v>
      </c>
      <c r="N113" s="13">
        <v>0.38795986622073603</v>
      </c>
      <c r="O113" s="13">
        <v>0.43653250773993801</v>
      </c>
      <c r="P113" s="13"/>
      <c r="Q113" s="13">
        <v>0.32432432432432401</v>
      </c>
      <c r="R113" s="13">
        <v>0.45945945945945899</v>
      </c>
      <c r="S113" s="13">
        <v>0.33695652173912999</v>
      </c>
      <c r="T113" s="13">
        <v>0.37383177570093501</v>
      </c>
      <c r="U113" s="13">
        <v>0.33870967741935498</v>
      </c>
      <c r="V113" s="13">
        <v>0.42748091603053401</v>
      </c>
      <c r="W113" s="13">
        <v>0.41836734693877597</v>
      </c>
      <c r="X113" s="13">
        <v>0.394736842105263</v>
      </c>
      <c r="Y113" s="13"/>
      <c r="Z113" s="13">
        <v>0.33812949640287798</v>
      </c>
      <c r="AA113" s="13">
        <v>0.36196319018404899</v>
      </c>
      <c r="AB113" s="13">
        <v>0.40259740259740301</v>
      </c>
      <c r="AC113" s="13">
        <v>0.39664804469273701</v>
      </c>
      <c r="AD113" s="13">
        <v>0.35238095238095202</v>
      </c>
      <c r="AE113" s="13">
        <v>0.403669724770642</v>
      </c>
      <c r="AF113" s="13">
        <v>0.57142857142857095</v>
      </c>
      <c r="AG113" s="13">
        <v>0.37362637362637402</v>
      </c>
      <c r="AH113" s="13"/>
      <c r="AI113" s="13">
        <v>0.37777777777777799</v>
      </c>
      <c r="AJ113" s="13">
        <v>0.36082474226804101</v>
      </c>
      <c r="AK113" s="13">
        <v>0.40522875816993498</v>
      </c>
      <c r="AL113" s="13">
        <v>0.39840637450199201</v>
      </c>
      <c r="AM113" s="13">
        <v>0.34482758620689702</v>
      </c>
      <c r="AN113" s="13"/>
      <c r="AO113" s="13">
        <v>0.38461538461538503</v>
      </c>
      <c r="AP113" s="13">
        <v>0.38541666666666702</v>
      </c>
      <c r="AQ113" s="13"/>
      <c r="AR113" s="13">
        <v>0.5</v>
      </c>
      <c r="AS113" s="13">
        <v>0.36013986013985999</v>
      </c>
      <c r="AT113" s="13">
        <v>0.47058823529411797</v>
      </c>
      <c r="AU113" s="13">
        <v>0.35483870967741898</v>
      </c>
      <c r="AV113" s="13">
        <v>0.40336134453781503</v>
      </c>
      <c r="AW113" s="13">
        <v>0.46753246753246802</v>
      </c>
      <c r="AX113" s="13">
        <v>0.33333333333333298</v>
      </c>
      <c r="AY113" s="13">
        <v>0.47058823529411797</v>
      </c>
      <c r="AZ113" s="13">
        <v>0.37254901960784298</v>
      </c>
      <c r="BA113" s="13">
        <v>0.32758620689655199</v>
      </c>
      <c r="BB113" s="13">
        <v>0.31578947368421101</v>
      </c>
      <c r="BC113" s="13">
        <v>0.39622641509433998</v>
      </c>
      <c r="BD113" s="13"/>
      <c r="BE113" s="13">
        <v>0.35694050991501403</v>
      </c>
    </row>
    <row r="114" spans="2:57" x14ac:dyDescent="0.25">
      <c r="B114" t="s">
        <v>105</v>
      </c>
      <c r="C114" s="13">
        <v>0.44093686354378803</v>
      </c>
      <c r="D114" s="13">
        <v>0.415584415584416</v>
      </c>
      <c r="E114" s="13">
        <v>0.38518518518518502</v>
      </c>
      <c r="F114" s="13">
        <v>0.476377952755905</v>
      </c>
      <c r="G114" s="13">
        <v>0.44186046511627902</v>
      </c>
      <c r="H114" s="13"/>
      <c r="I114" s="13">
        <v>0.43991416309012898</v>
      </c>
      <c r="J114" s="13">
        <v>0.44186046511627902</v>
      </c>
      <c r="K114" s="13"/>
      <c r="L114" s="13">
        <v>0.4765625</v>
      </c>
      <c r="M114" s="13">
        <v>0.493506493506494</v>
      </c>
      <c r="N114" s="13">
        <v>0.47826086956521702</v>
      </c>
      <c r="O114" s="13">
        <v>0.35294117647058798</v>
      </c>
      <c r="P114" s="13"/>
      <c r="Q114" s="13">
        <v>0.41441441441441401</v>
      </c>
      <c r="R114" s="13">
        <v>0.41891891891891903</v>
      </c>
      <c r="S114" s="13">
        <v>0.48913043478260898</v>
      </c>
      <c r="T114" s="13">
        <v>0.45794392523364502</v>
      </c>
      <c r="U114" s="13">
        <v>0.5</v>
      </c>
      <c r="V114" s="13">
        <v>0.45038167938931301</v>
      </c>
      <c r="W114" s="13">
        <v>0.40816326530612201</v>
      </c>
      <c r="X114" s="13">
        <v>0.42105263157894701</v>
      </c>
      <c r="Y114" s="13"/>
      <c r="Z114" s="13">
        <v>0.43884892086330901</v>
      </c>
      <c r="AA114" s="13">
        <v>0.46012269938650302</v>
      </c>
      <c r="AB114" s="13">
        <v>0.40909090909090901</v>
      </c>
      <c r="AC114" s="13">
        <v>0.491620111731844</v>
      </c>
      <c r="AD114" s="13">
        <v>0.49523809523809498</v>
      </c>
      <c r="AE114" s="13">
        <v>0.35779816513761498</v>
      </c>
      <c r="AF114" s="13">
        <v>0.30952380952380998</v>
      </c>
      <c r="AG114" s="13">
        <v>0.46153846153846201</v>
      </c>
      <c r="AH114" s="13"/>
      <c r="AI114" s="13">
        <v>0.4</v>
      </c>
      <c r="AJ114" s="13">
        <v>0.31958762886597902</v>
      </c>
      <c r="AK114" s="13">
        <v>0.35947712418300698</v>
      </c>
      <c r="AL114" s="13">
        <v>0.44621513944223101</v>
      </c>
      <c r="AM114" s="13">
        <v>0.58620689655172398</v>
      </c>
      <c r="AN114" s="13"/>
      <c r="AO114" s="13">
        <v>0.45317725752508398</v>
      </c>
      <c r="AP114" s="13">
        <v>0.421875</v>
      </c>
      <c r="AQ114" s="13"/>
      <c r="AR114" s="13">
        <v>0.28125</v>
      </c>
      <c r="AS114" s="13">
        <v>0.465034965034965</v>
      </c>
      <c r="AT114" s="13">
        <v>0.35294117647058798</v>
      </c>
      <c r="AU114" s="13">
        <v>0.483870967741935</v>
      </c>
      <c r="AV114" s="13">
        <v>0.436974789915966</v>
      </c>
      <c r="AW114" s="13">
        <v>0.36363636363636398</v>
      </c>
      <c r="AX114" s="13">
        <v>0.51190476190476197</v>
      </c>
      <c r="AY114" s="13">
        <v>0.35294117647058798</v>
      </c>
      <c r="AZ114" s="13">
        <v>0.480392156862745</v>
      </c>
      <c r="BA114" s="13">
        <v>0.44827586206896602</v>
      </c>
      <c r="BB114" s="13">
        <v>0.54385964912280704</v>
      </c>
      <c r="BC114" s="13">
        <v>0.37735849056603799</v>
      </c>
      <c r="BD114" s="13"/>
      <c r="BE114" s="13">
        <v>0.49008498583569399</v>
      </c>
    </row>
    <row r="115" spans="2:57" x14ac:dyDescent="0.25">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row>
    <row r="116" spans="2:57" x14ac:dyDescent="0.25">
      <c r="B116" s="6" t="s">
        <v>122</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row>
    <row r="117" spans="2:57" x14ac:dyDescent="0.25">
      <c r="B117" s="23" t="s">
        <v>86</v>
      </c>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row>
    <row r="118" spans="2:57" x14ac:dyDescent="0.25">
      <c r="B118" t="s">
        <v>115</v>
      </c>
      <c r="C118" s="13">
        <v>3.97148676171079E-2</v>
      </c>
      <c r="D118" s="13">
        <v>2.5974025974026E-2</v>
      </c>
      <c r="E118" s="13">
        <v>5.9259259259259303E-2</v>
      </c>
      <c r="F118" s="13">
        <v>2.7559055118110201E-2</v>
      </c>
      <c r="G118" s="13">
        <v>4.2635658914728702E-2</v>
      </c>
      <c r="H118" s="13"/>
      <c r="I118" s="13">
        <v>3.6480686695278999E-2</v>
      </c>
      <c r="J118" s="13">
        <v>4.2635658914728702E-2</v>
      </c>
      <c r="K118" s="13"/>
      <c r="L118" s="13">
        <v>5.46875E-2</v>
      </c>
      <c r="M118" s="13">
        <v>5.62770562770563E-2</v>
      </c>
      <c r="N118" s="13">
        <v>2.3411371237458199E-2</v>
      </c>
      <c r="O118" s="13">
        <v>3.7151702786377701E-2</v>
      </c>
      <c r="P118" s="13"/>
      <c r="Q118" s="13">
        <v>3.6036036036036001E-2</v>
      </c>
      <c r="R118" s="13">
        <v>6.7567567567567599E-2</v>
      </c>
      <c r="S118" s="13">
        <v>3.2608695652173898E-2</v>
      </c>
      <c r="T118" s="13">
        <v>2.80373831775701E-2</v>
      </c>
      <c r="U118" s="13">
        <v>4.0322580645161303E-2</v>
      </c>
      <c r="V118" s="13">
        <v>3.0534351145038201E-2</v>
      </c>
      <c r="W118" s="13">
        <v>5.10204081632653E-2</v>
      </c>
      <c r="X118" s="13">
        <v>3.5087719298245598E-2</v>
      </c>
      <c r="Y118" s="13"/>
      <c r="Z118" s="13">
        <v>5.7553956834532398E-2</v>
      </c>
      <c r="AA118" s="13">
        <v>3.0674846625766899E-2</v>
      </c>
      <c r="AB118" s="13">
        <v>3.2467532467532499E-2</v>
      </c>
      <c r="AC118" s="13">
        <v>5.0279329608938501E-2</v>
      </c>
      <c r="AD118" s="13">
        <v>3.8095238095238099E-2</v>
      </c>
      <c r="AE118" s="13">
        <v>4.5871559633027498E-2</v>
      </c>
      <c r="AF118" s="13">
        <v>0</v>
      </c>
      <c r="AG118" s="13">
        <v>3.2967032967033003E-2</v>
      </c>
      <c r="AH118" s="13"/>
      <c r="AI118" s="13">
        <v>8.8888888888888906E-2</v>
      </c>
      <c r="AJ118" s="13">
        <v>2.06185567010309E-2</v>
      </c>
      <c r="AK118" s="13">
        <v>4.5751633986928102E-2</v>
      </c>
      <c r="AL118" s="13">
        <v>2.3904382470119501E-2</v>
      </c>
      <c r="AM118" s="13">
        <v>7.4712643678160898E-2</v>
      </c>
      <c r="AN118" s="13"/>
      <c r="AO118" s="13">
        <v>2.6755852842809399E-2</v>
      </c>
      <c r="AP118" s="13">
        <v>5.9895833333333301E-2</v>
      </c>
      <c r="AQ118" s="13"/>
      <c r="AR118" s="13">
        <v>0</v>
      </c>
      <c r="AS118" s="13">
        <v>3.4965034965035002E-2</v>
      </c>
      <c r="AT118" s="13">
        <v>0</v>
      </c>
      <c r="AU118" s="13">
        <v>3.2258064516128997E-2</v>
      </c>
      <c r="AV118" s="13">
        <v>4.20168067226891E-2</v>
      </c>
      <c r="AW118" s="13">
        <v>3.8961038961039002E-2</v>
      </c>
      <c r="AX118" s="13">
        <v>2.3809523809523801E-2</v>
      </c>
      <c r="AY118" s="13">
        <v>5.8823529411764698E-2</v>
      </c>
      <c r="AZ118" s="13">
        <v>3.9215686274509803E-2</v>
      </c>
      <c r="BA118" s="13">
        <v>5.1724137931034503E-2</v>
      </c>
      <c r="BB118" s="13">
        <v>0.12280701754386</v>
      </c>
      <c r="BC118" s="13">
        <v>3.77358490566038E-2</v>
      </c>
      <c r="BD118" s="13"/>
      <c r="BE118" s="13">
        <v>4.8158640226628899E-2</v>
      </c>
    </row>
    <row r="119" spans="2:57" x14ac:dyDescent="0.25">
      <c r="B119" t="s">
        <v>116</v>
      </c>
      <c r="C119" s="13">
        <v>0.17413441955193501</v>
      </c>
      <c r="D119" s="13">
        <v>0.15584415584415601</v>
      </c>
      <c r="E119" s="13">
        <v>0.148148148148148</v>
      </c>
      <c r="F119" s="13">
        <v>0.18503937007874</v>
      </c>
      <c r="G119" s="13">
        <v>0.178294573643411</v>
      </c>
      <c r="H119" s="13"/>
      <c r="I119" s="13">
        <v>0.169527896995708</v>
      </c>
      <c r="J119" s="13">
        <v>0.178294573643411</v>
      </c>
      <c r="K119" s="13"/>
      <c r="L119" s="13">
        <v>0.2578125</v>
      </c>
      <c r="M119" s="13">
        <v>0.16450216450216501</v>
      </c>
      <c r="N119" s="13">
        <v>0.167224080267559</v>
      </c>
      <c r="O119" s="13">
        <v>0.15170278637770901</v>
      </c>
      <c r="P119" s="13"/>
      <c r="Q119" s="13">
        <v>0.162162162162162</v>
      </c>
      <c r="R119" s="13">
        <v>0.18918918918918901</v>
      </c>
      <c r="S119" s="13">
        <v>0.16304347826087001</v>
      </c>
      <c r="T119" s="13">
        <v>0.15887850467289699</v>
      </c>
      <c r="U119" s="13">
        <v>0.18548387096774199</v>
      </c>
      <c r="V119" s="13">
        <v>0.19083969465648901</v>
      </c>
      <c r="W119" s="13">
        <v>0.102040816326531</v>
      </c>
      <c r="X119" s="13">
        <v>0.20614035087719301</v>
      </c>
      <c r="Y119" s="13"/>
      <c r="Z119" s="13">
        <v>0.20863309352518</v>
      </c>
      <c r="AA119" s="13">
        <v>0.17177914110429399</v>
      </c>
      <c r="AB119" s="13">
        <v>0.168831168831169</v>
      </c>
      <c r="AC119" s="13">
        <v>0.19553072625698301</v>
      </c>
      <c r="AD119" s="13">
        <v>0.180952380952381</v>
      </c>
      <c r="AE119" s="13">
        <v>0.13761467889908299</v>
      </c>
      <c r="AF119" s="13">
        <v>7.1428571428571397E-2</v>
      </c>
      <c r="AG119" s="13">
        <v>0.175824175824176</v>
      </c>
      <c r="AH119" s="13"/>
      <c r="AI119" s="13">
        <v>0.11111111111111099</v>
      </c>
      <c r="AJ119" s="13">
        <v>0.15463917525773199</v>
      </c>
      <c r="AK119" s="13">
        <v>0.11764705882352899</v>
      </c>
      <c r="AL119" s="13">
        <v>0.19521912350597601</v>
      </c>
      <c r="AM119" s="13">
        <v>0.195402298850575</v>
      </c>
      <c r="AN119" s="13"/>
      <c r="AO119" s="13">
        <v>0.165551839464883</v>
      </c>
      <c r="AP119" s="13">
        <v>0.1875</v>
      </c>
      <c r="AQ119" s="13"/>
      <c r="AR119" s="13">
        <v>0.171875</v>
      </c>
      <c r="AS119" s="13">
        <v>0.19230769230769201</v>
      </c>
      <c r="AT119" s="13">
        <v>0.11764705882352899</v>
      </c>
      <c r="AU119" s="13">
        <v>0.16129032258064499</v>
      </c>
      <c r="AV119" s="13">
        <v>0.151260504201681</v>
      </c>
      <c r="AW119" s="13">
        <v>0.14285714285714299</v>
      </c>
      <c r="AX119" s="13">
        <v>0.17857142857142899</v>
      </c>
      <c r="AY119" s="13">
        <v>0.14705882352941199</v>
      </c>
      <c r="AZ119" s="13">
        <v>0.20588235294117599</v>
      </c>
      <c r="BA119" s="13">
        <v>0.17241379310344801</v>
      </c>
      <c r="BB119" s="13">
        <v>0.140350877192982</v>
      </c>
      <c r="BC119" s="13">
        <v>0.18867924528301899</v>
      </c>
      <c r="BD119" s="13"/>
      <c r="BE119" s="13">
        <v>0.19830028328611901</v>
      </c>
    </row>
    <row r="120" spans="2:57" x14ac:dyDescent="0.25">
      <c r="B120" t="s">
        <v>117</v>
      </c>
      <c r="C120" s="13">
        <v>0.34317718940936898</v>
      </c>
      <c r="D120" s="13">
        <v>0.25974025974025999</v>
      </c>
      <c r="E120" s="13">
        <v>0.266666666666667</v>
      </c>
      <c r="F120" s="13">
        <v>0.32677165354330701</v>
      </c>
      <c r="G120" s="13">
        <v>0.38372093023255799</v>
      </c>
      <c r="H120" s="13"/>
      <c r="I120" s="13">
        <v>0.29828326180257497</v>
      </c>
      <c r="J120" s="13">
        <v>0.38372093023255799</v>
      </c>
      <c r="K120" s="13"/>
      <c r="L120" s="13">
        <v>0.2734375</v>
      </c>
      <c r="M120" s="13">
        <v>0.415584415584416</v>
      </c>
      <c r="N120" s="13">
        <v>0.36120401337792601</v>
      </c>
      <c r="O120" s="13">
        <v>0.30340557275541802</v>
      </c>
      <c r="P120" s="13"/>
      <c r="Q120" s="13">
        <v>0.25225225225225201</v>
      </c>
      <c r="R120" s="13">
        <v>0.27027027027027001</v>
      </c>
      <c r="S120" s="13">
        <v>0.29347826086956502</v>
      </c>
      <c r="T120" s="13">
        <v>0.34579439252336402</v>
      </c>
      <c r="U120" s="13">
        <v>0.34677419354838701</v>
      </c>
      <c r="V120" s="13">
        <v>0.458015267175573</v>
      </c>
      <c r="W120" s="13">
        <v>0.35714285714285698</v>
      </c>
      <c r="X120" s="13">
        <v>0.359649122807018</v>
      </c>
      <c r="Y120" s="13"/>
      <c r="Z120" s="13">
        <v>0.31654676258992798</v>
      </c>
      <c r="AA120" s="13">
        <v>0.312883435582822</v>
      </c>
      <c r="AB120" s="13">
        <v>0.34415584415584399</v>
      </c>
      <c r="AC120" s="13">
        <v>0.34636871508379902</v>
      </c>
      <c r="AD120" s="13">
        <v>0.4</v>
      </c>
      <c r="AE120" s="13">
        <v>0.31192660550458701</v>
      </c>
      <c r="AF120" s="13">
        <v>0.42857142857142899</v>
      </c>
      <c r="AG120" s="13">
        <v>0.36263736263736301</v>
      </c>
      <c r="AH120" s="13"/>
      <c r="AI120" s="13">
        <v>0.17777777777777801</v>
      </c>
      <c r="AJ120" s="13">
        <v>0.36082474226804101</v>
      </c>
      <c r="AK120" s="13">
        <v>0.30065359477124198</v>
      </c>
      <c r="AL120" s="13">
        <v>0.356573705179283</v>
      </c>
      <c r="AM120" s="13">
        <v>0.37931034482758602</v>
      </c>
      <c r="AN120" s="13"/>
      <c r="AO120" s="13">
        <v>0.35618729096989998</v>
      </c>
      <c r="AP120" s="13">
        <v>0.32291666666666702</v>
      </c>
      <c r="AQ120" s="13"/>
      <c r="AR120" s="13">
        <v>0.375</v>
      </c>
      <c r="AS120" s="13">
        <v>0.35314685314685301</v>
      </c>
      <c r="AT120" s="13">
        <v>0.29411764705882398</v>
      </c>
      <c r="AU120" s="13">
        <v>0.38709677419354799</v>
      </c>
      <c r="AV120" s="13">
        <v>0.34453781512604997</v>
      </c>
      <c r="AW120" s="13">
        <v>0.32467532467532501</v>
      </c>
      <c r="AX120" s="13">
        <v>0.30952380952380998</v>
      </c>
      <c r="AY120" s="13">
        <v>0.38235294117647101</v>
      </c>
      <c r="AZ120" s="13">
        <v>0.35294117647058798</v>
      </c>
      <c r="BA120" s="13">
        <v>0.32758620689655199</v>
      </c>
      <c r="BB120" s="13">
        <v>0.31578947368421101</v>
      </c>
      <c r="BC120" s="13">
        <v>0.320754716981132</v>
      </c>
      <c r="BD120" s="13"/>
      <c r="BE120" s="13">
        <v>0.359773371104816</v>
      </c>
    </row>
    <row r="121" spans="2:57" x14ac:dyDescent="0.25">
      <c r="B121" t="s">
        <v>118</v>
      </c>
      <c r="C121" s="13">
        <v>0.225050916496945</v>
      </c>
      <c r="D121" s="13">
        <v>0.23376623376623401</v>
      </c>
      <c r="E121" s="13">
        <v>0.23703703703703699</v>
      </c>
      <c r="F121" s="13">
        <v>0.267716535433071</v>
      </c>
      <c r="G121" s="13">
        <v>0.19961240310077499</v>
      </c>
      <c r="H121" s="13"/>
      <c r="I121" s="13">
        <v>0.25321888412017202</v>
      </c>
      <c r="J121" s="13">
        <v>0.19961240310077499</v>
      </c>
      <c r="K121" s="13"/>
      <c r="L121" s="13">
        <v>0.3046875</v>
      </c>
      <c r="M121" s="13">
        <v>0.19480519480519501</v>
      </c>
      <c r="N121" s="13">
        <v>0.224080267558528</v>
      </c>
      <c r="O121" s="13">
        <v>0.21671826625387</v>
      </c>
      <c r="P121" s="13"/>
      <c r="Q121" s="13">
        <v>0.23423423423423401</v>
      </c>
      <c r="R121" s="13">
        <v>0.25675675675675702</v>
      </c>
      <c r="S121" s="13">
        <v>0.26086956521739102</v>
      </c>
      <c r="T121" s="13">
        <v>0.28037383177570102</v>
      </c>
      <c r="U121" s="13">
        <v>0.217741935483871</v>
      </c>
      <c r="V121" s="13">
        <v>0.15267175572519101</v>
      </c>
      <c r="W121" s="13">
        <v>0.25510204081632698</v>
      </c>
      <c r="X121" s="13">
        <v>0.20175438596491199</v>
      </c>
      <c r="Y121" s="13"/>
      <c r="Z121" s="13">
        <v>0.22302158273381301</v>
      </c>
      <c r="AA121" s="13">
        <v>0.25766871165644201</v>
      </c>
      <c r="AB121" s="13">
        <v>0.207792207792208</v>
      </c>
      <c r="AC121" s="13">
        <v>0.23463687150838</v>
      </c>
      <c r="AD121" s="13">
        <v>0.238095238095238</v>
      </c>
      <c r="AE121" s="13">
        <v>0.192660550458716</v>
      </c>
      <c r="AF121" s="13">
        <v>0.214285714285714</v>
      </c>
      <c r="AG121" s="13">
        <v>0.20879120879120899</v>
      </c>
      <c r="AH121" s="13"/>
      <c r="AI121" s="13">
        <v>0.24444444444444399</v>
      </c>
      <c r="AJ121" s="13">
        <v>0.164948453608247</v>
      </c>
      <c r="AK121" s="13">
        <v>0.23529411764705899</v>
      </c>
      <c r="AL121" s="13">
        <v>0.24501992031872499</v>
      </c>
      <c r="AM121" s="13">
        <v>0.195402298850575</v>
      </c>
      <c r="AN121" s="13"/>
      <c r="AO121" s="13">
        <v>0.225752508361204</v>
      </c>
      <c r="AP121" s="13">
        <v>0.22395833333333301</v>
      </c>
      <c r="AQ121" s="13"/>
      <c r="AR121" s="13">
        <v>0.25</v>
      </c>
      <c r="AS121" s="13">
        <v>0.22027972027972001</v>
      </c>
      <c r="AT121" s="13">
        <v>0.23529411764705899</v>
      </c>
      <c r="AU121" s="13">
        <v>0.29032258064516098</v>
      </c>
      <c r="AV121" s="13">
        <v>0.22689075630252101</v>
      </c>
      <c r="AW121" s="13">
        <v>0.168831168831169</v>
      </c>
      <c r="AX121" s="13">
        <v>0.273809523809524</v>
      </c>
      <c r="AY121" s="13">
        <v>0.20588235294117599</v>
      </c>
      <c r="AZ121" s="13">
        <v>0.20588235294117599</v>
      </c>
      <c r="BA121" s="13">
        <v>0.17241379310344801</v>
      </c>
      <c r="BB121" s="13">
        <v>0.26315789473684198</v>
      </c>
      <c r="BC121" s="13">
        <v>0.245283018867925</v>
      </c>
      <c r="BD121" s="13"/>
      <c r="BE121" s="13">
        <v>0.20396600566572201</v>
      </c>
    </row>
    <row r="122" spans="2:57" x14ac:dyDescent="0.25">
      <c r="B122" t="s">
        <v>119</v>
      </c>
      <c r="C122" s="13">
        <v>0.10488798370672101</v>
      </c>
      <c r="D122" s="13">
        <v>7.7922077922077906E-2</v>
      </c>
      <c r="E122" s="13">
        <v>0.10370370370370401</v>
      </c>
      <c r="F122" s="13">
        <v>9.8425196850393706E-2</v>
      </c>
      <c r="G122" s="13">
        <v>0.112403100775194</v>
      </c>
      <c r="H122" s="13"/>
      <c r="I122" s="13">
        <v>9.6566523605150195E-2</v>
      </c>
      <c r="J122" s="13">
        <v>0.112403100775194</v>
      </c>
      <c r="K122" s="13"/>
      <c r="L122" s="13">
        <v>6.25E-2</v>
      </c>
      <c r="M122" s="13">
        <v>0.103896103896104</v>
      </c>
      <c r="N122" s="13">
        <v>0.103678929765886</v>
      </c>
      <c r="O122" s="13">
        <v>0.123839009287926</v>
      </c>
      <c r="P122" s="13"/>
      <c r="Q122" s="13">
        <v>0.117117117117117</v>
      </c>
      <c r="R122" s="13">
        <v>0.121621621621622</v>
      </c>
      <c r="S122" s="13">
        <v>6.5217391304347797E-2</v>
      </c>
      <c r="T122" s="13">
        <v>0.11214953271028</v>
      </c>
      <c r="U122" s="13">
        <v>0.12903225806451599</v>
      </c>
      <c r="V122" s="13">
        <v>8.3969465648855005E-2</v>
      </c>
      <c r="W122" s="13">
        <v>0.11224489795918401</v>
      </c>
      <c r="X122" s="13">
        <v>0.105263157894737</v>
      </c>
      <c r="Y122" s="13"/>
      <c r="Z122" s="13">
        <v>0.100719424460432</v>
      </c>
      <c r="AA122" s="13">
        <v>9.8159509202454004E-2</v>
      </c>
      <c r="AB122" s="13">
        <v>0.14285714285714299</v>
      </c>
      <c r="AC122" s="13">
        <v>0.100558659217877</v>
      </c>
      <c r="AD122" s="13">
        <v>2.8571428571428598E-2</v>
      </c>
      <c r="AE122" s="13">
        <v>0.13761467889908299</v>
      </c>
      <c r="AF122" s="13">
        <v>0.19047619047618999</v>
      </c>
      <c r="AG122" s="13">
        <v>7.69230769230769E-2</v>
      </c>
      <c r="AH122" s="13"/>
      <c r="AI122" s="13">
        <v>0.133333333333333</v>
      </c>
      <c r="AJ122" s="13">
        <v>0.164948453608247</v>
      </c>
      <c r="AK122" s="13">
        <v>0.10457516339869299</v>
      </c>
      <c r="AL122" s="13">
        <v>9.36254980079681E-2</v>
      </c>
      <c r="AM122" s="13">
        <v>9.1954022988505704E-2</v>
      </c>
      <c r="AN122" s="13"/>
      <c r="AO122" s="13">
        <v>9.1973244147157199E-2</v>
      </c>
      <c r="AP122" s="13">
        <v>0.125</v>
      </c>
      <c r="AQ122" s="13"/>
      <c r="AR122" s="13">
        <v>0.140625</v>
      </c>
      <c r="AS122" s="13">
        <v>0.101398601398601</v>
      </c>
      <c r="AT122" s="13">
        <v>0.23529411764705899</v>
      </c>
      <c r="AU122" s="13">
        <v>9.6774193548387094E-2</v>
      </c>
      <c r="AV122" s="13">
        <v>0.109243697478992</v>
      </c>
      <c r="AW122" s="13">
        <v>0.11688311688311701</v>
      </c>
      <c r="AX122" s="13">
        <v>0.119047619047619</v>
      </c>
      <c r="AY122" s="13">
        <v>5.8823529411764698E-2</v>
      </c>
      <c r="AZ122" s="13">
        <v>6.8627450980392204E-2</v>
      </c>
      <c r="BA122" s="13">
        <v>0.10344827586206901</v>
      </c>
      <c r="BB122" s="13">
        <v>0.12280701754386</v>
      </c>
      <c r="BC122" s="13">
        <v>7.5471698113207503E-2</v>
      </c>
      <c r="BD122" s="13"/>
      <c r="BE122" s="13">
        <v>0.11614730878187</v>
      </c>
    </row>
    <row r="123" spans="2:57" x14ac:dyDescent="0.25">
      <c r="B123" t="s">
        <v>120</v>
      </c>
      <c r="C123" s="13">
        <v>6.0081466395111999E-2</v>
      </c>
      <c r="D123" s="13">
        <v>6.4935064935064901E-2</v>
      </c>
      <c r="E123" s="13">
        <v>8.8888888888888906E-2</v>
      </c>
      <c r="F123" s="13">
        <v>5.9055118110236199E-2</v>
      </c>
      <c r="G123" s="13">
        <v>5.2325581395348798E-2</v>
      </c>
      <c r="H123" s="13"/>
      <c r="I123" s="13">
        <v>6.8669527896995694E-2</v>
      </c>
      <c r="J123" s="13">
        <v>5.2325581395348798E-2</v>
      </c>
      <c r="K123" s="13"/>
      <c r="L123" s="13">
        <v>2.34375E-2</v>
      </c>
      <c r="M123" s="13">
        <v>3.4632034632034597E-2</v>
      </c>
      <c r="N123" s="13">
        <v>7.69230769230769E-2</v>
      </c>
      <c r="O123" s="13">
        <v>7.7399380804953594E-2</v>
      </c>
      <c r="P123" s="13"/>
      <c r="Q123" s="13">
        <v>7.2072072072072099E-2</v>
      </c>
      <c r="R123" s="13">
        <v>5.4054054054054099E-2</v>
      </c>
      <c r="S123" s="13">
        <v>8.6956521739130405E-2</v>
      </c>
      <c r="T123" s="13">
        <v>4.67289719626168E-2</v>
      </c>
      <c r="U123" s="13">
        <v>4.0322580645161303E-2</v>
      </c>
      <c r="V123" s="13">
        <v>6.1068702290076299E-2</v>
      </c>
      <c r="W123" s="13">
        <v>7.1428571428571397E-2</v>
      </c>
      <c r="X123" s="13">
        <v>6.14035087719298E-2</v>
      </c>
      <c r="Y123" s="13"/>
      <c r="Z123" s="13">
        <v>4.3165467625899297E-2</v>
      </c>
      <c r="AA123" s="13">
        <v>5.5214723926380403E-2</v>
      </c>
      <c r="AB123" s="13">
        <v>5.8441558441558399E-2</v>
      </c>
      <c r="AC123" s="13">
        <v>5.5865921787709501E-2</v>
      </c>
      <c r="AD123" s="13">
        <v>6.6666666666666693E-2</v>
      </c>
      <c r="AE123" s="13">
        <v>8.2568807339449504E-2</v>
      </c>
      <c r="AF123" s="13">
        <v>7.1428571428571397E-2</v>
      </c>
      <c r="AG123" s="13">
        <v>6.5934065934065894E-2</v>
      </c>
      <c r="AH123" s="13"/>
      <c r="AI123" s="13">
        <v>6.6666666666666693E-2</v>
      </c>
      <c r="AJ123" s="13">
        <v>7.2164948453608199E-2</v>
      </c>
      <c r="AK123" s="13">
        <v>7.8431372549019607E-2</v>
      </c>
      <c r="AL123" s="13">
        <v>5.77689243027888E-2</v>
      </c>
      <c r="AM123" s="13">
        <v>4.0229885057471299E-2</v>
      </c>
      <c r="AN123" s="13"/>
      <c r="AO123" s="13">
        <v>7.1906354515050203E-2</v>
      </c>
      <c r="AP123" s="13">
        <v>4.1666666666666699E-2</v>
      </c>
      <c r="AQ123" s="13"/>
      <c r="AR123" s="13">
        <v>3.125E-2</v>
      </c>
      <c r="AS123" s="13">
        <v>4.1958041958042001E-2</v>
      </c>
      <c r="AT123" s="13">
        <v>0.11764705882352899</v>
      </c>
      <c r="AU123" s="13">
        <v>0</v>
      </c>
      <c r="AV123" s="13">
        <v>5.8823529411764698E-2</v>
      </c>
      <c r="AW123" s="13">
        <v>0.11688311688311701</v>
      </c>
      <c r="AX123" s="13">
        <v>8.3333333333333301E-2</v>
      </c>
      <c r="AY123" s="13">
        <v>8.8235294117647106E-2</v>
      </c>
      <c r="AZ123" s="13">
        <v>7.8431372549019607E-2</v>
      </c>
      <c r="BA123" s="13">
        <v>6.8965517241379296E-2</v>
      </c>
      <c r="BB123" s="13">
        <v>1.7543859649122799E-2</v>
      </c>
      <c r="BC123" s="13">
        <v>7.5471698113207503E-2</v>
      </c>
      <c r="BD123" s="13"/>
      <c r="BE123" s="13">
        <v>4.8158640226628899E-2</v>
      </c>
    </row>
    <row r="124" spans="2:57" x14ac:dyDescent="0.25">
      <c r="B124" t="s">
        <v>121</v>
      </c>
      <c r="C124" s="13">
        <v>2.4439918533604901E-2</v>
      </c>
      <c r="D124" s="13">
        <v>9.0909090909090898E-2</v>
      </c>
      <c r="E124" s="13">
        <v>5.1851851851851899E-2</v>
      </c>
      <c r="F124" s="13">
        <v>1.9685039370078702E-2</v>
      </c>
      <c r="G124" s="13">
        <v>9.6899224806201497E-3</v>
      </c>
      <c r="H124" s="13"/>
      <c r="I124" s="13">
        <v>4.07725321888412E-2</v>
      </c>
      <c r="J124" s="13">
        <v>9.6899224806201497E-3</v>
      </c>
      <c r="K124" s="13"/>
      <c r="L124" s="13">
        <v>7.8125E-3</v>
      </c>
      <c r="M124" s="13">
        <v>1.7316017316017299E-2</v>
      </c>
      <c r="N124" s="13">
        <v>1.6722408026755901E-2</v>
      </c>
      <c r="O124" s="13">
        <v>4.3343653250774002E-2</v>
      </c>
      <c r="P124" s="13"/>
      <c r="Q124" s="13">
        <v>6.3063063063063099E-2</v>
      </c>
      <c r="R124" s="13">
        <v>0</v>
      </c>
      <c r="S124" s="13">
        <v>4.3478260869565202E-2</v>
      </c>
      <c r="T124" s="13">
        <v>1.86915887850467E-2</v>
      </c>
      <c r="U124" s="13">
        <v>3.2258064516128997E-2</v>
      </c>
      <c r="V124" s="13">
        <v>7.63358778625954E-3</v>
      </c>
      <c r="W124" s="13">
        <v>3.06122448979592E-2</v>
      </c>
      <c r="X124" s="13">
        <v>8.7719298245613996E-3</v>
      </c>
      <c r="Y124" s="13"/>
      <c r="Z124" s="13">
        <v>3.5971223021582698E-2</v>
      </c>
      <c r="AA124" s="13">
        <v>3.6809815950920199E-2</v>
      </c>
      <c r="AB124" s="13">
        <v>1.9480519480519501E-2</v>
      </c>
      <c r="AC124" s="13">
        <v>1.67597765363128E-2</v>
      </c>
      <c r="AD124" s="13">
        <v>9.5238095238095195E-3</v>
      </c>
      <c r="AE124" s="13">
        <v>1.8348623853211E-2</v>
      </c>
      <c r="AF124" s="13">
        <v>0</v>
      </c>
      <c r="AG124" s="13">
        <v>4.3956043956044001E-2</v>
      </c>
      <c r="AH124" s="13"/>
      <c r="AI124" s="13">
        <v>8.8888888888888906E-2</v>
      </c>
      <c r="AJ124" s="13">
        <v>4.1237113402061903E-2</v>
      </c>
      <c r="AK124" s="13">
        <v>5.22875816993464E-2</v>
      </c>
      <c r="AL124" s="13">
        <v>9.9601593625498006E-3</v>
      </c>
      <c r="AM124" s="13">
        <v>1.1494252873563199E-2</v>
      </c>
      <c r="AN124" s="13"/>
      <c r="AO124" s="13">
        <v>3.1772575250836099E-2</v>
      </c>
      <c r="AP124" s="13">
        <v>1.3020833333333299E-2</v>
      </c>
      <c r="AQ124" s="13"/>
      <c r="AR124" s="13">
        <v>0</v>
      </c>
      <c r="AS124" s="13">
        <v>2.44755244755245E-2</v>
      </c>
      <c r="AT124" s="13">
        <v>0</v>
      </c>
      <c r="AU124" s="13">
        <v>3.2258064516128997E-2</v>
      </c>
      <c r="AV124" s="13">
        <v>2.5210084033613401E-2</v>
      </c>
      <c r="AW124" s="13">
        <v>6.4935064935064901E-2</v>
      </c>
      <c r="AX124" s="13">
        <v>1.1904761904761901E-2</v>
      </c>
      <c r="AY124" s="13">
        <v>0</v>
      </c>
      <c r="AZ124" s="13">
        <v>0</v>
      </c>
      <c r="BA124" s="13">
        <v>8.6206896551724102E-2</v>
      </c>
      <c r="BB124" s="13">
        <v>0</v>
      </c>
      <c r="BC124" s="13">
        <v>3.77358490566038E-2</v>
      </c>
      <c r="BD124" s="13"/>
      <c r="BE124" s="13">
        <v>1.69971671388102E-2</v>
      </c>
    </row>
    <row r="125" spans="2:57" x14ac:dyDescent="0.25">
      <c r="B125" t="s">
        <v>82</v>
      </c>
      <c r="C125" s="13">
        <v>2.8513238289205701E-2</v>
      </c>
      <c r="D125" s="13">
        <v>9.0909090909090898E-2</v>
      </c>
      <c r="E125" s="13">
        <v>4.4444444444444398E-2</v>
      </c>
      <c r="F125" s="13">
        <v>1.5748031496062999E-2</v>
      </c>
      <c r="G125" s="13">
        <v>2.1317829457364299E-2</v>
      </c>
      <c r="H125" s="13"/>
      <c r="I125" s="13">
        <v>3.6480686695278999E-2</v>
      </c>
      <c r="J125" s="13">
        <v>2.1317829457364299E-2</v>
      </c>
      <c r="K125" s="13"/>
      <c r="L125" s="13">
        <v>1.5625E-2</v>
      </c>
      <c r="M125" s="13">
        <v>1.2987012987013E-2</v>
      </c>
      <c r="N125" s="13">
        <v>2.6755852842809399E-2</v>
      </c>
      <c r="O125" s="13">
        <v>4.6439628482972103E-2</v>
      </c>
      <c r="P125" s="13"/>
      <c r="Q125" s="13">
        <v>6.3063063063063099E-2</v>
      </c>
      <c r="R125" s="13">
        <v>4.0540540540540501E-2</v>
      </c>
      <c r="S125" s="13">
        <v>5.4347826086956499E-2</v>
      </c>
      <c r="T125" s="13">
        <v>9.3457943925233603E-3</v>
      </c>
      <c r="U125" s="13">
        <v>8.0645161290322596E-3</v>
      </c>
      <c r="V125" s="13">
        <v>1.5267175572519101E-2</v>
      </c>
      <c r="W125" s="13">
        <v>2.04081632653061E-2</v>
      </c>
      <c r="X125" s="13">
        <v>2.1929824561403501E-2</v>
      </c>
      <c r="Y125" s="13"/>
      <c r="Z125" s="13">
        <v>1.4388489208633099E-2</v>
      </c>
      <c r="AA125" s="13">
        <v>3.6809815950920199E-2</v>
      </c>
      <c r="AB125" s="13">
        <v>2.5974025974026E-2</v>
      </c>
      <c r="AC125" s="13">
        <v>0</v>
      </c>
      <c r="AD125" s="13">
        <v>3.8095238095238099E-2</v>
      </c>
      <c r="AE125" s="13">
        <v>7.3394495412843999E-2</v>
      </c>
      <c r="AF125" s="13">
        <v>2.3809523809523801E-2</v>
      </c>
      <c r="AG125" s="13">
        <v>3.2967032967033003E-2</v>
      </c>
      <c r="AH125" s="13"/>
      <c r="AI125" s="13">
        <v>8.8888888888888906E-2</v>
      </c>
      <c r="AJ125" s="13">
        <v>2.06185567010309E-2</v>
      </c>
      <c r="AK125" s="13">
        <v>6.5359477124182996E-2</v>
      </c>
      <c r="AL125" s="13">
        <v>1.7928286852589601E-2</v>
      </c>
      <c r="AM125" s="13">
        <v>1.1494252873563199E-2</v>
      </c>
      <c r="AN125" s="13"/>
      <c r="AO125" s="13">
        <v>3.0100334448160501E-2</v>
      </c>
      <c r="AP125" s="13">
        <v>2.6041666666666699E-2</v>
      </c>
      <c r="AQ125" s="13"/>
      <c r="AR125" s="13">
        <v>3.125E-2</v>
      </c>
      <c r="AS125" s="13">
        <v>3.1468531468531499E-2</v>
      </c>
      <c r="AT125" s="13">
        <v>0</v>
      </c>
      <c r="AU125" s="13">
        <v>0</v>
      </c>
      <c r="AV125" s="13">
        <v>4.20168067226891E-2</v>
      </c>
      <c r="AW125" s="13">
        <v>2.5974025974026E-2</v>
      </c>
      <c r="AX125" s="13">
        <v>0</v>
      </c>
      <c r="AY125" s="13">
        <v>5.8823529411764698E-2</v>
      </c>
      <c r="AZ125" s="13">
        <v>4.9019607843137303E-2</v>
      </c>
      <c r="BA125" s="13">
        <v>1.72413793103448E-2</v>
      </c>
      <c r="BB125" s="13">
        <v>1.7543859649122799E-2</v>
      </c>
      <c r="BC125" s="13">
        <v>1.88679245283019E-2</v>
      </c>
      <c r="BD125" s="13"/>
      <c r="BE125" s="13">
        <v>8.4985835694051E-3</v>
      </c>
    </row>
    <row r="126" spans="2:57" x14ac:dyDescent="0.25">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row>
    <row r="127" spans="2:57" x14ac:dyDescent="0.25">
      <c r="B127" s="6" t="s">
        <v>136</v>
      </c>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row>
    <row r="128" spans="2:57" x14ac:dyDescent="0.25">
      <c r="B128" s="23" t="s">
        <v>86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row>
    <row r="129" spans="2:57" x14ac:dyDescent="0.25">
      <c r="B129" t="s">
        <v>129</v>
      </c>
      <c r="C129" s="13">
        <v>6.1099796334012201E-3</v>
      </c>
      <c r="D129" s="13">
        <v>0</v>
      </c>
      <c r="E129" s="13">
        <v>0</v>
      </c>
      <c r="F129" s="13">
        <v>7.8740157480314994E-3</v>
      </c>
      <c r="G129" s="13">
        <v>7.7519379844961196E-3</v>
      </c>
      <c r="H129" s="13"/>
      <c r="I129" s="13">
        <v>4.29184549356223E-3</v>
      </c>
      <c r="J129" s="13">
        <v>7.7519379844961196E-3</v>
      </c>
      <c r="K129" s="13"/>
      <c r="L129" s="13">
        <v>0</v>
      </c>
      <c r="M129" s="13">
        <v>8.6580086580086597E-3</v>
      </c>
      <c r="N129" s="13">
        <v>1.00334448160535E-2</v>
      </c>
      <c r="O129" s="13">
        <v>3.09597523219814E-3</v>
      </c>
      <c r="P129" s="13"/>
      <c r="Q129" s="13">
        <v>0</v>
      </c>
      <c r="R129" s="13">
        <v>0</v>
      </c>
      <c r="S129" s="13">
        <v>0</v>
      </c>
      <c r="T129" s="13">
        <v>9.3457943925233603E-3</v>
      </c>
      <c r="U129" s="13">
        <v>1.6129032258064498E-2</v>
      </c>
      <c r="V129" s="13">
        <v>0</v>
      </c>
      <c r="W129" s="13">
        <v>0</v>
      </c>
      <c r="X129" s="13">
        <v>1.3157894736842099E-2</v>
      </c>
      <c r="Y129" s="13"/>
      <c r="Z129" s="13">
        <v>7.1942446043165497E-3</v>
      </c>
      <c r="AA129" s="13">
        <v>0</v>
      </c>
      <c r="AB129" s="13">
        <v>6.4935064935064896E-3</v>
      </c>
      <c r="AC129" s="13">
        <v>1.11731843575419E-2</v>
      </c>
      <c r="AD129" s="13">
        <v>0</v>
      </c>
      <c r="AE129" s="13">
        <v>0</v>
      </c>
      <c r="AF129" s="13">
        <v>0</v>
      </c>
      <c r="AG129" s="13">
        <v>2.1978021978022001E-2</v>
      </c>
      <c r="AH129" s="13"/>
      <c r="AI129" s="13">
        <v>0</v>
      </c>
      <c r="AJ129" s="13">
        <v>2.06185567010309E-2</v>
      </c>
      <c r="AK129" s="13">
        <v>6.5359477124183E-3</v>
      </c>
      <c r="AL129" s="13">
        <v>3.9840637450199202E-3</v>
      </c>
      <c r="AM129" s="13">
        <v>5.74712643678161E-3</v>
      </c>
      <c r="AN129" s="13"/>
      <c r="AO129" s="13">
        <v>6.6889632107023402E-3</v>
      </c>
      <c r="AP129" s="13">
        <v>5.2083333333333296E-3</v>
      </c>
      <c r="AQ129" s="13"/>
      <c r="AR129" s="13">
        <v>1.5625E-2</v>
      </c>
      <c r="AS129" s="13">
        <v>1.04895104895105E-2</v>
      </c>
      <c r="AT129" s="13">
        <v>5.8823529411764698E-2</v>
      </c>
      <c r="AU129" s="13">
        <v>0</v>
      </c>
      <c r="AV129" s="13">
        <v>0</v>
      </c>
      <c r="AW129" s="13">
        <v>0</v>
      </c>
      <c r="AX129" s="13">
        <v>0</v>
      </c>
      <c r="AY129" s="13">
        <v>0</v>
      </c>
      <c r="AZ129" s="13">
        <v>0</v>
      </c>
      <c r="BA129" s="13">
        <v>1.72413793103448E-2</v>
      </c>
      <c r="BB129" s="13">
        <v>0</v>
      </c>
      <c r="BC129" s="13">
        <v>0</v>
      </c>
      <c r="BD129" s="13"/>
      <c r="BE129" s="13">
        <v>0</v>
      </c>
    </row>
    <row r="130" spans="2:57" x14ac:dyDescent="0.25">
      <c r="B130" t="s">
        <v>102</v>
      </c>
      <c r="C130" s="13">
        <v>6.1099796334012201E-3</v>
      </c>
      <c r="D130" s="13">
        <v>0</v>
      </c>
      <c r="E130" s="13">
        <v>0</v>
      </c>
      <c r="F130" s="13">
        <v>1.1811023622047201E-2</v>
      </c>
      <c r="G130" s="13">
        <v>5.8139534883720903E-3</v>
      </c>
      <c r="H130" s="13"/>
      <c r="I130" s="13">
        <v>6.4377682403433502E-3</v>
      </c>
      <c r="J130" s="13">
        <v>5.8139534883720903E-3</v>
      </c>
      <c r="K130" s="13"/>
      <c r="L130" s="13">
        <v>0</v>
      </c>
      <c r="M130" s="13">
        <v>4.3290043290043299E-3</v>
      </c>
      <c r="N130" s="13">
        <v>3.3444816053511701E-3</v>
      </c>
      <c r="O130" s="13">
        <v>1.23839009287926E-2</v>
      </c>
      <c r="P130" s="13"/>
      <c r="Q130" s="13">
        <v>0</v>
      </c>
      <c r="R130" s="13">
        <v>1.35135135135135E-2</v>
      </c>
      <c r="S130" s="13">
        <v>0</v>
      </c>
      <c r="T130" s="13">
        <v>9.3457943925233603E-3</v>
      </c>
      <c r="U130" s="13">
        <v>8.0645161290322596E-3</v>
      </c>
      <c r="V130" s="13">
        <v>0</v>
      </c>
      <c r="W130" s="13">
        <v>1.02040816326531E-2</v>
      </c>
      <c r="X130" s="13">
        <v>8.7719298245613996E-3</v>
      </c>
      <c r="Y130" s="13"/>
      <c r="Z130" s="13">
        <v>0</v>
      </c>
      <c r="AA130" s="13">
        <v>6.13496932515337E-3</v>
      </c>
      <c r="AB130" s="13">
        <v>6.4935064935064896E-3</v>
      </c>
      <c r="AC130" s="13">
        <v>5.5865921787709499E-3</v>
      </c>
      <c r="AD130" s="13">
        <v>0</v>
      </c>
      <c r="AE130" s="13">
        <v>1.8348623853211E-2</v>
      </c>
      <c r="AF130" s="13">
        <v>0</v>
      </c>
      <c r="AG130" s="13">
        <v>1.0989010989011E-2</v>
      </c>
      <c r="AH130" s="13"/>
      <c r="AI130" s="13">
        <v>0</v>
      </c>
      <c r="AJ130" s="13">
        <v>1.03092783505155E-2</v>
      </c>
      <c r="AK130" s="13">
        <v>1.30718954248366E-2</v>
      </c>
      <c r="AL130" s="13">
        <v>5.9760956175298804E-3</v>
      </c>
      <c r="AM130" s="13">
        <v>0</v>
      </c>
      <c r="AN130" s="13"/>
      <c r="AO130" s="13">
        <v>5.0167224080267603E-3</v>
      </c>
      <c r="AP130" s="13">
        <v>7.8125E-3</v>
      </c>
      <c r="AQ130" s="13"/>
      <c r="AR130" s="13">
        <v>1.5625E-2</v>
      </c>
      <c r="AS130" s="13">
        <v>3.4965034965035E-3</v>
      </c>
      <c r="AT130" s="13">
        <v>0</v>
      </c>
      <c r="AU130" s="13">
        <v>0</v>
      </c>
      <c r="AV130" s="13">
        <v>1.6806722689075598E-2</v>
      </c>
      <c r="AW130" s="13">
        <v>0</v>
      </c>
      <c r="AX130" s="13">
        <v>2.3809523809523801E-2</v>
      </c>
      <c r="AY130" s="13">
        <v>0</v>
      </c>
      <c r="AZ130" s="13">
        <v>0</v>
      </c>
      <c r="BA130" s="13">
        <v>0</v>
      </c>
      <c r="BB130" s="13">
        <v>0</v>
      </c>
      <c r="BC130" s="13">
        <v>0</v>
      </c>
      <c r="BD130" s="13"/>
      <c r="BE130" s="13">
        <v>5.6657223796033997E-3</v>
      </c>
    </row>
    <row r="131" spans="2:57" x14ac:dyDescent="0.25">
      <c r="B131" t="s">
        <v>103</v>
      </c>
      <c r="C131" s="13">
        <v>2.8513238289205701E-2</v>
      </c>
      <c r="D131" s="13">
        <v>3.8961038961039002E-2</v>
      </c>
      <c r="E131" s="13">
        <v>6.6666666666666693E-2</v>
      </c>
      <c r="F131" s="13">
        <v>1.5748031496062999E-2</v>
      </c>
      <c r="G131" s="13">
        <v>2.32558139534884E-2</v>
      </c>
      <c r="H131" s="13"/>
      <c r="I131" s="13">
        <v>3.4334763948497903E-2</v>
      </c>
      <c r="J131" s="13">
        <v>2.32558139534884E-2</v>
      </c>
      <c r="K131" s="13"/>
      <c r="L131" s="13">
        <v>3.90625E-2</v>
      </c>
      <c r="M131" s="13">
        <v>1.7316017316017299E-2</v>
      </c>
      <c r="N131" s="13">
        <v>2.0066889632107E-2</v>
      </c>
      <c r="O131" s="13">
        <v>4.02476780185759E-2</v>
      </c>
      <c r="P131" s="13"/>
      <c r="Q131" s="13">
        <v>2.7027027027027001E-2</v>
      </c>
      <c r="R131" s="13">
        <v>6.7567567567567599E-2</v>
      </c>
      <c r="S131" s="13">
        <v>3.2608695652173898E-2</v>
      </c>
      <c r="T131" s="13">
        <v>2.80373831775701E-2</v>
      </c>
      <c r="U131" s="13">
        <v>2.4193548387096801E-2</v>
      </c>
      <c r="V131" s="13">
        <v>7.63358778625954E-3</v>
      </c>
      <c r="W131" s="13">
        <v>3.06122448979592E-2</v>
      </c>
      <c r="X131" s="13">
        <v>2.6315789473684199E-2</v>
      </c>
      <c r="Y131" s="13"/>
      <c r="Z131" s="13">
        <v>2.8776978417266199E-2</v>
      </c>
      <c r="AA131" s="13">
        <v>2.4539877300613501E-2</v>
      </c>
      <c r="AB131" s="13">
        <v>1.9480519480519501E-2</v>
      </c>
      <c r="AC131" s="13">
        <v>2.7932960893854698E-2</v>
      </c>
      <c r="AD131" s="13">
        <v>3.8095238095238099E-2</v>
      </c>
      <c r="AE131" s="13">
        <v>4.5871559633027498E-2</v>
      </c>
      <c r="AF131" s="13">
        <v>0</v>
      </c>
      <c r="AG131" s="13">
        <v>3.2967032967033003E-2</v>
      </c>
      <c r="AH131" s="13"/>
      <c r="AI131" s="13">
        <v>6.6666666666666693E-2</v>
      </c>
      <c r="AJ131" s="13">
        <v>5.1546391752577303E-2</v>
      </c>
      <c r="AK131" s="13">
        <v>2.61437908496732E-2</v>
      </c>
      <c r="AL131" s="13">
        <v>1.9920318725099601E-2</v>
      </c>
      <c r="AM131" s="13">
        <v>2.8735632183908E-2</v>
      </c>
      <c r="AN131" s="13"/>
      <c r="AO131" s="13">
        <v>2.5083612040133801E-2</v>
      </c>
      <c r="AP131" s="13">
        <v>3.3854166666666699E-2</v>
      </c>
      <c r="AQ131" s="13"/>
      <c r="AR131" s="13">
        <v>1.5625E-2</v>
      </c>
      <c r="AS131" s="13">
        <v>1.7482517482517501E-2</v>
      </c>
      <c r="AT131" s="13">
        <v>0.11764705882352899</v>
      </c>
      <c r="AU131" s="13">
        <v>0</v>
      </c>
      <c r="AV131" s="13">
        <v>5.0420168067226899E-2</v>
      </c>
      <c r="AW131" s="13">
        <v>3.8961038961039002E-2</v>
      </c>
      <c r="AX131" s="13">
        <v>2.3809523809523801E-2</v>
      </c>
      <c r="AY131" s="13">
        <v>0</v>
      </c>
      <c r="AZ131" s="13">
        <v>4.9019607843137303E-2</v>
      </c>
      <c r="BA131" s="13">
        <v>5.1724137931034503E-2</v>
      </c>
      <c r="BB131" s="13">
        <v>0</v>
      </c>
      <c r="BC131" s="13">
        <v>1.88679245283019E-2</v>
      </c>
      <c r="BD131" s="13"/>
      <c r="BE131" s="13">
        <v>2.54957507082153E-2</v>
      </c>
    </row>
    <row r="132" spans="2:57" x14ac:dyDescent="0.25">
      <c r="B132" t="s">
        <v>130</v>
      </c>
      <c r="C132" s="13">
        <v>0.16293279022403301</v>
      </c>
      <c r="D132" s="13">
        <v>0.29870129870129902</v>
      </c>
      <c r="E132" s="13">
        <v>0.20740740740740701</v>
      </c>
      <c r="F132" s="13">
        <v>0.169291338582677</v>
      </c>
      <c r="G132" s="13">
        <v>0.127906976744186</v>
      </c>
      <c r="H132" s="13"/>
      <c r="I132" s="13">
        <v>0.201716738197425</v>
      </c>
      <c r="J132" s="13">
        <v>0.127906976744186</v>
      </c>
      <c r="K132" s="13"/>
      <c r="L132" s="13">
        <v>0.15625</v>
      </c>
      <c r="M132" s="13">
        <v>0.19047619047618999</v>
      </c>
      <c r="N132" s="13">
        <v>0.13712374581939801</v>
      </c>
      <c r="O132" s="13">
        <v>0.17027863777089799</v>
      </c>
      <c r="P132" s="13"/>
      <c r="Q132" s="13">
        <v>0.27927927927927898</v>
      </c>
      <c r="R132" s="13">
        <v>0.162162162162162</v>
      </c>
      <c r="S132" s="13">
        <v>0.173913043478261</v>
      </c>
      <c r="T132" s="13">
        <v>0.15887850467289699</v>
      </c>
      <c r="U132" s="13">
        <v>0.16129032258064499</v>
      </c>
      <c r="V132" s="13">
        <v>0.122137404580153</v>
      </c>
      <c r="W132" s="13">
        <v>0.16326530612244899</v>
      </c>
      <c r="X132" s="13">
        <v>0.12719298245614</v>
      </c>
      <c r="Y132" s="13"/>
      <c r="Z132" s="13">
        <v>0.194244604316547</v>
      </c>
      <c r="AA132" s="13">
        <v>0.153374233128834</v>
      </c>
      <c r="AB132" s="13">
        <v>0.14285714285714299</v>
      </c>
      <c r="AC132" s="13">
        <v>0.100558659217877</v>
      </c>
      <c r="AD132" s="13">
        <v>0.180952380952381</v>
      </c>
      <c r="AE132" s="13">
        <v>0.22018348623853201</v>
      </c>
      <c r="AF132" s="13">
        <v>0.19047619047618999</v>
      </c>
      <c r="AG132" s="13">
        <v>0.18681318681318701</v>
      </c>
      <c r="AH132" s="13"/>
      <c r="AI132" s="13">
        <v>0.155555555555556</v>
      </c>
      <c r="AJ132" s="13">
        <v>0.25773195876288701</v>
      </c>
      <c r="AK132" s="13">
        <v>0.30718954248365998</v>
      </c>
      <c r="AL132" s="13">
        <v>0.12549800796812699</v>
      </c>
      <c r="AM132" s="13">
        <v>9.1954022988505704E-2</v>
      </c>
      <c r="AN132" s="13"/>
      <c r="AO132" s="13">
        <v>0.15217391304347799</v>
      </c>
      <c r="AP132" s="13">
        <v>0.1796875</v>
      </c>
      <c r="AQ132" s="13"/>
      <c r="AR132" s="13">
        <v>0.15625</v>
      </c>
      <c r="AS132" s="13">
        <v>0.13986013986014001</v>
      </c>
      <c r="AT132" s="13">
        <v>5.8823529411764698E-2</v>
      </c>
      <c r="AU132" s="13">
        <v>6.4516129032258104E-2</v>
      </c>
      <c r="AV132" s="13">
        <v>0.22689075630252101</v>
      </c>
      <c r="AW132" s="13">
        <v>0.15584415584415601</v>
      </c>
      <c r="AX132" s="13">
        <v>0.19047619047618999</v>
      </c>
      <c r="AY132" s="13">
        <v>0.17647058823529399</v>
      </c>
      <c r="AZ132" s="13">
        <v>9.8039215686274495E-2</v>
      </c>
      <c r="BA132" s="13">
        <v>0.10344827586206901</v>
      </c>
      <c r="BB132" s="13">
        <v>0.28070175438596501</v>
      </c>
      <c r="BC132" s="13">
        <v>0.26415094339622602</v>
      </c>
      <c r="BD132" s="13"/>
      <c r="BE132" s="13">
        <v>0.14164305949008499</v>
      </c>
    </row>
    <row r="133" spans="2:57" x14ac:dyDescent="0.25">
      <c r="B133" t="s">
        <v>131</v>
      </c>
      <c r="C133" s="13">
        <v>0.202647657841141</v>
      </c>
      <c r="D133" s="13">
        <v>0.27272727272727298</v>
      </c>
      <c r="E133" s="13">
        <v>0.23703703703703699</v>
      </c>
      <c r="F133" s="13">
        <v>0.208661417322835</v>
      </c>
      <c r="G133" s="13">
        <v>0.18023255813953501</v>
      </c>
      <c r="H133" s="13"/>
      <c r="I133" s="13">
        <v>0.22746781115879799</v>
      </c>
      <c r="J133" s="13">
        <v>0.18023255813953501</v>
      </c>
      <c r="K133" s="13"/>
      <c r="L133" s="13">
        <v>0.2265625</v>
      </c>
      <c r="M133" s="13">
        <v>0.199134199134199</v>
      </c>
      <c r="N133" s="13">
        <v>0.18060200668896301</v>
      </c>
      <c r="O133" s="13">
        <v>0.21671826625387</v>
      </c>
      <c r="P133" s="13"/>
      <c r="Q133" s="13">
        <v>0.24324324324324301</v>
      </c>
      <c r="R133" s="13">
        <v>0.24324324324324301</v>
      </c>
      <c r="S133" s="13">
        <v>0.16304347826087001</v>
      </c>
      <c r="T133" s="13">
        <v>0.242990654205607</v>
      </c>
      <c r="U133" s="13">
        <v>0.19354838709677399</v>
      </c>
      <c r="V133" s="13">
        <v>0.229007633587786</v>
      </c>
      <c r="W133" s="13">
        <v>0.102040816326531</v>
      </c>
      <c r="X133" s="13">
        <v>0.20175438596491199</v>
      </c>
      <c r="Y133" s="13"/>
      <c r="Z133" s="13">
        <v>0.15107913669064699</v>
      </c>
      <c r="AA133" s="13">
        <v>0.251533742331288</v>
      </c>
      <c r="AB133" s="13">
        <v>0.214285714285714</v>
      </c>
      <c r="AC133" s="13">
        <v>0.15642458100558701</v>
      </c>
      <c r="AD133" s="13">
        <v>0.22857142857142901</v>
      </c>
      <c r="AE133" s="13">
        <v>0.201834862385321</v>
      </c>
      <c r="AF133" s="13">
        <v>0.28571428571428598</v>
      </c>
      <c r="AG133" s="13">
        <v>0.19780219780219799</v>
      </c>
      <c r="AH133" s="13"/>
      <c r="AI133" s="13">
        <v>0.17777777777777801</v>
      </c>
      <c r="AJ133" s="13">
        <v>0.22680412371134001</v>
      </c>
      <c r="AK133" s="13">
        <v>0.23529411764705899</v>
      </c>
      <c r="AL133" s="13">
        <v>0.20717131474103601</v>
      </c>
      <c r="AM133" s="13">
        <v>0.14942528735632199</v>
      </c>
      <c r="AN133" s="13"/>
      <c r="AO133" s="13">
        <v>0.19899665551839499</v>
      </c>
      <c r="AP133" s="13">
        <v>0.20833333333333301</v>
      </c>
      <c r="AQ133" s="13"/>
      <c r="AR133" s="13">
        <v>0.265625</v>
      </c>
      <c r="AS133" s="13">
        <v>0.20979020979021001</v>
      </c>
      <c r="AT133" s="13">
        <v>0.23529411764705899</v>
      </c>
      <c r="AU133" s="13">
        <v>0.29032258064516098</v>
      </c>
      <c r="AV133" s="13">
        <v>0.19327731092437</v>
      </c>
      <c r="AW133" s="13">
        <v>0.28571428571428598</v>
      </c>
      <c r="AX133" s="13">
        <v>0.15476190476190499</v>
      </c>
      <c r="AY133" s="13">
        <v>0.17647058823529399</v>
      </c>
      <c r="AZ133" s="13">
        <v>0.14705882352941199</v>
      </c>
      <c r="BA133" s="13">
        <v>0.25862068965517199</v>
      </c>
      <c r="BB133" s="13">
        <v>0.157894736842105</v>
      </c>
      <c r="BC133" s="13">
        <v>0.113207547169811</v>
      </c>
      <c r="BD133" s="13"/>
      <c r="BE133" s="13">
        <v>0.20396600566572201</v>
      </c>
    </row>
    <row r="134" spans="2:57" x14ac:dyDescent="0.25">
      <c r="B134" t="s">
        <v>132</v>
      </c>
      <c r="C134" s="13">
        <v>0.30651731160896101</v>
      </c>
      <c r="D134" s="13">
        <v>0.18181818181818199</v>
      </c>
      <c r="E134" s="13">
        <v>0.31111111111111101</v>
      </c>
      <c r="F134" s="13">
        <v>0.279527559055118</v>
      </c>
      <c r="G134" s="13">
        <v>0.337209302325581</v>
      </c>
      <c r="H134" s="13"/>
      <c r="I134" s="13">
        <v>0.27253218884120201</v>
      </c>
      <c r="J134" s="13">
        <v>0.337209302325581</v>
      </c>
      <c r="K134" s="13"/>
      <c r="L134" s="13">
        <v>0.265625</v>
      </c>
      <c r="M134" s="13">
        <v>0.31168831168831201</v>
      </c>
      <c r="N134" s="13">
        <v>0.36454849498327802</v>
      </c>
      <c r="O134" s="13">
        <v>0.26315789473684198</v>
      </c>
      <c r="P134" s="13"/>
      <c r="Q134" s="13">
        <v>0.171171171171171</v>
      </c>
      <c r="R134" s="13">
        <v>0.31081081081081102</v>
      </c>
      <c r="S134" s="13">
        <v>0.33695652173912999</v>
      </c>
      <c r="T134" s="13">
        <v>0.289719626168224</v>
      </c>
      <c r="U134" s="13">
        <v>0.34677419354838701</v>
      </c>
      <c r="V134" s="13">
        <v>0.31297709923664102</v>
      </c>
      <c r="W134" s="13">
        <v>0.36734693877551</v>
      </c>
      <c r="X134" s="13">
        <v>0.31578947368421101</v>
      </c>
      <c r="Y134" s="13"/>
      <c r="Z134" s="13">
        <v>0.31654676258992798</v>
      </c>
      <c r="AA134" s="13">
        <v>0.27607361963190202</v>
      </c>
      <c r="AB134" s="13">
        <v>0.27922077922077898</v>
      </c>
      <c r="AC134" s="13">
        <v>0.31284916201117302</v>
      </c>
      <c r="AD134" s="13">
        <v>0.32380952380952399</v>
      </c>
      <c r="AE134" s="13">
        <v>0.293577981651376</v>
      </c>
      <c r="AF134" s="13">
        <v>0.33333333333333298</v>
      </c>
      <c r="AG134" s="13">
        <v>0.36263736263736301</v>
      </c>
      <c r="AH134" s="13"/>
      <c r="AI134" s="13">
        <v>0.24444444444444399</v>
      </c>
      <c r="AJ134" s="13">
        <v>0.216494845360825</v>
      </c>
      <c r="AK134" s="13">
        <v>0.22875816993464099</v>
      </c>
      <c r="AL134" s="13">
        <v>0.34661354581673298</v>
      </c>
      <c r="AM134" s="13">
        <v>0.32758620689655199</v>
      </c>
      <c r="AN134" s="13"/>
      <c r="AO134" s="13">
        <v>0.30602006688963201</v>
      </c>
      <c r="AP134" s="13">
        <v>0.30729166666666702</v>
      </c>
      <c r="AQ134" s="13"/>
      <c r="AR134" s="13">
        <v>0.296875</v>
      </c>
      <c r="AS134" s="13">
        <v>0.29370629370629397</v>
      </c>
      <c r="AT134" s="13">
        <v>0.41176470588235298</v>
      </c>
      <c r="AU134" s="13">
        <v>0.29032258064516098</v>
      </c>
      <c r="AV134" s="13">
        <v>0.27731092436974802</v>
      </c>
      <c r="AW134" s="13">
        <v>0.32467532467532501</v>
      </c>
      <c r="AX134" s="13">
        <v>0.38095238095238099</v>
      </c>
      <c r="AY134" s="13">
        <v>0.35294117647058798</v>
      </c>
      <c r="AZ134" s="13">
        <v>0.30392156862745101</v>
      </c>
      <c r="BA134" s="13">
        <v>0.31034482758620702</v>
      </c>
      <c r="BB134" s="13">
        <v>0.28070175438596501</v>
      </c>
      <c r="BC134" s="13">
        <v>0.28301886792452802</v>
      </c>
      <c r="BD134" s="13"/>
      <c r="BE134" s="13">
        <v>0.320113314447592</v>
      </c>
    </row>
    <row r="135" spans="2:57" x14ac:dyDescent="0.25">
      <c r="B135" t="s">
        <v>133</v>
      </c>
      <c r="C135" s="13">
        <v>0.27902240325865602</v>
      </c>
      <c r="D135" s="13">
        <v>0.207792207792208</v>
      </c>
      <c r="E135" s="13">
        <v>0.17037037037037001</v>
      </c>
      <c r="F135" s="13">
        <v>0.291338582677165</v>
      </c>
      <c r="G135" s="13">
        <v>0.31201550387596899</v>
      </c>
      <c r="H135" s="13"/>
      <c r="I135" s="13">
        <v>0.242489270386266</v>
      </c>
      <c r="J135" s="13">
        <v>0.31201550387596899</v>
      </c>
      <c r="K135" s="13"/>
      <c r="L135" s="13">
        <v>0.3125</v>
      </c>
      <c r="M135" s="13">
        <v>0.26406926406926401</v>
      </c>
      <c r="N135" s="13">
        <v>0.27759197324414697</v>
      </c>
      <c r="O135" s="13">
        <v>0.27863777089783298</v>
      </c>
      <c r="P135" s="13"/>
      <c r="Q135" s="13">
        <v>0.27927927927927898</v>
      </c>
      <c r="R135" s="13">
        <v>0.20270270270270299</v>
      </c>
      <c r="S135" s="13">
        <v>0.29347826086956502</v>
      </c>
      <c r="T135" s="13">
        <v>0.242990654205607</v>
      </c>
      <c r="U135" s="13">
        <v>0.233870967741935</v>
      </c>
      <c r="V135" s="13">
        <v>0.31297709923664102</v>
      </c>
      <c r="W135" s="13">
        <v>0.31632653061224503</v>
      </c>
      <c r="X135" s="13">
        <v>0.30263157894736797</v>
      </c>
      <c r="Y135" s="13"/>
      <c r="Z135" s="13">
        <v>0.29496402877697803</v>
      </c>
      <c r="AA135" s="13">
        <v>0.26380368098159501</v>
      </c>
      <c r="AB135" s="13">
        <v>0.331168831168831</v>
      </c>
      <c r="AC135" s="13">
        <v>0.37988826815642501</v>
      </c>
      <c r="AD135" s="13">
        <v>0.22857142857142901</v>
      </c>
      <c r="AE135" s="13">
        <v>0.21100917431192701</v>
      </c>
      <c r="AF135" s="13">
        <v>0.19047619047618999</v>
      </c>
      <c r="AG135" s="13">
        <v>0.175824175824176</v>
      </c>
      <c r="AH135" s="13"/>
      <c r="AI135" s="13">
        <v>0.35555555555555601</v>
      </c>
      <c r="AJ135" s="13">
        <v>0.20618556701030899</v>
      </c>
      <c r="AK135" s="13">
        <v>0.16339869281045799</v>
      </c>
      <c r="AL135" s="13">
        <v>0.28486055776892399</v>
      </c>
      <c r="AM135" s="13">
        <v>0.390804597701149</v>
      </c>
      <c r="AN135" s="13"/>
      <c r="AO135" s="13">
        <v>0.29431438127090298</v>
      </c>
      <c r="AP135" s="13">
        <v>0.25520833333333298</v>
      </c>
      <c r="AQ135" s="13"/>
      <c r="AR135" s="13">
        <v>0.234375</v>
      </c>
      <c r="AS135" s="13">
        <v>0.31468531468531502</v>
      </c>
      <c r="AT135" s="13">
        <v>0.11764705882352899</v>
      </c>
      <c r="AU135" s="13">
        <v>0.32258064516128998</v>
      </c>
      <c r="AV135" s="13">
        <v>0.22689075630252101</v>
      </c>
      <c r="AW135" s="13">
        <v>0.18181818181818199</v>
      </c>
      <c r="AX135" s="13">
        <v>0.226190476190476</v>
      </c>
      <c r="AY135" s="13">
        <v>0.29411764705882398</v>
      </c>
      <c r="AZ135" s="13">
        <v>0.39215686274509798</v>
      </c>
      <c r="BA135" s="13">
        <v>0.25862068965517199</v>
      </c>
      <c r="BB135" s="13">
        <v>0.28070175438596501</v>
      </c>
      <c r="BC135" s="13">
        <v>0.30188679245283001</v>
      </c>
      <c r="BD135" s="13"/>
      <c r="BE135" s="13">
        <v>0.303116147308782</v>
      </c>
    </row>
    <row r="136" spans="2:57" x14ac:dyDescent="0.25">
      <c r="B136" t="s">
        <v>134</v>
      </c>
      <c r="C136" s="13">
        <v>8.1466395112016303E-3</v>
      </c>
      <c r="D136" s="13">
        <v>0</v>
      </c>
      <c r="E136" s="13">
        <v>7.4074074074074103E-3</v>
      </c>
      <c r="F136" s="13">
        <v>1.5748031496062999E-2</v>
      </c>
      <c r="G136" s="13">
        <v>5.8139534883720903E-3</v>
      </c>
      <c r="H136" s="13"/>
      <c r="I136" s="13">
        <v>1.07296137339056E-2</v>
      </c>
      <c r="J136" s="13">
        <v>5.8139534883720903E-3</v>
      </c>
      <c r="K136" s="13"/>
      <c r="L136" s="13">
        <v>0</v>
      </c>
      <c r="M136" s="13">
        <v>4.3290043290043299E-3</v>
      </c>
      <c r="N136" s="13">
        <v>6.6889632107023402E-3</v>
      </c>
      <c r="O136" s="13">
        <v>1.54798761609907E-2</v>
      </c>
      <c r="P136" s="13"/>
      <c r="Q136" s="13">
        <v>0</v>
      </c>
      <c r="R136" s="13">
        <v>0</v>
      </c>
      <c r="S136" s="13">
        <v>0</v>
      </c>
      <c r="T136" s="13">
        <v>1.86915887850467E-2</v>
      </c>
      <c r="U136" s="13">
        <v>1.6129032258064498E-2</v>
      </c>
      <c r="V136" s="13">
        <v>1.5267175572519101E-2</v>
      </c>
      <c r="W136" s="13">
        <v>1.02040816326531E-2</v>
      </c>
      <c r="X136" s="13">
        <v>4.3859649122806998E-3</v>
      </c>
      <c r="Y136" s="13"/>
      <c r="Z136" s="13">
        <v>7.1942446043165497E-3</v>
      </c>
      <c r="AA136" s="13">
        <v>2.4539877300613501E-2</v>
      </c>
      <c r="AB136" s="13">
        <v>0</v>
      </c>
      <c r="AC136" s="13">
        <v>5.5865921787709499E-3</v>
      </c>
      <c r="AD136" s="13">
        <v>0</v>
      </c>
      <c r="AE136" s="13">
        <v>9.1743119266055103E-3</v>
      </c>
      <c r="AF136" s="13">
        <v>0</v>
      </c>
      <c r="AG136" s="13">
        <v>1.0989010989011E-2</v>
      </c>
      <c r="AH136" s="13"/>
      <c r="AI136" s="13">
        <v>0</v>
      </c>
      <c r="AJ136" s="13">
        <v>1.03092783505155E-2</v>
      </c>
      <c r="AK136" s="13">
        <v>1.9607843137254902E-2</v>
      </c>
      <c r="AL136" s="13">
        <v>5.9760956175298804E-3</v>
      </c>
      <c r="AM136" s="13">
        <v>5.74712643678161E-3</v>
      </c>
      <c r="AN136" s="13"/>
      <c r="AO136" s="13">
        <v>1.17056856187291E-2</v>
      </c>
      <c r="AP136" s="13">
        <v>2.60416666666667E-3</v>
      </c>
      <c r="AQ136" s="13"/>
      <c r="AR136" s="13">
        <v>0</v>
      </c>
      <c r="AS136" s="13">
        <v>1.04895104895105E-2</v>
      </c>
      <c r="AT136" s="13">
        <v>0</v>
      </c>
      <c r="AU136" s="13">
        <v>3.2258064516128997E-2</v>
      </c>
      <c r="AV136" s="13">
        <v>8.4033613445378096E-3</v>
      </c>
      <c r="AW136" s="13">
        <v>1.2987012987013E-2</v>
      </c>
      <c r="AX136" s="13">
        <v>0</v>
      </c>
      <c r="AY136" s="13">
        <v>0</v>
      </c>
      <c r="AZ136" s="13">
        <v>9.8039215686274508E-3</v>
      </c>
      <c r="BA136" s="13">
        <v>0</v>
      </c>
      <c r="BB136" s="13">
        <v>0</v>
      </c>
      <c r="BC136" s="13">
        <v>1.88679245283019E-2</v>
      </c>
      <c r="BD136" s="13"/>
      <c r="BE136" s="13">
        <v>0</v>
      </c>
    </row>
    <row r="137" spans="2:57" x14ac:dyDescent="0.25">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row>
    <row r="138" spans="2:57" x14ac:dyDescent="0.25">
      <c r="B138" s="6" t="s">
        <v>137</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row>
    <row r="139" spans="2:57" x14ac:dyDescent="0.25">
      <c r="B139" s="23" t="s">
        <v>86</v>
      </c>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row>
    <row r="140" spans="2:57" x14ac:dyDescent="0.25">
      <c r="B140" t="s">
        <v>129</v>
      </c>
      <c r="C140" s="13">
        <v>4.0733197556008099E-3</v>
      </c>
      <c r="D140" s="13">
        <v>2.5974025974026E-2</v>
      </c>
      <c r="E140" s="13">
        <v>0</v>
      </c>
      <c r="F140" s="13">
        <v>0</v>
      </c>
      <c r="G140" s="13">
        <v>3.8759689922480598E-3</v>
      </c>
      <c r="H140" s="13"/>
      <c r="I140" s="13">
        <v>4.29184549356223E-3</v>
      </c>
      <c r="J140" s="13">
        <v>3.8759689922480598E-3</v>
      </c>
      <c r="K140" s="13"/>
      <c r="L140" s="13">
        <v>7.8125E-3</v>
      </c>
      <c r="M140" s="13">
        <v>0</v>
      </c>
      <c r="N140" s="13">
        <v>0</v>
      </c>
      <c r="O140" s="13">
        <v>9.2879256965944304E-3</v>
      </c>
      <c r="P140" s="13"/>
      <c r="Q140" s="13">
        <v>1.8018018018018001E-2</v>
      </c>
      <c r="R140" s="13">
        <v>0</v>
      </c>
      <c r="S140" s="13">
        <v>0</v>
      </c>
      <c r="T140" s="13">
        <v>0</v>
      </c>
      <c r="U140" s="13">
        <v>0</v>
      </c>
      <c r="V140" s="13">
        <v>7.63358778625954E-3</v>
      </c>
      <c r="W140" s="13">
        <v>0</v>
      </c>
      <c r="X140" s="13">
        <v>4.3859649122806998E-3</v>
      </c>
      <c r="Y140" s="13"/>
      <c r="Z140" s="13">
        <v>1.4388489208633099E-2</v>
      </c>
      <c r="AA140" s="13">
        <v>6.13496932515337E-3</v>
      </c>
      <c r="AB140" s="13">
        <v>0</v>
      </c>
      <c r="AC140" s="13">
        <v>0</v>
      </c>
      <c r="AD140" s="13">
        <v>0</v>
      </c>
      <c r="AE140" s="13">
        <v>9.1743119266055103E-3</v>
      </c>
      <c r="AF140" s="13">
        <v>0</v>
      </c>
      <c r="AG140" s="13">
        <v>0</v>
      </c>
      <c r="AH140" s="13"/>
      <c r="AI140" s="13">
        <v>2.2222222222222199E-2</v>
      </c>
      <c r="AJ140" s="13">
        <v>2.06185567010309E-2</v>
      </c>
      <c r="AK140" s="13">
        <v>0</v>
      </c>
      <c r="AL140" s="13">
        <v>1.9920318725099601E-3</v>
      </c>
      <c r="AM140" s="13">
        <v>0</v>
      </c>
      <c r="AN140" s="13"/>
      <c r="AO140" s="13">
        <v>3.3444816053511701E-3</v>
      </c>
      <c r="AP140" s="13">
        <v>5.2083333333333296E-3</v>
      </c>
      <c r="AQ140" s="13"/>
      <c r="AR140" s="13">
        <v>0</v>
      </c>
      <c r="AS140" s="13">
        <v>6.9930069930069904E-3</v>
      </c>
      <c r="AT140" s="13">
        <v>0</v>
      </c>
      <c r="AU140" s="13">
        <v>0</v>
      </c>
      <c r="AV140" s="13">
        <v>0</v>
      </c>
      <c r="AW140" s="13">
        <v>0</v>
      </c>
      <c r="AX140" s="13">
        <v>0</v>
      </c>
      <c r="AY140" s="13">
        <v>2.9411764705882401E-2</v>
      </c>
      <c r="AZ140" s="13">
        <v>0</v>
      </c>
      <c r="BA140" s="13">
        <v>1.72413793103448E-2</v>
      </c>
      <c r="BB140" s="13">
        <v>0</v>
      </c>
      <c r="BC140" s="13">
        <v>0</v>
      </c>
      <c r="BD140" s="13"/>
      <c r="BE140" s="13">
        <v>0</v>
      </c>
    </row>
    <row r="141" spans="2:57" x14ac:dyDescent="0.25">
      <c r="B141" t="s">
        <v>102</v>
      </c>
      <c r="C141" s="13">
        <v>7.1283095723014304E-3</v>
      </c>
      <c r="D141" s="13">
        <v>1.2987012987013E-2</v>
      </c>
      <c r="E141" s="13">
        <v>7.4074074074074103E-3</v>
      </c>
      <c r="F141" s="13">
        <v>3.9370078740157497E-3</v>
      </c>
      <c r="G141" s="13">
        <v>7.7519379844961196E-3</v>
      </c>
      <c r="H141" s="13"/>
      <c r="I141" s="13">
        <v>6.4377682403433502E-3</v>
      </c>
      <c r="J141" s="13">
        <v>7.7519379844961196E-3</v>
      </c>
      <c r="K141" s="13"/>
      <c r="L141" s="13">
        <v>0</v>
      </c>
      <c r="M141" s="13">
        <v>4.3290043290043299E-3</v>
      </c>
      <c r="N141" s="13">
        <v>3.3444816053511701E-3</v>
      </c>
      <c r="O141" s="13">
        <v>1.54798761609907E-2</v>
      </c>
      <c r="P141" s="13"/>
      <c r="Q141" s="13">
        <v>9.0090090090090107E-3</v>
      </c>
      <c r="R141" s="13">
        <v>2.7027027027027001E-2</v>
      </c>
      <c r="S141" s="13">
        <v>0</v>
      </c>
      <c r="T141" s="13">
        <v>9.3457943925233603E-3</v>
      </c>
      <c r="U141" s="13">
        <v>0</v>
      </c>
      <c r="V141" s="13">
        <v>0</v>
      </c>
      <c r="W141" s="13">
        <v>2.04081632653061E-2</v>
      </c>
      <c r="X141" s="13">
        <v>4.3859649122806998E-3</v>
      </c>
      <c r="Y141" s="13"/>
      <c r="Z141" s="13">
        <v>1.4388489208633099E-2</v>
      </c>
      <c r="AA141" s="13">
        <v>6.13496932515337E-3</v>
      </c>
      <c r="AB141" s="13">
        <v>0</v>
      </c>
      <c r="AC141" s="13">
        <v>0</v>
      </c>
      <c r="AD141" s="13">
        <v>0</v>
      </c>
      <c r="AE141" s="13">
        <v>2.7522935779816501E-2</v>
      </c>
      <c r="AF141" s="13">
        <v>0</v>
      </c>
      <c r="AG141" s="13">
        <v>1.0989010989011E-2</v>
      </c>
      <c r="AH141" s="13"/>
      <c r="AI141" s="13">
        <v>0</v>
      </c>
      <c r="AJ141" s="13">
        <v>1.03092783505155E-2</v>
      </c>
      <c r="AK141" s="13">
        <v>6.5359477124183E-3</v>
      </c>
      <c r="AL141" s="13">
        <v>9.9601593625498006E-3</v>
      </c>
      <c r="AM141" s="13">
        <v>0</v>
      </c>
      <c r="AN141" s="13"/>
      <c r="AO141" s="13">
        <v>3.3444816053511701E-3</v>
      </c>
      <c r="AP141" s="13">
        <v>1.3020833333333299E-2</v>
      </c>
      <c r="AQ141" s="13"/>
      <c r="AR141" s="13">
        <v>0</v>
      </c>
      <c r="AS141" s="13">
        <v>6.9930069930069904E-3</v>
      </c>
      <c r="AT141" s="13">
        <v>0</v>
      </c>
      <c r="AU141" s="13">
        <v>0</v>
      </c>
      <c r="AV141" s="13">
        <v>1.6806722689075598E-2</v>
      </c>
      <c r="AW141" s="13">
        <v>0</v>
      </c>
      <c r="AX141" s="13">
        <v>0</v>
      </c>
      <c r="AY141" s="13">
        <v>0</v>
      </c>
      <c r="AZ141" s="13">
        <v>9.8039215686274508E-3</v>
      </c>
      <c r="BA141" s="13">
        <v>0</v>
      </c>
      <c r="BB141" s="13">
        <v>1.7543859649122799E-2</v>
      </c>
      <c r="BC141" s="13">
        <v>1.88679245283019E-2</v>
      </c>
      <c r="BD141" s="13"/>
      <c r="BE141" s="13">
        <v>2.8328611898016999E-3</v>
      </c>
    </row>
    <row r="142" spans="2:57" x14ac:dyDescent="0.25">
      <c r="B142" t="s">
        <v>103</v>
      </c>
      <c r="C142" s="13">
        <v>4.2769857433808602E-2</v>
      </c>
      <c r="D142" s="13">
        <v>2.5974025974026E-2</v>
      </c>
      <c r="E142" s="13">
        <v>7.4074074074074098E-2</v>
      </c>
      <c r="F142" s="13">
        <v>3.1496062992125998E-2</v>
      </c>
      <c r="G142" s="13">
        <v>4.2635658914728702E-2</v>
      </c>
      <c r="H142" s="13"/>
      <c r="I142" s="13">
        <v>4.2918454935622297E-2</v>
      </c>
      <c r="J142" s="13">
        <v>4.2635658914728702E-2</v>
      </c>
      <c r="K142" s="13"/>
      <c r="L142" s="13">
        <v>2.34375E-2</v>
      </c>
      <c r="M142" s="13">
        <v>3.03030303030303E-2</v>
      </c>
      <c r="N142" s="13">
        <v>3.3444816053511697E-2</v>
      </c>
      <c r="O142" s="13">
        <v>6.8111455108359101E-2</v>
      </c>
      <c r="P142" s="13"/>
      <c r="Q142" s="13">
        <v>2.7027027027027001E-2</v>
      </c>
      <c r="R142" s="13">
        <v>2.7027027027027001E-2</v>
      </c>
      <c r="S142" s="13">
        <v>4.3478260869565202E-2</v>
      </c>
      <c r="T142" s="13">
        <v>6.5420560747663503E-2</v>
      </c>
      <c r="U142" s="13">
        <v>2.4193548387096801E-2</v>
      </c>
      <c r="V142" s="13">
        <v>2.2900763358778602E-2</v>
      </c>
      <c r="W142" s="13">
        <v>2.04081632653061E-2</v>
      </c>
      <c r="X142" s="13">
        <v>7.4561403508771898E-2</v>
      </c>
      <c r="Y142" s="13"/>
      <c r="Z142" s="13">
        <v>5.0359712230215799E-2</v>
      </c>
      <c r="AA142" s="13">
        <v>3.6809815950920199E-2</v>
      </c>
      <c r="AB142" s="13">
        <v>3.2467532467532499E-2</v>
      </c>
      <c r="AC142" s="13">
        <v>2.23463687150838E-2</v>
      </c>
      <c r="AD142" s="13">
        <v>6.6666666666666693E-2</v>
      </c>
      <c r="AE142" s="13">
        <v>7.3394495412843999E-2</v>
      </c>
      <c r="AF142" s="13">
        <v>4.7619047619047603E-2</v>
      </c>
      <c r="AG142" s="13">
        <v>3.2967032967033003E-2</v>
      </c>
      <c r="AH142" s="13"/>
      <c r="AI142" s="13">
        <v>4.4444444444444398E-2</v>
      </c>
      <c r="AJ142" s="13">
        <v>8.2474226804123696E-2</v>
      </c>
      <c r="AK142" s="13">
        <v>4.5751633986928102E-2</v>
      </c>
      <c r="AL142" s="13">
        <v>3.38645418326693E-2</v>
      </c>
      <c r="AM142" s="13">
        <v>3.4482758620689703E-2</v>
      </c>
      <c r="AN142" s="13"/>
      <c r="AO142" s="13">
        <v>3.0100334448160501E-2</v>
      </c>
      <c r="AP142" s="13">
        <v>6.25E-2</v>
      </c>
      <c r="AQ142" s="13"/>
      <c r="AR142" s="13">
        <v>3.125E-2</v>
      </c>
      <c r="AS142" s="13">
        <v>3.4965034965035002E-2</v>
      </c>
      <c r="AT142" s="13">
        <v>5.8823529411764698E-2</v>
      </c>
      <c r="AU142" s="13">
        <v>3.2258064516128997E-2</v>
      </c>
      <c r="AV142" s="13">
        <v>6.7226890756302504E-2</v>
      </c>
      <c r="AW142" s="13">
        <v>5.1948051948052E-2</v>
      </c>
      <c r="AX142" s="13">
        <v>4.7619047619047603E-2</v>
      </c>
      <c r="AY142" s="13">
        <v>0</v>
      </c>
      <c r="AZ142" s="13">
        <v>2.9411764705882401E-2</v>
      </c>
      <c r="BA142" s="13">
        <v>3.4482758620689703E-2</v>
      </c>
      <c r="BB142" s="13">
        <v>7.0175438596491196E-2</v>
      </c>
      <c r="BC142" s="13">
        <v>5.6603773584905703E-2</v>
      </c>
      <c r="BD142" s="13"/>
      <c r="BE142" s="13">
        <v>3.9660056657223802E-2</v>
      </c>
    </row>
    <row r="143" spans="2:57" x14ac:dyDescent="0.25">
      <c r="B143" t="s">
        <v>130</v>
      </c>
      <c r="C143" s="13">
        <v>0.167006109979633</v>
      </c>
      <c r="D143" s="13">
        <v>0.29870129870129902</v>
      </c>
      <c r="E143" s="13">
        <v>0.22962962962962999</v>
      </c>
      <c r="F143" s="13">
        <v>0.14960629921259799</v>
      </c>
      <c r="G143" s="13">
        <v>0.13953488372093001</v>
      </c>
      <c r="H143" s="13"/>
      <c r="I143" s="13">
        <v>0.19742489270386299</v>
      </c>
      <c r="J143" s="13">
        <v>0.13953488372093001</v>
      </c>
      <c r="K143" s="13"/>
      <c r="L143" s="13">
        <v>0.140625</v>
      </c>
      <c r="M143" s="13">
        <v>0.168831168831169</v>
      </c>
      <c r="N143" s="13">
        <v>0.14715719063545199</v>
      </c>
      <c r="O143" s="13">
        <v>0.195046439628483</v>
      </c>
      <c r="P143" s="13"/>
      <c r="Q143" s="13">
        <v>0.32432432432432401</v>
      </c>
      <c r="R143" s="13">
        <v>0.22972972972972999</v>
      </c>
      <c r="S143" s="13">
        <v>0.173913043478261</v>
      </c>
      <c r="T143" s="13">
        <v>4.67289719626168E-2</v>
      </c>
      <c r="U143" s="13">
        <v>0.15322580645161299</v>
      </c>
      <c r="V143" s="13">
        <v>9.9236641221374003E-2</v>
      </c>
      <c r="W143" s="13">
        <v>0.11224489795918401</v>
      </c>
      <c r="X143" s="13">
        <v>0.179824561403509</v>
      </c>
      <c r="Y143" s="13"/>
      <c r="Z143" s="13">
        <v>0.201438848920863</v>
      </c>
      <c r="AA143" s="13">
        <v>0.13496932515337401</v>
      </c>
      <c r="AB143" s="13">
        <v>0.201298701298701</v>
      </c>
      <c r="AC143" s="13">
        <v>7.2625698324022395E-2</v>
      </c>
      <c r="AD143" s="13">
        <v>0.15238095238095201</v>
      </c>
      <c r="AE143" s="13">
        <v>0.302752293577982</v>
      </c>
      <c r="AF143" s="13">
        <v>9.5238095238095205E-2</v>
      </c>
      <c r="AG143" s="13">
        <v>0.18681318681318701</v>
      </c>
      <c r="AH143" s="13"/>
      <c r="AI143" s="13">
        <v>0.24444444444444399</v>
      </c>
      <c r="AJ143" s="13">
        <v>0.22680412371134001</v>
      </c>
      <c r="AK143" s="13">
        <v>0.29411764705882398</v>
      </c>
      <c r="AL143" s="13">
        <v>0.14143426294820699</v>
      </c>
      <c r="AM143" s="13">
        <v>7.4712643678160898E-2</v>
      </c>
      <c r="AN143" s="13"/>
      <c r="AO143" s="13">
        <v>0.165551839464883</v>
      </c>
      <c r="AP143" s="13">
        <v>0.16927083333333301</v>
      </c>
      <c r="AQ143" s="13"/>
      <c r="AR143" s="13">
        <v>0.1875</v>
      </c>
      <c r="AS143" s="13">
        <v>0.12937062937062899</v>
      </c>
      <c r="AT143" s="13">
        <v>0.23529411764705899</v>
      </c>
      <c r="AU143" s="13">
        <v>0.19354838709677399</v>
      </c>
      <c r="AV143" s="13">
        <v>0.19327731092437</v>
      </c>
      <c r="AW143" s="13">
        <v>0.12987012987013</v>
      </c>
      <c r="AX143" s="13">
        <v>0.202380952380952</v>
      </c>
      <c r="AY143" s="13">
        <v>0.17647058823529399</v>
      </c>
      <c r="AZ143" s="13">
        <v>0.16666666666666699</v>
      </c>
      <c r="BA143" s="13">
        <v>0.17241379310344801</v>
      </c>
      <c r="BB143" s="13">
        <v>0.19298245614035101</v>
      </c>
      <c r="BC143" s="13">
        <v>0.20754716981132099</v>
      </c>
      <c r="BD143" s="13"/>
      <c r="BE143" s="13">
        <v>0.14730878186968799</v>
      </c>
    </row>
    <row r="144" spans="2:57" x14ac:dyDescent="0.25">
      <c r="B144" t="s">
        <v>131</v>
      </c>
      <c r="C144" s="13">
        <v>0.214867617107943</v>
      </c>
      <c r="D144" s="13">
        <v>0.246753246753247</v>
      </c>
      <c r="E144" s="13">
        <v>0.20740740740740701</v>
      </c>
      <c r="F144" s="13">
        <v>0.25984251968503902</v>
      </c>
      <c r="G144" s="13">
        <v>0.18992248062015499</v>
      </c>
      <c r="H144" s="13"/>
      <c r="I144" s="13">
        <v>0.242489270386266</v>
      </c>
      <c r="J144" s="13">
        <v>0.18992248062015499</v>
      </c>
      <c r="K144" s="13"/>
      <c r="L144" s="13">
        <v>0.2421875</v>
      </c>
      <c r="M144" s="13">
        <v>0.15584415584415601</v>
      </c>
      <c r="N144" s="13">
        <v>0.224080267558528</v>
      </c>
      <c r="O144" s="13">
        <v>0.238390092879257</v>
      </c>
      <c r="P144" s="13"/>
      <c r="Q144" s="13">
        <v>0.21621621621621601</v>
      </c>
      <c r="R144" s="13">
        <v>0.22972972972972999</v>
      </c>
      <c r="S144" s="13">
        <v>0.184782608695652</v>
      </c>
      <c r="T144" s="13">
        <v>0.26168224299065401</v>
      </c>
      <c r="U144" s="13">
        <v>0.25806451612903197</v>
      </c>
      <c r="V144" s="13">
        <v>0.25190839694656503</v>
      </c>
      <c r="W144" s="13">
        <v>0.22448979591836701</v>
      </c>
      <c r="X144" s="13">
        <v>0.15350877192982501</v>
      </c>
      <c r="Y144" s="13"/>
      <c r="Z144" s="13">
        <v>0.17985611510791399</v>
      </c>
      <c r="AA144" s="13">
        <v>0.220858895705521</v>
      </c>
      <c r="AB144" s="13">
        <v>0.26623376623376599</v>
      </c>
      <c r="AC144" s="13">
        <v>0.15083798882681601</v>
      </c>
      <c r="AD144" s="13">
        <v>0.2</v>
      </c>
      <c r="AE144" s="13">
        <v>0.21100917431192701</v>
      </c>
      <c r="AF144" s="13">
        <v>0.28571428571428598</v>
      </c>
      <c r="AG144" s="13">
        <v>0.28571428571428598</v>
      </c>
      <c r="AH144" s="13"/>
      <c r="AI144" s="13">
        <v>0.17777777777777801</v>
      </c>
      <c r="AJ144" s="13">
        <v>0.216494845360825</v>
      </c>
      <c r="AK144" s="13">
        <v>0.25490196078431399</v>
      </c>
      <c r="AL144" s="13">
        <v>0.23505976095617501</v>
      </c>
      <c r="AM144" s="13">
        <v>0.13218390804597699</v>
      </c>
      <c r="AN144" s="13"/>
      <c r="AO144" s="13">
        <v>0.220735785953177</v>
      </c>
      <c r="AP144" s="13">
        <v>0.20572916666666699</v>
      </c>
      <c r="AQ144" s="13"/>
      <c r="AR144" s="13">
        <v>0.15625</v>
      </c>
      <c r="AS144" s="13">
        <v>0.223776223776224</v>
      </c>
      <c r="AT144" s="13">
        <v>0.17647058823529399</v>
      </c>
      <c r="AU144" s="13">
        <v>0.25806451612903197</v>
      </c>
      <c r="AV144" s="13">
        <v>0.21008403361344499</v>
      </c>
      <c r="AW144" s="13">
        <v>0.32467532467532501</v>
      </c>
      <c r="AX144" s="13">
        <v>0.17857142857142899</v>
      </c>
      <c r="AY144" s="13">
        <v>0.23529411764705899</v>
      </c>
      <c r="AZ144" s="13">
        <v>0.18627450980392199</v>
      </c>
      <c r="BA144" s="13">
        <v>0.18965517241379301</v>
      </c>
      <c r="BB144" s="13">
        <v>0.22807017543859601</v>
      </c>
      <c r="BC144" s="13">
        <v>0.18867924528301899</v>
      </c>
      <c r="BD144" s="13"/>
      <c r="BE144" s="13">
        <v>0.18696883852691201</v>
      </c>
    </row>
    <row r="145" spans="2:57" x14ac:dyDescent="0.25">
      <c r="B145" t="s">
        <v>132</v>
      </c>
      <c r="C145" s="13">
        <v>0.286150712830957</v>
      </c>
      <c r="D145" s="13">
        <v>0.25974025974025999</v>
      </c>
      <c r="E145" s="13">
        <v>0.27407407407407403</v>
      </c>
      <c r="F145" s="13">
        <v>0.25984251968503902</v>
      </c>
      <c r="G145" s="13">
        <v>0.306201550387597</v>
      </c>
      <c r="H145" s="13"/>
      <c r="I145" s="13">
        <v>0.26394849785407698</v>
      </c>
      <c r="J145" s="13">
        <v>0.306201550387597</v>
      </c>
      <c r="K145" s="13"/>
      <c r="L145" s="13">
        <v>0.328125</v>
      </c>
      <c r="M145" s="13">
        <v>0.29437229437229401</v>
      </c>
      <c r="N145" s="13">
        <v>0.31103678929765899</v>
      </c>
      <c r="O145" s="13">
        <v>0.24148606811145501</v>
      </c>
      <c r="P145" s="13"/>
      <c r="Q145" s="13">
        <v>0.18918918918918901</v>
      </c>
      <c r="R145" s="13">
        <v>0.28378378378378399</v>
      </c>
      <c r="S145" s="13">
        <v>0.27173913043478298</v>
      </c>
      <c r="T145" s="13">
        <v>0.355140186915888</v>
      </c>
      <c r="U145" s="13">
        <v>0.30645161290322598</v>
      </c>
      <c r="V145" s="13">
        <v>0.25190839694656503</v>
      </c>
      <c r="W145" s="13">
        <v>0.26530612244898</v>
      </c>
      <c r="X145" s="13">
        <v>0.32894736842105299</v>
      </c>
      <c r="Y145" s="13"/>
      <c r="Z145" s="13">
        <v>0.31654676258992798</v>
      </c>
      <c r="AA145" s="13">
        <v>0.36196319018404899</v>
      </c>
      <c r="AB145" s="13">
        <v>0.25974025974025999</v>
      </c>
      <c r="AC145" s="13">
        <v>0.32960893854748602</v>
      </c>
      <c r="AD145" s="13">
        <v>0.21904761904761899</v>
      </c>
      <c r="AE145" s="13">
        <v>0.17431192660550501</v>
      </c>
      <c r="AF145" s="13">
        <v>0.28571428571428598</v>
      </c>
      <c r="AG145" s="13">
        <v>0.27472527472527503</v>
      </c>
      <c r="AH145" s="13"/>
      <c r="AI145" s="13">
        <v>0.31111111111111101</v>
      </c>
      <c r="AJ145" s="13">
        <v>0.216494845360825</v>
      </c>
      <c r="AK145" s="13">
        <v>0.21568627450980399</v>
      </c>
      <c r="AL145" s="13">
        <v>0.31075697211155401</v>
      </c>
      <c r="AM145" s="13">
        <v>0.31034482758620702</v>
      </c>
      <c r="AN145" s="13"/>
      <c r="AO145" s="13">
        <v>0.30267558528428101</v>
      </c>
      <c r="AP145" s="13">
        <v>0.26041666666666702</v>
      </c>
      <c r="AQ145" s="13"/>
      <c r="AR145" s="13">
        <v>0.4375</v>
      </c>
      <c r="AS145" s="13">
        <v>0.25524475524475498</v>
      </c>
      <c r="AT145" s="13">
        <v>0.35294117647058798</v>
      </c>
      <c r="AU145" s="13">
        <v>0.225806451612903</v>
      </c>
      <c r="AV145" s="13">
        <v>0.32773109243697501</v>
      </c>
      <c r="AW145" s="13">
        <v>0.22077922077922099</v>
      </c>
      <c r="AX145" s="13">
        <v>0.28571428571428598</v>
      </c>
      <c r="AY145" s="13">
        <v>0.17647058823529399</v>
      </c>
      <c r="AZ145" s="13">
        <v>0.26470588235294101</v>
      </c>
      <c r="BA145" s="13">
        <v>0.34482758620689702</v>
      </c>
      <c r="BB145" s="13">
        <v>0.26315789473684198</v>
      </c>
      <c r="BC145" s="13">
        <v>0.35849056603773599</v>
      </c>
      <c r="BD145" s="13"/>
      <c r="BE145" s="13">
        <v>0.29461756373937698</v>
      </c>
    </row>
    <row r="146" spans="2:57" x14ac:dyDescent="0.25">
      <c r="B146" t="s">
        <v>133</v>
      </c>
      <c r="C146" s="13">
        <v>0.27291242362525497</v>
      </c>
      <c r="D146" s="13">
        <v>0.11688311688311701</v>
      </c>
      <c r="E146" s="13">
        <v>0.20740740740740701</v>
      </c>
      <c r="F146" s="13">
        <v>0.28346456692913402</v>
      </c>
      <c r="G146" s="13">
        <v>0.30813953488372098</v>
      </c>
      <c r="H146" s="13"/>
      <c r="I146" s="13">
        <v>0.233905579399142</v>
      </c>
      <c r="J146" s="13">
        <v>0.30813953488372098</v>
      </c>
      <c r="K146" s="13"/>
      <c r="L146" s="13">
        <v>0.2421875</v>
      </c>
      <c r="M146" s="13">
        <v>0.34199134199134201</v>
      </c>
      <c r="N146" s="13">
        <v>0.27759197324414697</v>
      </c>
      <c r="O146" s="13">
        <v>0.22910216718266299</v>
      </c>
      <c r="P146" s="13"/>
      <c r="Q146" s="13">
        <v>0.20720720720720701</v>
      </c>
      <c r="R146" s="13">
        <v>0.18918918918918901</v>
      </c>
      <c r="S146" s="13">
        <v>0.315217391304348</v>
      </c>
      <c r="T146" s="13">
        <v>0.25233644859813098</v>
      </c>
      <c r="U146" s="13">
        <v>0.25806451612903197</v>
      </c>
      <c r="V146" s="13">
        <v>0.35877862595419802</v>
      </c>
      <c r="W146" s="13">
        <v>0.35714285714285698</v>
      </c>
      <c r="X146" s="13">
        <v>0.25438596491228099</v>
      </c>
      <c r="Y146" s="13"/>
      <c r="Z146" s="13">
        <v>0.215827338129496</v>
      </c>
      <c r="AA146" s="13">
        <v>0.22699386503067501</v>
      </c>
      <c r="AB146" s="13">
        <v>0.24025974025974001</v>
      </c>
      <c r="AC146" s="13">
        <v>0.41899441340782101</v>
      </c>
      <c r="AD146" s="13">
        <v>0.35238095238095202</v>
      </c>
      <c r="AE146" s="13">
        <v>0.192660550458716</v>
      </c>
      <c r="AF146" s="13">
        <v>0.28571428571428598</v>
      </c>
      <c r="AG146" s="13">
        <v>0.20879120879120899</v>
      </c>
      <c r="AH146" s="13"/>
      <c r="AI146" s="13">
        <v>0.2</v>
      </c>
      <c r="AJ146" s="13">
        <v>0.216494845360825</v>
      </c>
      <c r="AK146" s="13">
        <v>0.17647058823529399</v>
      </c>
      <c r="AL146" s="13">
        <v>0.26494023904382502</v>
      </c>
      <c r="AM146" s="13">
        <v>0.43678160919540199</v>
      </c>
      <c r="AN146" s="13"/>
      <c r="AO146" s="13">
        <v>0.26755852842809402</v>
      </c>
      <c r="AP146" s="13">
        <v>0.28125</v>
      </c>
      <c r="AQ146" s="13"/>
      <c r="AR146" s="13">
        <v>0.1875</v>
      </c>
      <c r="AS146" s="13">
        <v>0.33216783216783202</v>
      </c>
      <c r="AT146" s="13">
        <v>0.17647058823529399</v>
      </c>
      <c r="AU146" s="13">
        <v>0.25806451612903197</v>
      </c>
      <c r="AV146" s="13">
        <v>0.184873949579832</v>
      </c>
      <c r="AW146" s="13">
        <v>0.27272727272727298</v>
      </c>
      <c r="AX146" s="13">
        <v>0.28571428571428598</v>
      </c>
      <c r="AY146" s="13">
        <v>0.35294117647058798</v>
      </c>
      <c r="AZ146" s="13">
        <v>0.34313725490196101</v>
      </c>
      <c r="BA146" s="13">
        <v>0.24137931034482801</v>
      </c>
      <c r="BB146" s="13">
        <v>0.22807017543859601</v>
      </c>
      <c r="BC146" s="13">
        <v>0.169811320754717</v>
      </c>
      <c r="BD146" s="13"/>
      <c r="BE146" s="13">
        <v>0.320113314447592</v>
      </c>
    </row>
    <row r="147" spans="2:57" x14ac:dyDescent="0.25">
      <c r="B147" t="s">
        <v>134</v>
      </c>
      <c r="C147" s="13">
        <v>5.0916496945010202E-3</v>
      </c>
      <c r="D147" s="13">
        <v>1.2987012987013E-2</v>
      </c>
      <c r="E147" s="13">
        <v>0</v>
      </c>
      <c r="F147" s="13">
        <v>1.1811023622047201E-2</v>
      </c>
      <c r="G147" s="13">
        <v>1.9379844961240299E-3</v>
      </c>
      <c r="H147" s="13"/>
      <c r="I147" s="13">
        <v>8.58369098712446E-3</v>
      </c>
      <c r="J147" s="13">
        <v>1.9379844961240299E-3</v>
      </c>
      <c r="K147" s="13"/>
      <c r="L147" s="13">
        <v>1.5625E-2</v>
      </c>
      <c r="M147" s="13">
        <v>4.3290043290043299E-3</v>
      </c>
      <c r="N147" s="13">
        <v>3.3444816053511701E-3</v>
      </c>
      <c r="O147" s="13">
        <v>3.09597523219814E-3</v>
      </c>
      <c r="P147" s="13"/>
      <c r="Q147" s="13">
        <v>9.0090090090090107E-3</v>
      </c>
      <c r="R147" s="13">
        <v>1.35135135135135E-2</v>
      </c>
      <c r="S147" s="13">
        <v>1.0869565217391301E-2</v>
      </c>
      <c r="T147" s="13">
        <v>9.3457943925233603E-3</v>
      </c>
      <c r="U147" s="13">
        <v>0</v>
      </c>
      <c r="V147" s="13">
        <v>7.63358778625954E-3</v>
      </c>
      <c r="W147" s="13">
        <v>0</v>
      </c>
      <c r="X147" s="13">
        <v>0</v>
      </c>
      <c r="Y147" s="13"/>
      <c r="Z147" s="13">
        <v>7.1942446043165497E-3</v>
      </c>
      <c r="AA147" s="13">
        <v>6.13496932515337E-3</v>
      </c>
      <c r="AB147" s="13">
        <v>0</v>
      </c>
      <c r="AC147" s="13">
        <v>5.5865921787709499E-3</v>
      </c>
      <c r="AD147" s="13">
        <v>9.5238095238095195E-3</v>
      </c>
      <c r="AE147" s="13">
        <v>9.1743119266055103E-3</v>
      </c>
      <c r="AF147" s="13">
        <v>0</v>
      </c>
      <c r="AG147" s="13">
        <v>0</v>
      </c>
      <c r="AH147" s="13"/>
      <c r="AI147" s="13">
        <v>0</v>
      </c>
      <c r="AJ147" s="13">
        <v>1.03092783505155E-2</v>
      </c>
      <c r="AK147" s="13">
        <v>6.5359477124183E-3</v>
      </c>
      <c r="AL147" s="13">
        <v>1.9920318725099601E-3</v>
      </c>
      <c r="AM147" s="13">
        <v>1.1494252873563199E-2</v>
      </c>
      <c r="AN147" s="13"/>
      <c r="AO147" s="13">
        <v>6.6889632107023402E-3</v>
      </c>
      <c r="AP147" s="13">
        <v>2.60416666666667E-3</v>
      </c>
      <c r="AQ147" s="13"/>
      <c r="AR147" s="13">
        <v>0</v>
      </c>
      <c r="AS147" s="13">
        <v>1.04895104895105E-2</v>
      </c>
      <c r="AT147" s="13">
        <v>0</v>
      </c>
      <c r="AU147" s="13">
        <v>3.2258064516128997E-2</v>
      </c>
      <c r="AV147" s="13">
        <v>0</v>
      </c>
      <c r="AW147" s="13">
        <v>0</v>
      </c>
      <c r="AX147" s="13">
        <v>0</v>
      </c>
      <c r="AY147" s="13">
        <v>2.9411764705882401E-2</v>
      </c>
      <c r="AZ147" s="13">
        <v>0</v>
      </c>
      <c r="BA147" s="13">
        <v>0</v>
      </c>
      <c r="BB147" s="13">
        <v>0</v>
      </c>
      <c r="BC147" s="13">
        <v>0</v>
      </c>
      <c r="BD147" s="13"/>
      <c r="BE147" s="13">
        <v>8.4985835694051E-3</v>
      </c>
    </row>
    <row r="148" spans="2:57" x14ac:dyDescent="0.2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row>
    <row r="149" spans="2:57" x14ac:dyDescent="0.25">
      <c r="B149" s="6" t="s">
        <v>138</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row>
    <row r="150" spans="2:57" x14ac:dyDescent="0.25">
      <c r="B150" s="23" t="s">
        <v>86</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row>
    <row r="151" spans="2:57" x14ac:dyDescent="0.25">
      <c r="B151" t="s">
        <v>129</v>
      </c>
      <c r="C151" s="13">
        <v>2.0366598778004102E-3</v>
      </c>
      <c r="D151" s="13">
        <v>0</v>
      </c>
      <c r="E151" s="13">
        <v>0</v>
      </c>
      <c r="F151" s="13">
        <v>7.8740157480314994E-3</v>
      </c>
      <c r="G151" s="13">
        <v>0</v>
      </c>
      <c r="H151" s="13"/>
      <c r="I151" s="13">
        <v>4.29184549356223E-3</v>
      </c>
      <c r="J151" s="13">
        <v>0</v>
      </c>
      <c r="K151" s="13"/>
      <c r="L151" s="13">
        <v>0</v>
      </c>
      <c r="M151" s="13">
        <v>0</v>
      </c>
      <c r="N151" s="13">
        <v>3.3444816053511701E-3</v>
      </c>
      <c r="O151" s="13">
        <v>3.09597523219814E-3</v>
      </c>
      <c r="P151" s="13"/>
      <c r="Q151" s="13">
        <v>0</v>
      </c>
      <c r="R151" s="13">
        <v>0</v>
      </c>
      <c r="S151" s="13">
        <v>0</v>
      </c>
      <c r="T151" s="13">
        <v>9.3457943925233603E-3</v>
      </c>
      <c r="U151" s="13">
        <v>0</v>
      </c>
      <c r="V151" s="13">
        <v>0</v>
      </c>
      <c r="W151" s="13">
        <v>0</v>
      </c>
      <c r="X151" s="13">
        <v>4.3859649122806998E-3</v>
      </c>
      <c r="Y151" s="13"/>
      <c r="Z151" s="13">
        <v>7.1942446043165497E-3</v>
      </c>
      <c r="AA151" s="13">
        <v>0</v>
      </c>
      <c r="AB151" s="13">
        <v>0</v>
      </c>
      <c r="AC151" s="13">
        <v>0</v>
      </c>
      <c r="AD151" s="13">
        <v>0</v>
      </c>
      <c r="AE151" s="13">
        <v>0</v>
      </c>
      <c r="AF151" s="13">
        <v>0</v>
      </c>
      <c r="AG151" s="13">
        <v>1.0989010989011E-2</v>
      </c>
      <c r="AH151" s="13"/>
      <c r="AI151" s="13">
        <v>0</v>
      </c>
      <c r="AJ151" s="13">
        <v>1.03092783505155E-2</v>
      </c>
      <c r="AK151" s="13">
        <v>6.5359477124183E-3</v>
      </c>
      <c r="AL151" s="13">
        <v>0</v>
      </c>
      <c r="AM151" s="13">
        <v>0</v>
      </c>
      <c r="AN151" s="13"/>
      <c r="AO151" s="13">
        <v>1.67224080267559E-3</v>
      </c>
      <c r="AP151" s="13">
        <v>2.60416666666667E-3</v>
      </c>
      <c r="AQ151" s="13"/>
      <c r="AR151" s="13">
        <v>0</v>
      </c>
      <c r="AS151" s="13">
        <v>6.9930069930069904E-3</v>
      </c>
      <c r="AT151" s="13">
        <v>0</v>
      </c>
      <c r="AU151" s="13">
        <v>0</v>
      </c>
      <c r="AV151" s="13">
        <v>0</v>
      </c>
      <c r="AW151" s="13">
        <v>0</v>
      </c>
      <c r="AX151" s="13">
        <v>0</v>
      </c>
      <c r="AY151" s="13">
        <v>0</v>
      </c>
      <c r="AZ151" s="13">
        <v>0</v>
      </c>
      <c r="BA151" s="13">
        <v>0</v>
      </c>
      <c r="BB151" s="13">
        <v>0</v>
      </c>
      <c r="BC151" s="13">
        <v>0</v>
      </c>
      <c r="BD151" s="13"/>
      <c r="BE151" s="13">
        <v>0</v>
      </c>
    </row>
    <row r="152" spans="2:57" x14ac:dyDescent="0.25">
      <c r="B152" t="s">
        <v>102</v>
      </c>
      <c r="C152" s="13">
        <v>4.0733197556008099E-3</v>
      </c>
      <c r="D152" s="13">
        <v>0</v>
      </c>
      <c r="E152" s="13">
        <v>1.48148148148148E-2</v>
      </c>
      <c r="F152" s="13">
        <v>3.9370078740157497E-3</v>
      </c>
      <c r="G152" s="13">
        <v>1.9379844961240299E-3</v>
      </c>
      <c r="H152" s="13"/>
      <c r="I152" s="13">
        <v>6.4377682403433502E-3</v>
      </c>
      <c r="J152" s="13">
        <v>1.9379844961240299E-3</v>
      </c>
      <c r="K152" s="13"/>
      <c r="L152" s="13">
        <v>0</v>
      </c>
      <c r="M152" s="13">
        <v>4.3290043290043299E-3</v>
      </c>
      <c r="N152" s="13">
        <v>3.3444816053511701E-3</v>
      </c>
      <c r="O152" s="13">
        <v>6.1919504643962904E-3</v>
      </c>
      <c r="P152" s="13"/>
      <c r="Q152" s="13">
        <v>9.0090090090090107E-3</v>
      </c>
      <c r="R152" s="13">
        <v>0</v>
      </c>
      <c r="S152" s="13">
        <v>0</v>
      </c>
      <c r="T152" s="13">
        <v>1.86915887850467E-2</v>
      </c>
      <c r="U152" s="13">
        <v>0</v>
      </c>
      <c r="V152" s="13">
        <v>0</v>
      </c>
      <c r="W152" s="13">
        <v>0</v>
      </c>
      <c r="X152" s="13">
        <v>4.3859649122806998E-3</v>
      </c>
      <c r="Y152" s="13"/>
      <c r="Z152" s="13">
        <v>7.1942446043165497E-3</v>
      </c>
      <c r="AA152" s="13">
        <v>6.13496932515337E-3</v>
      </c>
      <c r="AB152" s="13">
        <v>6.4935064935064896E-3</v>
      </c>
      <c r="AC152" s="13">
        <v>5.5865921787709499E-3</v>
      </c>
      <c r="AD152" s="13">
        <v>0</v>
      </c>
      <c r="AE152" s="13">
        <v>0</v>
      </c>
      <c r="AF152" s="13">
        <v>0</v>
      </c>
      <c r="AG152" s="13">
        <v>0</v>
      </c>
      <c r="AH152" s="13"/>
      <c r="AI152" s="13">
        <v>0</v>
      </c>
      <c r="AJ152" s="13">
        <v>2.06185567010309E-2</v>
      </c>
      <c r="AK152" s="13">
        <v>6.5359477124183E-3</v>
      </c>
      <c r="AL152" s="13">
        <v>1.9920318725099601E-3</v>
      </c>
      <c r="AM152" s="13">
        <v>0</v>
      </c>
      <c r="AN152" s="13"/>
      <c r="AO152" s="13">
        <v>3.3444816053511701E-3</v>
      </c>
      <c r="AP152" s="13">
        <v>5.2083333333333296E-3</v>
      </c>
      <c r="AQ152" s="13"/>
      <c r="AR152" s="13">
        <v>0</v>
      </c>
      <c r="AS152" s="13">
        <v>0</v>
      </c>
      <c r="AT152" s="13">
        <v>0.11764705882352899</v>
      </c>
      <c r="AU152" s="13">
        <v>0</v>
      </c>
      <c r="AV152" s="13">
        <v>8.4033613445378096E-3</v>
      </c>
      <c r="AW152" s="13">
        <v>0</v>
      </c>
      <c r="AX152" s="13">
        <v>0</v>
      </c>
      <c r="AY152" s="13">
        <v>0</v>
      </c>
      <c r="AZ152" s="13">
        <v>0</v>
      </c>
      <c r="BA152" s="13">
        <v>0</v>
      </c>
      <c r="BB152" s="13">
        <v>0</v>
      </c>
      <c r="BC152" s="13">
        <v>1.88679245283019E-2</v>
      </c>
      <c r="BD152" s="13"/>
      <c r="BE152" s="13">
        <v>0</v>
      </c>
    </row>
    <row r="153" spans="2:57" x14ac:dyDescent="0.25">
      <c r="B153" t="s">
        <v>103</v>
      </c>
      <c r="C153" s="13">
        <v>2.24032586558045E-2</v>
      </c>
      <c r="D153" s="13">
        <v>7.7922077922077906E-2</v>
      </c>
      <c r="E153" s="13">
        <v>2.96296296296296E-2</v>
      </c>
      <c r="F153" s="13">
        <v>7.8740157480314994E-3</v>
      </c>
      <c r="G153" s="13">
        <v>1.9379844961240299E-2</v>
      </c>
      <c r="H153" s="13"/>
      <c r="I153" s="13">
        <v>2.5751072961373401E-2</v>
      </c>
      <c r="J153" s="13">
        <v>1.9379844961240299E-2</v>
      </c>
      <c r="K153" s="13"/>
      <c r="L153" s="13">
        <v>7.8125E-3</v>
      </c>
      <c r="M153" s="13">
        <v>2.5974025974026E-2</v>
      </c>
      <c r="N153" s="13">
        <v>1.3377926421404699E-2</v>
      </c>
      <c r="O153" s="13">
        <v>3.4055727554179599E-2</v>
      </c>
      <c r="P153" s="13"/>
      <c r="Q153" s="13">
        <v>6.3063063063063099E-2</v>
      </c>
      <c r="R153" s="13">
        <v>1.35135135135135E-2</v>
      </c>
      <c r="S153" s="13">
        <v>3.2608695652173898E-2</v>
      </c>
      <c r="T153" s="13">
        <v>9.3457943925233603E-3</v>
      </c>
      <c r="U153" s="13">
        <v>8.0645161290322596E-3</v>
      </c>
      <c r="V153" s="13">
        <v>7.63358778625954E-3</v>
      </c>
      <c r="W153" s="13">
        <v>3.06122448979592E-2</v>
      </c>
      <c r="X153" s="13">
        <v>1.7543859649122799E-2</v>
      </c>
      <c r="Y153" s="13"/>
      <c r="Z153" s="13">
        <v>2.8776978417266199E-2</v>
      </c>
      <c r="AA153" s="13">
        <v>2.4539877300613501E-2</v>
      </c>
      <c r="AB153" s="13">
        <v>1.9480519480519501E-2</v>
      </c>
      <c r="AC153" s="13">
        <v>5.5865921787709499E-3</v>
      </c>
      <c r="AD153" s="13">
        <v>1.9047619047619001E-2</v>
      </c>
      <c r="AE153" s="13">
        <v>1.8348623853211E-2</v>
      </c>
      <c r="AF153" s="13">
        <v>2.3809523809523801E-2</v>
      </c>
      <c r="AG153" s="13">
        <v>5.4945054945054903E-2</v>
      </c>
      <c r="AH153" s="13"/>
      <c r="AI153" s="13">
        <v>4.4444444444444398E-2</v>
      </c>
      <c r="AJ153" s="13">
        <v>5.1546391752577303E-2</v>
      </c>
      <c r="AK153" s="13">
        <v>2.61437908496732E-2</v>
      </c>
      <c r="AL153" s="13">
        <v>1.7928286852589601E-2</v>
      </c>
      <c r="AM153" s="13">
        <v>1.1494252873563199E-2</v>
      </c>
      <c r="AN153" s="13"/>
      <c r="AO153" s="13">
        <v>2.3411371237458199E-2</v>
      </c>
      <c r="AP153" s="13">
        <v>2.0833333333333301E-2</v>
      </c>
      <c r="AQ153" s="13"/>
      <c r="AR153" s="13">
        <v>1.5625E-2</v>
      </c>
      <c r="AS153" s="13">
        <v>1.7482517482517501E-2</v>
      </c>
      <c r="AT153" s="13">
        <v>5.8823529411764698E-2</v>
      </c>
      <c r="AU153" s="13">
        <v>0</v>
      </c>
      <c r="AV153" s="13">
        <v>8.4033613445378096E-3</v>
      </c>
      <c r="AW153" s="13">
        <v>2.5974025974026E-2</v>
      </c>
      <c r="AX153" s="13">
        <v>3.5714285714285698E-2</v>
      </c>
      <c r="AY153" s="13">
        <v>0</v>
      </c>
      <c r="AZ153" s="13">
        <v>2.9411764705882401E-2</v>
      </c>
      <c r="BA153" s="13">
        <v>5.1724137931034503E-2</v>
      </c>
      <c r="BB153" s="13">
        <v>1.7543859649122799E-2</v>
      </c>
      <c r="BC153" s="13">
        <v>3.77358490566038E-2</v>
      </c>
      <c r="BD153" s="13"/>
      <c r="BE153" s="13">
        <v>1.9830028328611901E-2</v>
      </c>
    </row>
    <row r="154" spans="2:57" x14ac:dyDescent="0.25">
      <c r="B154" t="s">
        <v>130</v>
      </c>
      <c r="C154" s="13">
        <v>0.13543788187372699</v>
      </c>
      <c r="D154" s="13">
        <v>0.32467532467532501</v>
      </c>
      <c r="E154" s="13">
        <v>0.18518518518518501</v>
      </c>
      <c r="F154" s="13">
        <v>0.133858267716535</v>
      </c>
      <c r="G154" s="13">
        <v>9.4961240310077494E-2</v>
      </c>
      <c r="H154" s="13"/>
      <c r="I154" s="13">
        <v>0.18025751072961399</v>
      </c>
      <c r="J154" s="13">
        <v>9.4961240310077494E-2</v>
      </c>
      <c r="K154" s="13"/>
      <c r="L154" s="13">
        <v>0.171875</v>
      </c>
      <c r="M154" s="13">
        <v>0.12121212121212099</v>
      </c>
      <c r="N154" s="13">
        <v>0.12374581939799301</v>
      </c>
      <c r="O154" s="13">
        <v>0.142414860681115</v>
      </c>
      <c r="P154" s="13"/>
      <c r="Q154" s="13">
        <v>0.28828828828828801</v>
      </c>
      <c r="R154" s="13">
        <v>0.162162162162162</v>
      </c>
      <c r="S154" s="13">
        <v>0.141304347826087</v>
      </c>
      <c r="T154" s="13">
        <v>0.11214953271028</v>
      </c>
      <c r="U154" s="13">
        <v>0.15322580645161299</v>
      </c>
      <c r="V154" s="13">
        <v>9.1603053435114504E-2</v>
      </c>
      <c r="W154" s="13">
        <v>8.1632653061224497E-2</v>
      </c>
      <c r="X154" s="13">
        <v>0.105263157894737</v>
      </c>
      <c r="Y154" s="13"/>
      <c r="Z154" s="13">
        <v>0.17266187050359699</v>
      </c>
      <c r="AA154" s="13">
        <v>0.17177914110429399</v>
      </c>
      <c r="AB154" s="13">
        <v>9.0909090909090898E-2</v>
      </c>
      <c r="AC154" s="13">
        <v>7.8212290502793297E-2</v>
      </c>
      <c r="AD154" s="13">
        <v>0.17142857142857101</v>
      </c>
      <c r="AE154" s="13">
        <v>0.13761467889908299</v>
      </c>
      <c r="AF154" s="13">
        <v>0.214285714285714</v>
      </c>
      <c r="AG154" s="13">
        <v>0.120879120879121</v>
      </c>
      <c r="AH154" s="13"/>
      <c r="AI154" s="13">
        <v>0.22222222222222199</v>
      </c>
      <c r="AJ154" s="13">
        <v>0.20618556701030899</v>
      </c>
      <c r="AK154" s="13">
        <v>0.22875816993464099</v>
      </c>
      <c r="AL154" s="13">
        <v>0.111553784860558</v>
      </c>
      <c r="AM154" s="13">
        <v>5.7471264367816098E-2</v>
      </c>
      <c r="AN154" s="13"/>
      <c r="AO154" s="13">
        <v>0.12374581939799301</v>
      </c>
      <c r="AP154" s="13">
        <v>0.15364583333333301</v>
      </c>
      <c r="AQ154" s="13"/>
      <c r="AR154" s="13">
        <v>0.140625</v>
      </c>
      <c r="AS154" s="13">
        <v>0.12237762237762199</v>
      </c>
      <c r="AT154" s="13">
        <v>0.17647058823529399</v>
      </c>
      <c r="AU154" s="13">
        <v>0.12903225806451599</v>
      </c>
      <c r="AV154" s="13">
        <v>0.17647058823529399</v>
      </c>
      <c r="AW154" s="13">
        <v>9.0909090909090898E-2</v>
      </c>
      <c r="AX154" s="13">
        <v>0.14285714285714299</v>
      </c>
      <c r="AY154" s="13">
        <v>0.17647058823529399</v>
      </c>
      <c r="AZ154" s="13">
        <v>8.8235294117647106E-2</v>
      </c>
      <c r="BA154" s="13">
        <v>0.15517241379310301</v>
      </c>
      <c r="BB154" s="13">
        <v>0.140350877192982</v>
      </c>
      <c r="BC154" s="13">
        <v>0.18867924528301899</v>
      </c>
      <c r="BD154" s="13"/>
      <c r="BE154" s="13">
        <v>0.12747875354107599</v>
      </c>
    </row>
    <row r="155" spans="2:57" x14ac:dyDescent="0.25">
      <c r="B155" t="s">
        <v>131</v>
      </c>
      <c r="C155" s="13">
        <v>0.24134419551934799</v>
      </c>
      <c r="D155" s="13">
        <v>0.246753246753247</v>
      </c>
      <c r="E155" s="13">
        <v>0.22222222222222199</v>
      </c>
      <c r="F155" s="13">
        <v>0.267716535433071</v>
      </c>
      <c r="G155" s="13">
        <v>0.232558139534884</v>
      </c>
      <c r="H155" s="13"/>
      <c r="I155" s="13">
        <v>0.25107296137339102</v>
      </c>
      <c r="J155" s="13">
        <v>0.232558139534884</v>
      </c>
      <c r="K155" s="13"/>
      <c r="L155" s="13">
        <v>0.2421875</v>
      </c>
      <c r="M155" s="13">
        <v>0.246753246753247</v>
      </c>
      <c r="N155" s="13">
        <v>0.23411371237458201</v>
      </c>
      <c r="O155" s="13">
        <v>0.24458204334365299</v>
      </c>
      <c r="P155" s="13"/>
      <c r="Q155" s="13">
        <v>0.21621621621621601</v>
      </c>
      <c r="R155" s="13">
        <v>0.24324324324324301</v>
      </c>
      <c r="S155" s="13">
        <v>0.25</v>
      </c>
      <c r="T155" s="13">
        <v>0.26168224299065401</v>
      </c>
      <c r="U155" s="13">
        <v>0.25</v>
      </c>
      <c r="V155" s="13">
        <v>0.26717557251908403</v>
      </c>
      <c r="W155" s="13">
        <v>0.19387755102040799</v>
      </c>
      <c r="X155" s="13">
        <v>0.22807017543859601</v>
      </c>
      <c r="Y155" s="13"/>
      <c r="Z155" s="13">
        <v>0.215827338129496</v>
      </c>
      <c r="AA155" s="13">
        <v>0.190184049079755</v>
      </c>
      <c r="AB155" s="13">
        <v>0.29220779220779203</v>
      </c>
      <c r="AC155" s="13">
        <v>0.19553072625698301</v>
      </c>
      <c r="AD155" s="13">
        <v>0.20952380952381</v>
      </c>
      <c r="AE155" s="13">
        <v>0.34862385321100903</v>
      </c>
      <c r="AF155" s="13">
        <v>0.238095238095238</v>
      </c>
      <c r="AG155" s="13">
        <v>0.28571428571428598</v>
      </c>
      <c r="AH155" s="13"/>
      <c r="AI155" s="13">
        <v>0.17777777777777801</v>
      </c>
      <c r="AJ155" s="13">
        <v>0.268041237113402</v>
      </c>
      <c r="AK155" s="13">
        <v>0.28104575163398698</v>
      </c>
      <c r="AL155" s="13">
        <v>0.27091633466135501</v>
      </c>
      <c r="AM155" s="13">
        <v>0.126436781609195</v>
      </c>
      <c r="AN155" s="13"/>
      <c r="AO155" s="13">
        <v>0.230769230769231</v>
      </c>
      <c r="AP155" s="13">
        <v>0.2578125</v>
      </c>
      <c r="AQ155" s="13"/>
      <c r="AR155" s="13">
        <v>0.25</v>
      </c>
      <c r="AS155" s="13">
        <v>0.20979020979021001</v>
      </c>
      <c r="AT155" s="13">
        <v>0.35294117647058798</v>
      </c>
      <c r="AU155" s="13">
        <v>0.225806451612903</v>
      </c>
      <c r="AV155" s="13">
        <v>0.23529411764705899</v>
      </c>
      <c r="AW155" s="13">
        <v>0.35064935064935099</v>
      </c>
      <c r="AX155" s="13">
        <v>0.297619047619048</v>
      </c>
      <c r="AY155" s="13">
        <v>0.26470588235294101</v>
      </c>
      <c r="AZ155" s="13">
        <v>0.20588235294117599</v>
      </c>
      <c r="BA155" s="13">
        <v>0.31034482758620702</v>
      </c>
      <c r="BB155" s="13">
        <v>0.19298245614035101</v>
      </c>
      <c r="BC155" s="13">
        <v>0.169811320754717</v>
      </c>
      <c r="BD155" s="13"/>
      <c r="BE155" s="13">
        <v>0.24079320113314401</v>
      </c>
    </row>
    <row r="156" spans="2:57" x14ac:dyDescent="0.25">
      <c r="B156" t="s">
        <v>132</v>
      </c>
      <c r="C156" s="13">
        <v>0.28105906313645601</v>
      </c>
      <c r="D156" s="13">
        <v>0.19480519480519501</v>
      </c>
      <c r="E156" s="13">
        <v>0.31111111111111101</v>
      </c>
      <c r="F156" s="13">
        <v>0.255905511811024</v>
      </c>
      <c r="G156" s="13">
        <v>0.29844961240310097</v>
      </c>
      <c r="H156" s="13"/>
      <c r="I156" s="13">
        <v>0.26180257510729599</v>
      </c>
      <c r="J156" s="13">
        <v>0.29844961240310097</v>
      </c>
      <c r="K156" s="13"/>
      <c r="L156" s="13">
        <v>0.234375</v>
      </c>
      <c r="M156" s="13">
        <v>0.25541125541125498</v>
      </c>
      <c r="N156" s="13">
        <v>0.331103678929766</v>
      </c>
      <c r="O156" s="13">
        <v>0.27244582043343701</v>
      </c>
      <c r="P156" s="13"/>
      <c r="Q156" s="13">
        <v>0.171171171171171</v>
      </c>
      <c r="R156" s="13">
        <v>0.337837837837838</v>
      </c>
      <c r="S156" s="13">
        <v>0.29347826086956502</v>
      </c>
      <c r="T156" s="13">
        <v>0.27102803738317799</v>
      </c>
      <c r="U156" s="13">
        <v>0.25806451612903197</v>
      </c>
      <c r="V156" s="13">
        <v>0.25190839694656503</v>
      </c>
      <c r="W156" s="13">
        <v>0.35714285714285698</v>
      </c>
      <c r="X156" s="13">
        <v>0.32894736842105299</v>
      </c>
      <c r="Y156" s="13"/>
      <c r="Z156" s="13">
        <v>0.25179856115107901</v>
      </c>
      <c r="AA156" s="13">
        <v>0.30061349693251499</v>
      </c>
      <c r="AB156" s="13">
        <v>0.31818181818181801</v>
      </c>
      <c r="AC156" s="13">
        <v>0.31843575418994402</v>
      </c>
      <c r="AD156" s="13">
        <v>0.21904761904761899</v>
      </c>
      <c r="AE156" s="13">
        <v>0.26605504587155998</v>
      </c>
      <c r="AF156" s="13">
        <v>0.26190476190476197</v>
      </c>
      <c r="AG156" s="13">
        <v>0.25274725274725302</v>
      </c>
      <c r="AH156" s="13"/>
      <c r="AI156" s="13">
        <v>0.2</v>
      </c>
      <c r="AJ156" s="13">
        <v>0.23711340206185599</v>
      </c>
      <c r="AK156" s="13">
        <v>0.26797385620914999</v>
      </c>
      <c r="AL156" s="13">
        <v>0.27888446215139401</v>
      </c>
      <c r="AM156" s="13">
        <v>0.33333333333333298</v>
      </c>
      <c r="AN156" s="13"/>
      <c r="AO156" s="13">
        <v>0.29765886287625398</v>
      </c>
      <c r="AP156" s="13">
        <v>0.25520833333333298</v>
      </c>
      <c r="AQ156" s="13"/>
      <c r="AR156" s="13">
        <v>0.3125</v>
      </c>
      <c r="AS156" s="13">
        <v>0.27622377622377597</v>
      </c>
      <c r="AT156" s="13">
        <v>5.8823529411764698E-2</v>
      </c>
      <c r="AU156" s="13">
        <v>0.25806451612903197</v>
      </c>
      <c r="AV156" s="13">
        <v>0.29411764705882398</v>
      </c>
      <c r="AW156" s="13">
        <v>0.27272727272727298</v>
      </c>
      <c r="AX156" s="13">
        <v>0.238095238095238</v>
      </c>
      <c r="AY156" s="13">
        <v>0.20588235294117599</v>
      </c>
      <c r="AZ156" s="13">
        <v>0.32352941176470601</v>
      </c>
      <c r="BA156" s="13">
        <v>0.25862068965517199</v>
      </c>
      <c r="BB156" s="13">
        <v>0.35087719298245601</v>
      </c>
      <c r="BC156" s="13">
        <v>0.320754716981132</v>
      </c>
      <c r="BD156" s="13"/>
      <c r="BE156" s="13">
        <v>0.280453257790368</v>
      </c>
    </row>
    <row r="157" spans="2:57" x14ac:dyDescent="0.25">
      <c r="B157" t="s">
        <v>133</v>
      </c>
      <c r="C157" s="13">
        <v>0.307535641547862</v>
      </c>
      <c r="D157" s="13">
        <v>0.15584415584415601</v>
      </c>
      <c r="E157" s="13">
        <v>0.22962962962962999</v>
      </c>
      <c r="F157" s="13">
        <v>0.30708661417322802</v>
      </c>
      <c r="G157" s="13">
        <v>0.35077519379845001</v>
      </c>
      <c r="H157" s="13"/>
      <c r="I157" s="13">
        <v>0.25965665236051499</v>
      </c>
      <c r="J157" s="13">
        <v>0.35077519379845001</v>
      </c>
      <c r="K157" s="13"/>
      <c r="L157" s="13">
        <v>0.34375</v>
      </c>
      <c r="M157" s="13">
        <v>0.34632034632034597</v>
      </c>
      <c r="N157" s="13">
        <v>0.28428093645484898</v>
      </c>
      <c r="O157" s="13">
        <v>0.284829721362229</v>
      </c>
      <c r="P157" s="13"/>
      <c r="Q157" s="13">
        <v>0.25225225225225201</v>
      </c>
      <c r="R157" s="13">
        <v>0.24324324324324301</v>
      </c>
      <c r="S157" s="13">
        <v>0.282608695652174</v>
      </c>
      <c r="T157" s="13">
        <v>0.30841121495327101</v>
      </c>
      <c r="U157" s="13">
        <v>0.31451612903225801</v>
      </c>
      <c r="V157" s="13">
        <v>0.35877862595419802</v>
      </c>
      <c r="W157" s="13">
        <v>0.33673469387755101</v>
      </c>
      <c r="X157" s="13">
        <v>0.31140350877193002</v>
      </c>
      <c r="Y157" s="13"/>
      <c r="Z157" s="13">
        <v>0.31654676258992798</v>
      </c>
      <c r="AA157" s="13">
        <v>0.29447852760736198</v>
      </c>
      <c r="AB157" s="13">
        <v>0.27272727272727298</v>
      </c>
      <c r="AC157" s="13">
        <v>0.39106145251396601</v>
      </c>
      <c r="AD157" s="13">
        <v>0.38095238095238099</v>
      </c>
      <c r="AE157" s="13">
        <v>0.201834862385321</v>
      </c>
      <c r="AF157" s="13">
        <v>0.26190476190476197</v>
      </c>
      <c r="AG157" s="13">
        <v>0.27472527472527503</v>
      </c>
      <c r="AH157" s="13"/>
      <c r="AI157" s="13">
        <v>0.35555555555555601</v>
      </c>
      <c r="AJ157" s="13">
        <v>0.20618556701030899</v>
      </c>
      <c r="AK157" s="13">
        <v>0.16993464052287599</v>
      </c>
      <c r="AL157" s="13">
        <v>0.31474103585657398</v>
      </c>
      <c r="AM157" s="13">
        <v>0.45977011494252901</v>
      </c>
      <c r="AN157" s="13"/>
      <c r="AO157" s="13">
        <v>0.31103678929765899</v>
      </c>
      <c r="AP157" s="13">
        <v>0.30208333333333298</v>
      </c>
      <c r="AQ157" s="13"/>
      <c r="AR157" s="13">
        <v>0.28125</v>
      </c>
      <c r="AS157" s="13">
        <v>0.356643356643357</v>
      </c>
      <c r="AT157" s="13">
        <v>0.23529411764705899</v>
      </c>
      <c r="AU157" s="13">
        <v>0.38709677419354799</v>
      </c>
      <c r="AV157" s="13">
        <v>0.26890756302521002</v>
      </c>
      <c r="AW157" s="13">
        <v>0.25974025974025999</v>
      </c>
      <c r="AX157" s="13">
        <v>0.28571428571428598</v>
      </c>
      <c r="AY157" s="13">
        <v>0.35294117647058798</v>
      </c>
      <c r="AZ157" s="13">
        <v>0.34313725490196101</v>
      </c>
      <c r="BA157" s="13">
        <v>0.22413793103448301</v>
      </c>
      <c r="BB157" s="13">
        <v>0.29824561403508798</v>
      </c>
      <c r="BC157" s="13">
        <v>0.245283018867925</v>
      </c>
      <c r="BD157" s="13"/>
      <c r="BE157" s="13">
        <v>0.325779036827195</v>
      </c>
    </row>
    <row r="158" spans="2:57" x14ac:dyDescent="0.25">
      <c r="B158" t="s">
        <v>134</v>
      </c>
      <c r="C158" s="13">
        <v>6.1099796334012201E-3</v>
      </c>
      <c r="D158" s="13">
        <v>0</v>
      </c>
      <c r="E158" s="13">
        <v>7.4074074074074103E-3</v>
      </c>
      <c r="F158" s="13">
        <v>1.5748031496062999E-2</v>
      </c>
      <c r="G158" s="13">
        <v>1.9379844961240299E-3</v>
      </c>
      <c r="H158" s="13"/>
      <c r="I158" s="13">
        <v>1.07296137339056E-2</v>
      </c>
      <c r="J158" s="13">
        <v>1.9379844961240299E-3</v>
      </c>
      <c r="K158" s="13"/>
      <c r="L158" s="13">
        <v>0</v>
      </c>
      <c r="M158" s="13">
        <v>0</v>
      </c>
      <c r="N158" s="13">
        <v>6.6889632107023402E-3</v>
      </c>
      <c r="O158" s="13">
        <v>1.23839009287926E-2</v>
      </c>
      <c r="P158" s="13"/>
      <c r="Q158" s="13">
        <v>0</v>
      </c>
      <c r="R158" s="13">
        <v>0</v>
      </c>
      <c r="S158" s="13">
        <v>0</v>
      </c>
      <c r="T158" s="13">
        <v>9.3457943925233603E-3</v>
      </c>
      <c r="U158" s="13">
        <v>1.6129032258064498E-2</v>
      </c>
      <c r="V158" s="13">
        <v>2.2900763358778602E-2</v>
      </c>
      <c r="W158" s="13">
        <v>0</v>
      </c>
      <c r="X158" s="13">
        <v>0</v>
      </c>
      <c r="Y158" s="13"/>
      <c r="Z158" s="13">
        <v>0</v>
      </c>
      <c r="AA158" s="13">
        <v>1.22699386503067E-2</v>
      </c>
      <c r="AB158" s="13">
        <v>0</v>
      </c>
      <c r="AC158" s="13">
        <v>5.5865921787709499E-3</v>
      </c>
      <c r="AD158" s="13">
        <v>0</v>
      </c>
      <c r="AE158" s="13">
        <v>2.7522935779816501E-2</v>
      </c>
      <c r="AF158" s="13">
        <v>0</v>
      </c>
      <c r="AG158" s="13">
        <v>0</v>
      </c>
      <c r="AH158" s="13"/>
      <c r="AI158" s="13">
        <v>0</v>
      </c>
      <c r="AJ158" s="13">
        <v>0</v>
      </c>
      <c r="AK158" s="13">
        <v>1.30718954248366E-2</v>
      </c>
      <c r="AL158" s="13">
        <v>3.9840637450199202E-3</v>
      </c>
      <c r="AM158" s="13">
        <v>1.1494252873563199E-2</v>
      </c>
      <c r="AN158" s="13"/>
      <c r="AO158" s="13">
        <v>8.3612040133779295E-3</v>
      </c>
      <c r="AP158" s="13">
        <v>2.60416666666667E-3</v>
      </c>
      <c r="AQ158" s="13"/>
      <c r="AR158" s="13">
        <v>0</v>
      </c>
      <c r="AS158" s="13">
        <v>1.04895104895105E-2</v>
      </c>
      <c r="AT158" s="13">
        <v>0</v>
      </c>
      <c r="AU158" s="13">
        <v>0</v>
      </c>
      <c r="AV158" s="13">
        <v>8.4033613445378096E-3</v>
      </c>
      <c r="AW158" s="13">
        <v>0</v>
      </c>
      <c r="AX158" s="13">
        <v>0</v>
      </c>
      <c r="AY158" s="13">
        <v>0</v>
      </c>
      <c r="AZ158" s="13">
        <v>9.8039215686274508E-3</v>
      </c>
      <c r="BA158" s="13">
        <v>0</v>
      </c>
      <c r="BB158" s="13">
        <v>0</v>
      </c>
      <c r="BC158" s="13">
        <v>1.88679245283019E-2</v>
      </c>
      <c r="BD158" s="13"/>
      <c r="BE158" s="13">
        <v>5.6657223796033997E-3</v>
      </c>
    </row>
    <row r="159" spans="2:57" x14ac:dyDescent="0.2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row>
    <row r="160" spans="2:57" x14ac:dyDescent="0.25">
      <c r="B160" s="6" t="s">
        <v>139</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row>
    <row r="161" spans="2:57" x14ac:dyDescent="0.25">
      <c r="B161" s="23" t="s">
        <v>86</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row>
    <row r="162" spans="2:57" x14ac:dyDescent="0.25">
      <c r="B162" t="s">
        <v>129</v>
      </c>
      <c r="C162" s="13">
        <v>5.0916496945010202E-3</v>
      </c>
      <c r="D162" s="13">
        <v>1.2987012987013E-2</v>
      </c>
      <c r="E162" s="13">
        <v>1.48148148148148E-2</v>
      </c>
      <c r="F162" s="13">
        <v>3.9370078740157497E-3</v>
      </c>
      <c r="G162" s="13">
        <v>1.9379844961240299E-3</v>
      </c>
      <c r="H162" s="13"/>
      <c r="I162" s="13">
        <v>8.58369098712446E-3</v>
      </c>
      <c r="J162" s="13">
        <v>1.9379844961240299E-3</v>
      </c>
      <c r="K162" s="13"/>
      <c r="L162" s="13">
        <v>1.5625E-2</v>
      </c>
      <c r="M162" s="13">
        <v>0</v>
      </c>
      <c r="N162" s="13">
        <v>3.3444816053511701E-3</v>
      </c>
      <c r="O162" s="13">
        <v>6.1919504643962904E-3</v>
      </c>
      <c r="P162" s="13"/>
      <c r="Q162" s="13">
        <v>9.0090090090090107E-3</v>
      </c>
      <c r="R162" s="13">
        <v>1.35135135135135E-2</v>
      </c>
      <c r="S162" s="13">
        <v>0</v>
      </c>
      <c r="T162" s="13">
        <v>0</v>
      </c>
      <c r="U162" s="13">
        <v>0</v>
      </c>
      <c r="V162" s="13">
        <v>0</v>
      </c>
      <c r="W162" s="13">
        <v>0</v>
      </c>
      <c r="X162" s="13">
        <v>1.3157894736842099E-2</v>
      </c>
      <c r="Y162" s="13"/>
      <c r="Z162" s="13">
        <v>7.1942446043165497E-3</v>
      </c>
      <c r="AA162" s="13">
        <v>6.13496932515337E-3</v>
      </c>
      <c r="AB162" s="13">
        <v>6.4935064935064896E-3</v>
      </c>
      <c r="AC162" s="13">
        <v>0</v>
      </c>
      <c r="AD162" s="13">
        <v>0</v>
      </c>
      <c r="AE162" s="13">
        <v>9.1743119266055103E-3</v>
      </c>
      <c r="AF162" s="13">
        <v>0</v>
      </c>
      <c r="AG162" s="13">
        <v>1.0989010989011E-2</v>
      </c>
      <c r="AH162" s="13"/>
      <c r="AI162" s="13">
        <v>4.4444444444444398E-2</v>
      </c>
      <c r="AJ162" s="13">
        <v>2.06185567010309E-2</v>
      </c>
      <c r="AK162" s="13">
        <v>6.5359477124183E-3</v>
      </c>
      <c r="AL162" s="13">
        <v>0</v>
      </c>
      <c r="AM162" s="13">
        <v>0</v>
      </c>
      <c r="AN162" s="13"/>
      <c r="AO162" s="13">
        <v>8.3612040133779295E-3</v>
      </c>
      <c r="AP162" s="13">
        <v>0</v>
      </c>
      <c r="AQ162" s="13"/>
      <c r="AR162" s="13">
        <v>0</v>
      </c>
      <c r="AS162" s="13">
        <v>6.9930069930069904E-3</v>
      </c>
      <c r="AT162" s="13">
        <v>0</v>
      </c>
      <c r="AU162" s="13">
        <v>0</v>
      </c>
      <c r="AV162" s="13">
        <v>8.4033613445378096E-3</v>
      </c>
      <c r="AW162" s="13">
        <v>0</v>
      </c>
      <c r="AX162" s="13">
        <v>0</v>
      </c>
      <c r="AY162" s="13">
        <v>2.9411764705882401E-2</v>
      </c>
      <c r="AZ162" s="13">
        <v>9.8039215686274508E-3</v>
      </c>
      <c r="BA162" s="13">
        <v>0</v>
      </c>
      <c r="BB162" s="13">
        <v>0</v>
      </c>
      <c r="BC162" s="13">
        <v>0</v>
      </c>
      <c r="BD162" s="13"/>
      <c r="BE162" s="13">
        <v>0</v>
      </c>
    </row>
    <row r="163" spans="2:57" x14ac:dyDescent="0.25">
      <c r="B163" t="s">
        <v>102</v>
      </c>
      <c r="C163" s="13">
        <v>7.1283095723014304E-3</v>
      </c>
      <c r="D163" s="13">
        <v>0</v>
      </c>
      <c r="E163" s="13">
        <v>7.4074074074074103E-3</v>
      </c>
      <c r="F163" s="13">
        <v>7.8740157480314994E-3</v>
      </c>
      <c r="G163" s="13">
        <v>7.7519379844961196E-3</v>
      </c>
      <c r="H163" s="13"/>
      <c r="I163" s="13">
        <v>6.4377682403433502E-3</v>
      </c>
      <c r="J163" s="13">
        <v>7.7519379844961196E-3</v>
      </c>
      <c r="K163" s="13"/>
      <c r="L163" s="13">
        <v>0</v>
      </c>
      <c r="M163" s="13">
        <v>0</v>
      </c>
      <c r="N163" s="13">
        <v>1.3377926421404699E-2</v>
      </c>
      <c r="O163" s="13">
        <v>9.2879256965944304E-3</v>
      </c>
      <c r="P163" s="13"/>
      <c r="Q163" s="13">
        <v>9.0090090090090107E-3</v>
      </c>
      <c r="R163" s="13">
        <v>1.35135135135135E-2</v>
      </c>
      <c r="S163" s="13">
        <v>0</v>
      </c>
      <c r="T163" s="13">
        <v>0</v>
      </c>
      <c r="U163" s="13">
        <v>0</v>
      </c>
      <c r="V163" s="13">
        <v>1.5267175572519101E-2</v>
      </c>
      <c r="W163" s="13">
        <v>1.02040816326531E-2</v>
      </c>
      <c r="X163" s="13">
        <v>8.7719298245613996E-3</v>
      </c>
      <c r="Y163" s="13"/>
      <c r="Z163" s="13">
        <v>7.1942446043165497E-3</v>
      </c>
      <c r="AA163" s="13">
        <v>6.13496932515337E-3</v>
      </c>
      <c r="AB163" s="13">
        <v>0</v>
      </c>
      <c r="AC163" s="13">
        <v>5.5865921787709499E-3</v>
      </c>
      <c r="AD163" s="13">
        <v>9.5238095238095195E-3</v>
      </c>
      <c r="AE163" s="13">
        <v>1.8348623853211E-2</v>
      </c>
      <c r="AF163" s="13">
        <v>0</v>
      </c>
      <c r="AG163" s="13">
        <v>1.0989010989011E-2</v>
      </c>
      <c r="AH163" s="13"/>
      <c r="AI163" s="13">
        <v>0</v>
      </c>
      <c r="AJ163" s="13">
        <v>2.06185567010309E-2</v>
      </c>
      <c r="AK163" s="13">
        <v>1.30718954248366E-2</v>
      </c>
      <c r="AL163" s="13">
        <v>1.9920318725099601E-3</v>
      </c>
      <c r="AM163" s="13">
        <v>5.74712643678161E-3</v>
      </c>
      <c r="AN163" s="13"/>
      <c r="AO163" s="13">
        <v>5.0167224080267603E-3</v>
      </c>
      <c r="AP163" s="13">
        <v>1.0416666666666701E-2</v>
      </c>
      <c r="AQ163" s="13"/>
      <c r="AR163" s="13">
        <v>1.5625E-2</v>
      </c>
      <c r="AS163" s="13">
        <v>3.4965034965035E-3</v>
      </c>
      <c r="AT163" s="13">
        <v>0</v>
      </c>
      <c r="AU163" s="13">
        <v>0</v>
      </c>
      <c r="AV163" s="13">
        <v>0</v>
      </c>
      <c r="AW163" s="13">
        <v>2.5974025974026E-2</v>
      </c>
      <c r="AX163" s="13">
        <v>1.1904761904761901E-2</v>
      </c>
      <c r="AY163" s="13">
        <v>0</v>
      </c>
      <c r="AZ163" s="13">
        <v>0</v>
      </c>
      <c r="BA163" s="13">
        <v>1.72413793103448E-2</v>
      </c>
      <c r="BB163" s="13">
        <v>0</v>
      </c>
      <c r="BC163" s="13">
        <v>1.88679245283019E-2</v>
      </c>
      <c r="BD163" s="13"/>
      <c r="BE163" s="13">
        <v>5.6657223796033997E-3</v>
      </c>
    </row>
    <row r="164" spans="2:57" x14ac:dyDescent="0.25">
      <c r="B164" t="s">
        <v>103</v>
      </c>
      <c r="C164" s="13">
        <v>3.25865580448065E-2</v>
      </c>
      <c r="D164" s="13">
        <v>6.4935064935064901E-2</v>
      </c>
      <c r="E164" s="13">
        <v>6.6666666666666693E-2</v>
      </c>
      <c r="F164" s="13">
        <v>1.9685039370078702E-2</v>
      </c>
      <c r="G164" s="13">
        <v>2.5193798449612399E-2</v>
      </c>
      <c r="H164" s="13"/>
      <c r="I164" s="13">
        <v>4.07725321888412E-2</v>
      </c>
      <c r="J164" s="13">
        <v>2.5193798449612399E-2</v>
      </c>
      <c r="K164" s="13"/>
      <c r="L164" s="13">
        <v>1.5625E-2</v>
      </c>
      <c r="M164" s="13">
        <v>3.4632034632034597E-2</v>
      </c>
      <c r="N164" s="13">
        <v>2.0066889632107E-2</v>
      </c>
      <c r="O164" s="13">
        <v>4.9535603715170302E-2</v>
      </c>
      <c r="P164" s="13"/>
      <c r="Q164" s="13">
        <v>4.5045045045045001E-2</v>
      </c>
      <c r="R164" s="13">
        <v>5.4054054054054099E-2</v>
      </c>
      <c r="S164" s="13">
        <v>4.3478260869565202E-2</v>
      </c>
      <c r="T164" s="13">
        <v>2.80373831775701E-2</v>
      </c>
      <c r="U164" s="13">
        <v>2.4193548387096801E-2</v>
      </c>
      <c r="V164" s="13">
        <v>7.63358778625954E-3</v>
      </c>
      <c r="W164" s="13">
        <v>3.06122448979592E-2</v>
      </c>
      <c r="X164" s="13">
        <v>3.5087719298245598E-2</v>
      </c>
      <c r="Y164" s="13"/>
      <c r="Z164" s="13">
        <v>2.8776978417266199E-2</v>
      </c>
      <c r="AA164" s="13">
        <v>4.2944785276073601E-2</v>
      </c>
      <c r="AB164" s="13">
        <v>3.2467532467532499E-2</v>
      </c>
      <c r="AC164" s="13">
        <v>2.23463687150838E-2</v>
      </c>
      <c r="AD164" s="13">
        <v>4.7619047619047603E-2</v>
      </c>
      <c r="AE164" s="13">
        <v>4.5871559633027498E-2</v>
      </c>
      <c r="AF164" s="13">
        <v>0</v>
      </c>
      <c r="AG164" s="13">
        <v>2.1978021978022001E-2</v>
      </c>
      <c r="AH164" s="13"/>
      <c r="AI164" s="13">
        <v>2.2222222222222199E-2</v>
      </c>
      <c r="AJ164" s="13">
        <v>5.1546391752577303E-2</v>
      </c>
      <c r="AK164" s="13">
        <v>5.22875816993464E-2</v>
      </c>
      <c r="AL164" s="13">
        <v>2.98804780876494E-2</v>
      </c>
      <c r="AM164" s="13">
        <v>1.1494252873563199E-2</v>
      </c>
      <c r="AN164" s="13"/>
      <c r="AO164" s="13">
        <v>2.5083612040133801E-2</v>
      </c>
      <c r="AP164" s="13">
        <v>4.4270833333333301E-2</v>
      </c>
      <c r="AQ164" s="13"/>
      <c r="AR164" s="13">
        <v>0</v>
      </c>
      <c r="AS164" s="13">
        <v>2.44755244755245E-2</v>
      </c>
      <c r="AT164" s="13">
        <v>0</v>
      </c>
      <c r="AU164" s="13">
        <v>3.2258064516128997E-2</v>
      </c>
      <c r="AV164" s="13">
        <v>3.3613445378151301E-2</v>
      </c>
      <c r="AW164" s="13">
        <v>3.8961038961039002E-2</v>
      </c>
      <c r="AX164" s="13">
        <v>3.5714285714285698E-2</v>
      </c>
      <c r="AY164" s="13">
        <v>0</v>
      </c>
      <c r="AZ164" s="13">
        <v>4.9019607843137303E-2</v>
      </c>
      <c r="BA164" s="13">
        <v>8.6206896551724102E-2</v>
      </c>
      <c r="BB164" s="13">
        <v>3.5087719298245598E-2</v>
      </c>
      <c r="BC164" s="13">
        <v>3.77358490566038E-2</v>
      </c>
      <c r="BD164" s="13"/>
      <c r="BE164" s="13">
        <v>2.8328611898017001E-2</v>
      </c>
    </row>
    <row r="165" spans="2:57" x14ac:dyDescent="0.25">
      <c r="B165" t="s">
        <v>130</v>
      </c>
      <c r="C165" s="13">
        <v>0.18431771894093699</v>
      </c>
      <c r="D165" s="13">
        <v>0.40259740259740301</v>
      </c>
      <c r="E165" s="13">
        <v>0.22222222222222199</v>
      </c>
      <c r="F165" s="13">
        <v>0.18897637795275599</v>
      </c>
      <c r="G165" s="13">
        <v>0.13953488372093001</v>
      </c>
      <c r="H165" s="13"/>
      <c r="I165" s="13">
        <v>0.233905579399142</v>
      </c>
      <c r="J165" s="13">
        <v>0.13953488372093001</v>
      </c>
      <c r="K165" s="13"/>
      <c r="L165" s="13">
        <v>0.21875</v>
      </c>
      <c r="M165" s="13">
        <v>0.15584415584415601</v>
      </c>
      <c r="N165" s="13">
        <v>0.15384615384615399</v>
      </c>
      <c r="O165" s="13">
        <v>0.21981424148606801</v>
      </c>
      <c r="P165" s="13"/>
      <c r="Q165" s="13">
        <v>0.31531531531531498</v>
      </c>
      <c r="R165" s="13">
        <v>0.24324324324324301</v>
      </c>
      <c r="S165" s="13">
        <v>0.217391304347826</v>
      </c>
      <c r="T165" s="13">
        <v>0.19626168224299101</v>
      </c>
      <c r="U165" s="13">
        <v>0.16935483870967699</v>
      </c>
      <c r="V165" s="13">
        <v>0.122137404580153</v>
      </c>
      <c r="W165" s="13">
        <v>0.16326530612244899</v>
      </c>
      <c r="X165" s="13">
        <v>0.12719298245614</v>
      </c>
      <c r="Y165" s="13"/>
      <c r="Z165" s="13">
        <v>0.194244604316547</v>
      </c>
      <c r="AA165" s="13">
        <v>0.214723926380368</v>
      </c>
      <c r="AB165" s="13">
        <v>0.162337662337662</v>
      </c>
      <c r="AC165" s="13">
        <v>0.100558659217877</v>
      </c>
      <c r="AD165" s="13">
        <v>0.180952380952381</v>
      </c>
      <c r="AE165" s="13">
        <v>0.26605504587155998</v>
      </c>
      <c r="AF165" s="13">
        <v>0.214285714285714</v>
      </c>
      <c r="AG165" s="13">
        <v>0.20879120879120899</v>
      </c>
      <c r="AH165" s="13"/>
      <c r="AI165" s="13">
        <v>0.24444444444444399</v>
      </c>
      <c r="AJ165" s="13">
        <v>0.247422680412371</v>
      </c>
      <c r="AK165" s="13">
        <v>0.32026143790849698</v>
      </c>
      <c r="AL165" s="13">
        <v>0.151394422310757</v>
      </c>
      <c r="AM165" s="13">
        <v>0.10344827586206901</v>
      </c>
      <c r="AN165" s="13"/>
      <c r="AO165" s="13">
        <v>0.18561872909699001</v>
      </c>
      <c r="AP165" s="13">
        <v>0.18229166666666699</v>
      </c>
      <c r="AQ165" s="13"/>
      <c r="AR165" s="13">
        <v>0.171875</v>
      </c>
      <c r="AS165" s="13">
        <v>0.15384615384615399</v>
      </c>
      <c r="AT165" s="13">
        <v>0.29411764705882398</v>
      </c>
      <c r="AU165" s="13">
        <v>0.16129032258064499</v>
      </c>
      <c r="AV165" s="13">
        <v>0.23529411764705899</v>
      </c>
      <c r="AW165" s="13">
        <v>0.27272727272727298</v>
      </c>
      <c r="AX165" s="13">
        <v>0.16666666666666699</v>
      </c>
      <c r="AY165" s="13">
        <v>8.8235294117647106E-2</v>
      </c>
      <c r="AZ165" s="13">
        <v>0.13725490196078399</v>
      </c>
      <c r="BA165" s="13">
        <v>0.18965517241379301</v>
      </c>
      <c r="BB165" s="13">
        <v>0.22807017543859601</v>
      </c>
      <c r="BC165" s="13">
        <v>0.22641509433962301</v>
      </c>
      <c r="BD165" s="13"/>
      <c r="BE165" s="13">
        <v>0.15864022662889499</v>
      </c>
    </row>
    <row r="166" spans="2:57" x14ac:dyDescent="0.25">
      <c r="B166" t="s">
        <v>131</v>
      </c>
      <c r="C166" s="13">
        <v>0.20875763747454201</v>
      </c>
      <c r="D166" s="13">
        <v>0.19480519480519501</v>
      </c>
      <c r="E166" s="13">
        <v>0.2</v>
      </c>
      <c r="F166" s="13">
        <v>0.232283464566929</v>
      </c>
      <c r="G166" s="13">
        <v>0.201550387596899</v>
      </c>
      <c r="H166" s="13"/>
      <c r="I166" s="13">
        <v>0.216738197424893</v>
      </c>
      <c r="J166" s="13">
        <v>0.201550387596899</v>
      </c>
      <c r="K166" s="13"/>
      <c r="L166" s="13">
        <v>0.2109375</v>
      </c>
      <c r="M166" s="13">
        <v>0.18181818181818199</v>
      </c>
      <c r="N166" s="13">
        <v>0.21070234113712399</v>
      </c>
      <c r="O166" s="13">
        <v>0.22600619195046401</v>
      </c>
      <c r="P166" s="13"/>
      <c r="Q166" s="13">
        <v>0.20720720720720701</v>
      </c>
      <c r="R166" s="13">
        <v>0.24324324324324301</v>
      </c>
      <c r="S166" s="13">
        <v>0.217391304347826</v>
      </c>
      <c r="T166" s="13">
        <v>0.177570093457944</v>
      </c>
      <c r="U166" s="13">
        <v>0.25806451612903197</v>
      </c>
      <c r="V166" s="13">
        <v>0.18320610687022901</v>
      </c>
      <c r="W166" s="13">
        <v>0.214285714285714</v>
      </c>
      <c r="X166" s="13">
        <v>0.19298245614035101</v>
      </c>
      <c r="Y166" s="13"/>
      <c r="Z166" s="13">
        <v>0.215827338129496</v>
      </c>
      <c r="AA166" s="13">
        <v>0.190184049079755</v>
      </c>
      <c r="AB166" s="13">
        <v>0.253246753246753</v>
      </c>
      <c r="AC166" s="13">
        <v>0.16759776536312801</v>
      </c>
      <c r="AD166" s="13">
        <v>0.180952380952381</v>
      </c>
      <c r="AE166" s="13">
        <v>0.192660550458716</v>
      </c>
      <c r="AF166" s="13">
        <v>0.28571428571428598</v>
      </c>
      <c r="AG166" s="13">
        <v>0.25274725274725302</v>
      </c>
      <c r="AH166" s="13"/>
      <c r="AI166" s="13">
        <v>0.17777777777777801</v>
      </c>
      <c r="AJ166" s="13">
        <v>0.268041237113402</v>
      </c>
      <c r="AK166" s="13">
        <v>0.22222222222222199</v>
      </c>
      <c r="AL166" s="13">
        <v>0.22111553784860599</v>
      </c>
      <c r="AM166" s="13">
        <v>0.13793103448275901</v>
      </c>
      <c r="AN166" s="13"/>
      <c r="AO166" s="13">
        <v>0.19397993311036801</v>
      </c>
      <c r="AP166" s="13">
        <v>0.23177083333333301</v>
      </c>
      <c r="AQ166" s="13"/>
      <c r="AR166" s="13">
        <v>0.21875</v>
      </c>
      <c r="AS166" s="13">
        <v>0.206293706293706</v>
      </c>
      <c r="AT166" s="13">
        <v>0.29411764705882398</v>
      </c>
      <c r="AU166" s="13">
        <v>0.19354838709677399</v>
      </c>
      <c r="AV166" s="13">
        <v>0.19327731092437</v>
      </c>
      <c r="AW166" s="13">
        <v>0.22077922077922099</v>
      </c>
      <c r="AX166" s="13">
        <v>0.226190476190476</v>
      </c>
      <c r="AY166" s="13">
        <v>0.17647058823529399</v>
      </c>
      <c r="AZ166" s="13">
        <v>0.17647058823529399</v>
      </c>
      <c r="BA166" s="13">
        <v>0.20689655172413801</v>
      </c>
      <c r="BB166" s="13">
        <v>0.28070175438596501</v>
      </c>
      <c r="BC166" s="13">
        <v>0.18867924528301899</v>
      </c>
      <c r="BD166" s="13"/>
      <c r="BE166" s="13">
        <v>0.20963172804532601</v>
      </c>
    </row>
    <row r="167" spans="2:57" x14ac:dyDescent="0.25">
      <c r="B167" t="s">
        <v>132</v>
      </c>
      <c r="C167" s="13">
        <v>0.30346232179226101</v>
      </c>
      <c r="D167" s="13">
        <v>0.12987012987013</v>
      </c>
      <c r="E167" s="13">
        <v>0.28888888888888897</v>
      </c>
      <c r="F167" s="13">
        <v>0.28740157480314998</v>
      </c>
      <c r="G167" s="13">
        <v>0.34108527131782901</v>
      </c>
      <c r="H167" s="13"/>
      <c r="I167" s="13">
        <v>0.26180257510729599</v>
      </c>
      <c r="J167" s="13">
        <v>0.34108527131782901</v>
      </c>
      <c r="K167" s="13"/>
      <c r="L167" s="13">
        <v>0.234375</v>
      </c>
      <c r="M167" s="13">
        <v>0.36363636363636398</v>
      </c>
      <c r="N167" s="13">
        <v>0.32107023411371199</v>
      </c>
      <c r="O167" s="13">
        <v>0.27244582043343701</v>
      </c>
      <c r="P167" s="13"/>
      <c r="Q167" s="13">
        <v>0.21621621621621601</v>
      </c>
      <c r="R167" s="13">
        <v>0.25675675675675702</v>
      </c>
      <c r="S167" s="13">
        <v>0.282608695652174</v>
      </c>
      <c r="T167" s="13">
        <v>0.27102803738317799</v>
      </c>
      <c r="U167" s="13">
        <v>0.32258064516128998</v>
      </c>
      <c r="V167" s="13">
        <v>0.39694656488549601</v>
      </c>
      <c r="W167" s="13">
        <v>0.29591836734693899</v>
      </c>
      <c r="X167" s="13">
        <v>0.34210526315789502</v>
      </c>
      <c r="Y167" s="13"/>
      <c r="Z167" s="13">
        <v>0.29496402877697803</v>
      </c>
      <c r="AA167" s="13">
        <v>0.28834355828220898</v>
      </c>
      <c r="AB167" s="13">
        <v>0.28571428571428598</v>
      </c>
      <c r="AC167" s="13">
        <v>0.34636871508379902</v>
      </c>
      <c r="AD167" s="13">
        <v>0.27619047619047599</v>
      </c>
      <c r="AE167" s="13">
        <v>0.31192660550458701</v>
      </c>
      <c r="AF167" s="13">
        <v>0.28571428571428598</v>
      </c>
      <c r="AG167" s="13">
        <v>0.31868131868131899</v>
      </c>
      <c r="AH167" s="13"/>
      <c r="AI167" s="13">
        <v>0.28888888888888897</v>
      </c>
      <c r="AJ167" s="13">
        <v>0.17525773195876301</v>
      </c>
      <c r="AK167" s="13">
        <v>0.23529411764705899</v>
      </c>
      <c r="AL167" s="13">
        <v>0.35856573705179301</v>
      </c>
      <c r="AM167" s="13">
        <v>0.29310344827586199</v>
      </c>
      <c r="AN167" s="13"/>
      <c r="AO167" s="13">
        <v>0.31772575250836099</v>
      </c>
      <c r="AP167" s="13">
        <v>0.28125</v>
      </c>
      <c r="AQ167" s="13"/>
      <c r="AR167" s="13">
        <v>0.453125</v>
      </c>
      <c r="AS167" s="13">
        <v>0.286713286713287</v>
      </c>
      <c r="AT167" s="13">
        <v>0.17647058823529399</v>
      </c>
      <c r="AU167" s="13">
        <v>0.29032258064516098</v>
      </c>
      <c r="AV167" s="13">
        <v>0.369747899159664</v>
      </c>
      <c r="AW167" s="13">
        <v>0.207792207792208</v>
      </c>
      <c r="AX167" s="13">
        <v>0.238095238095238</v>
      </c>
      <c r="AY167" s="13">
        <v>0.47058823529411797</v>
      </c>
      <c r="AZ167" s="13">
        <v>0.32352941176470601</v>
      </c>
      <c r="BA167" s="13">
        <v>0.27586206896551702</v>
      </c>
      <c r="BB167" s="13">
        <v>0.26315789473684198</v>
      </c>
      <c r="BC167" s="13">
        <v>0.28301886792452802</v>
      </c>
      <c r="BD167" s="13"/>
      <c r="BE167" s="13">
        <v>0.280453257790368</v>
      </c>
    </row>
    <row r="168" spans="2:57" x14ac:dyDescent="0.25">
      <c r="B168" t="s">
        <v>133</v>
      </c>
      <c r="C168" s="13">
        <v>0.25661914460285101</v>
      </c>
      <c r="D168" s="13">
        <v>0.18181818181818199</v>
      </c>
      <c r="E168" s="13">
        <v>0.2</v>
      </c>
      <c r="F168" s="13">
        <v>0.255905511811024</v>
      </c>
      <c r="G168" s="13">
        <v>0.28294573643410897</v>
      </c>
      <c r="H168" s="13"/>
      <c r="I168" s="13">
        <v>0.22746781115879799</v>
      </c>
      <c r="J168" s="13">
        <v>0.28294573643410897</v>
      </c>
      <c r="K168" s="13"/>
      <c r="L168" s="13">
        <v>0.3046875</v>
      </c>
      <c r="M168" s="13">
        <v>0.26406926406926401</v>
      </c>
      <c r="N168" s="13">
        <v>0.27759197324414697</v>
      </c>
      <c r="O168" s="13">
        <v>0.21052631578947401</v>
      </c>
      <c r="P168" s="13"/>
      <c r="Q168" s="13">
        <v>0.18918918918918901</v>
      </c>
      <c r="R168" s="13">
        <v>0.17567567567567599</v>
      </c>
      <c r="S168" s="13">
        <v>0.23913043478260901</v>
      </c>
      <c r="T168" s="13">
        <v>0.31775700934579398</v>
      </c>
      <c r="U168" s="13">
        <v>0.225806451612903</v>
      </c>
      <c r="V168" s="13">
        <v>0.27480916030534402</v>
      </c>
      <c r="W168" s="13">
        <v>0.28571428571428598</v>
      </c>
      <c r="X168" s="13">
        <v>0.28070175438596501</v>
      </c>
      <c r="Y168" s="13"/>
      <c r="Z168" s="13">
        <v>0.25179856115107901</v>
      </c>
      <c r="AA168" s="13">
        <v>0.251533742331288</v>
      </c>
      <c r="AB168" s="13">
        <v>0.25974025974025999</v>
      </c>
      <c r="AC168" s="13">
        <v>0.35195530726257002</v>
      </c>
      <c r="AD168" s="13">
        <v>0.29523809523809502</v>
      </c>
      <c r="AE168" s="13">
        <v>0.155963302752294</v>
      </c>
      <c r="AF168" s="13">
        <v>0.214285714285714</v>
      </c>
      <c r="AG168" s="13">
        <v>0.175824175824176</v>
      </c>
      <c r="AH168" s="13"/>
      <c r="AI168" s="13">
        <v>0.2</v>
      </c>
      <c r="AJ168" s="13">
        <v>0.216494845360825</v>
      </c>
      <c r="AK168" s="13">
        <v>0.15032679738562099</v>
      </c>
      <c r="AL168" s="13">
        <v>0.23705179282868499</v>
      </c>
      <c r="AM168" s="13">
        <v>0.44252873563218398</v>
      </c>
      <c r="AN168" s="13"/>
      <c r="AO168" s="13">
        <v>0.26086956521739102</v>
      </c>
      <c r="AP168" s="13">
        <v>0.25</v>
      </c>
      <c r="AQ168" s="13"/>
      <c r="AR168" s="13">
        <v>0.140625</v>
      </c>
      <c r="AS168" s="13">
        <v>0.31118881118881098</v>
      </c>
      <c r="AT168" s="13">
        <v>0.23529411764705899</v>
      </c>
      <c r="AU168" s="13">
        <v>0.32258064516128998</v>
      </c>
      <c r="AV168" s="13">
        <v>0.159663865546218</v>
      </c>
      <c r="AW168" s="13">
        <v>0.23376623376623401</v>
      </c>
      <c r="AX168" s="13">
        <v>0.32142857142857101</v>
      </c>
      <c r="AY168" s="13">
        <v>0.23529411764705899</v>
      </c>
      <c r="AZ168" s="13">
        <v>0.30392156862745101</v>
      </c>
      <c r="BA168" s="13">
        <v>0.22413793103448301</v>
      </c>
      <c r="BB168" s="13">
        <v>0.19298245614035101</v>
      </c>
      <c r="BC168" s="13">
        <v>0.245283018867925</v>
      </c>
      <c r="BD168" s="13"/>
      <c r="BE168" s="13">
        <v>0.31728045325778997</v>
      </c>
    </row>
    <row r="169" spans="2:57" x14ac:dyDescent="0.25">
      <c r="B169" t="s">
        <v>134</v>
      </c>
      <c r="C169" s="13">
        <v>2.0366598778004102E-3</v>
      </c>
      <c r="D169" s="13">
        <v>1.2987012987013E-2</v>
      </c>
      <c r="E169" s="13">
        <v>0</v>
      </c>
      <c r="F169" s="13">
        <v>3.9370078740157497E-3</v>
      </c>
      <c r="G169" s="13">
        <v>0</v>
      </c>
      <c r="H169" s="13"/>
      <c r="I169" s="13">
        <v>4.29184549356223E-3</v>
      </c>
      <c r="J169" s="13">
        <v>0</v>
      </c>
      <c r="K169" s="13"/>
      <c r="L169" s="13">
        <v>0</v>
      </c>
      <c r="M169" s="13">
        <v>0</v>
      </c>
      <c r="N169" s="13">
        <v>0</v>
      </c>
      <c r="O169" s="13">
        <v>6.1919504643962904E-3</v>
      </c>
      <c r="P169" s="13"/>
      <c r="Q169" s="13">
        <v>9.0090090090090107E-3</v>
      </c>
      <c r="R169" s="13">
        <v>0</v>
      </c>
      <c r="S169" s="13">
        <v>0</v>
      </c>
      <c r="T169" s="13">
        <v>9.3457943925233603E-3</v>
      </c>
      <c r="U169" s="13">
        <v>0</v>
      </c>
      <c r="V169" s="13">
        <v>0</v>
      </c>
      <c r="W169" s="13">
        <v>0</v>
      </c>
      <c r="X169" s="13">
        <v>0</v>
      </c>
      <c r="Y169" s="13"/>
      <c r="Z169" s="13">
        <v>0</v>
      </c>
      <c r="AA169" s="13">
        <v>0</v>
      </c>
      <c r="AB169" s="13">
        <v>0</v>
      </c>
      <c r="AC169" s="13">
        <v>5.5865921787709499E-3</v>
      </c>
      <c r="AD169" s="13">
        <v>9.5238095238095195E-3</v>
      </c>
      <c r="AE169" s="13">
        <v>0</v>
      </c>
      <c r="AF169" s="13">
        <v>0</v>
      </c>
      <c r="AG169" s="13">
        <v>0</v>
      </c>
      <c r="AH169" s="13"/>
      <c r="AI169" s="13">
        <v>2.2222222222222199E-2</v>
      </c>
      <c r="AJ169" s="13">
        <v>0</v>
      </c>
      <c r="AK169" s="13">
        <v>0</v>
      </c>
      <c r="AL169" s="13">
        <v>0</v>
      </c>
      <c r="AM169" s="13">
        <v>5.74712643678161E-3</v>
      </c>
      <c r="AN169" s="13"/>
      <c r="AO169" s="13">
        <v>3.3444816053511701E-3</v>
      </c>
      <c r="AP169" s="13">
        <v>0</v>
      </c>
      <c r="AQ169" s="13"/>
      <c r="AR169" s="13">
        <v>0</v>
      </c>
      <c r="AS169" s="13">
        <v>6.9930069930069904E-3</v>
      </c>
      <c r="AT169" s="13">
        <v>0</v>
      </c>
      <c r="AU169" s="13">
        <v>0</v>
      </c>
      <c r="AV169" s="13">
        <v>0</v>
      </c>
      <c r="AW169" s="13">
        <v>0</v>
      </c>
      <c r="AX169" s="13">
        <v>0</v>
      </c>
      <c r="AY169" s="13">
        <v>0</v>
      </c>
      <c r="AZ169" s="13">
        <v>0</v>
      </c>
      <c r="BA169" s="13">
        <v>0</v>
      </c>
      <c r="BB169" s="13">
        <v>0</v>
      </c>
      <c r="BC169" s="13">
        <v>0</v>
      </c>
      <c r="BD169" s="13"/>
      <c r="BE169" s="13">
        <v>0</v>
      </c>
    </row>
    <row r="170" spans="2:57" x14ac:dyDescent="0.25">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row>
    <row r="171" spans="2:57" x14ac:dyDescent="0.25">
      <c r="B171" s="6" t="s">
        <v>140</v>
      </c>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row>
    <row r="172" spans="2:57" x14ac:dyDescent="0.25">
      <c r="B172" s="23" t="s">
        <v>86</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row>
    <row r="173" spans="2:57" x14ac:dyDescent="0.25">
      <c r="B173" t="s">
        <v>129</v>
      </c>
      <c r="C173" s="13">
        <v>1.12016293279022E-2</v>
      </c>
      <c r="D173" s="13">
        <v>1.2987012987013E-2</v>
      </c>
      <c r="E173" s="13">
        <v>1.48148148148148E-2</v>
      </c>
      <c r="F173" s="13">
        <v>1.1811023622047201E-2</v>
      </c>
      <c r="G173" s="13">
        <v>9.6899224806201497E-3</v>
      </c>
      <c r="H173" s="13"/>
      <c r="I173" s="13">
        <v>1.28755364806867E-2</v>
      </c>
      <c r="J173" s="13">
        <v>9.6899224806201497E-3</v>
      </c>
      <c r="K173" s="13"/>
      <c r="L173" s="13">
        <v>2.34375E-2</v>
      </c>
      <c r="M173" s="13">
        <v>8.6580086580086597E-3</v>
      </c>
      <c r="N173" s="13">
        <v>6.6889632107023402E-3</v>
      </c>
      <c r="O173" s="13">
        <v>1.23839009287926E-2</v>
      </c>
      <c r="P173" s="13"/>
      <c r="Q173" s="13">
        <v>1.8018018018018001E-2</v>
      </c>
      <c r="R173" s="13">
        <v>0</v>
      </c>
      <c r="S173" s="13">
        <v>0</v>
      </c>
      <c r="T173" s="13">
        <v>1.86915887850467E-2</v>
      </c>
      <c r="U173" s="13">
        <v>1.6129032258064498E-2</v>
      </c>
      <c r="V173" s="13">
        <v>7.63358778625954E-3</v>
      </c>
      <c r="W173" s="13">
        <v>1.02040816326531E-2</v>
      </c>
      <c r="X173" s="13">
        <v>4.3859649122806998E-3</v>
      </c>
      <c r="Y173" s="13"/>
      <c r="Z173" s="13">
        <v>2.15827338129496E-2</v>
      </c>
      <c r="AA173" s="13">
        <v>6.13496932515337E-3</v>
      </c>
      <c r="AB173" s="13">
        <v>0</v>
      </c>
      <c r="AC173" s="13">
        <v>5.5865921787709499E-3</v>
      </c>
      <c r="AD173" s="13">
        <v>9.5238095238095195E-3</v>
      </c>
      <c r="AE173" s="13">
        <v>3.6697247706422E-2</v>
      </c>
      <c r="AF173" s="13">
        <v>0</v>
      </c>
      <c r="AG173" s="13">
        <v>1.0989010989011E-2</v>
      </c>
      <c r="AH173" s="13"/>
      <c r="AI173" s="13">
        <v>0</v>
      </c>
      <c r="AJ173" s="13">
        <v>2.06185567010309E-2</v>
      </c>
      <c r="AK173" s="13">
        <v>6.5359477124183E-3</v>
      </c>
      <c r="AL173" s="13">
        <v>7.9681274900398405E-3</v>
      </c>
      <c r="AM173" s="13">
        <v>1.72413793103448E-2</v>
      </c>
      <c r="AN173" s="13"/>
      <c r="AO173" s="13">
        <v>1.3377926421404699E-2</v>
      </c>
      <c r="AP173" s="13">
        <v>7.8125E-3</v>
      </c>
      <c r="AQ173" s="13"/>
      <c r="AR173" s="13">
        <v>3.125E-2</v>
      </c>
      <c r="AS173" s="13">
        <v>3.4965034965035E-3</v>
      </c>
      <c r="AT173" s="13">
        <v>5.8823529411764698E-2</v>
      </c>
      <c r="AU173" s="13">
        <v>0</v>
      </c>
      <c r="AV173" s="13">
        <v>0</v>
      </c>
      <c r="AW173" s="13">
        <v>2.5974025974026E-2</v>
      </c>
      <c r="AX173" s="13">
        <v>1.1904761904761901E-2</v>
      </c>
      <c r="AY173" s="13">
        <v>5.8823529411764698E-2</v>
      </c>
      <c r="AZ173" s="13">
        <v>9.8039215686274508E-3</v>
      </c>
      <c r="BA173" s="13">
        <v>1.72413793103448E-2</v>
      </c>
      <c r="BB173" s="13">
        <v>0</v>
      </c>
      <c r="BC173" s="13">
        <v>0</v>
      </c>
      <c r="BD173" s="13"/>
      <c r="BE173" s="13">
        <v>2.8328611898016999E-3</v>
      </c>
    </row>
    <row r="174" spans="2:57" x14ac:dyDescent="0.25">
      <c r="B174" t="s">
        <v>102</v>
      </c>
      <c r="C174" s="13">
        <v>2.24032586558045E-2</v>
      </c>
      <c r="D174" s="13">
        <v>2.5974025974026E-2</v>
      </c>
      <c r="E174" s="13">
        <v>2.96296296296296E-2</v>
      </c>
      <c r="F174" s="13">
        <v>3.1496062992125998E-2</v>
      </c>
      <c r="G174" s="13">
        <v>1.5503875968992199E-2</v>
      </c>
      <c r="H174" s="13"/>
      <c r="I174" s="13">
        <v>3.0042918454935601E-2</v>
      </c>
      <c r="J174" s="13">
        <v>1.5503875968992199E-2</v>
      </c>
      <c r="K174" s="13"/>
      <c r="L174" s="13">
        <v>2.34375E-2</v>
      </c>
      <c r="M174" s="13">
        <v>8.6580086580086597E-3</v>
      </c>
      <c r="N174" s="13">
        <v>3.0100334448160501E-2</v>
      </c>
      <c r="O174" s="13">
        <v>2.4767801857585099E-2</v>
      </c>
      <c r="P174" s="13"/>
      <c r="Q174" s="13">
        <v>1.8018018018018001E-2</v>
      </c>
      <c r="R174" s="13">
        <v>2.7027027027027001E-2</v>
      </c>
      <c r="S174" s="13">
        <v>3.2608695652173898E-2</v>
      </c>
      <c r="T174" s="13">
        <v>3.7383177570093497E-2</v>
      </c>
      <c r="U174" s="13">
        <v>3.2258064516128997E-2</v>
      </c>
      <c r="V174" s="13">
        <v>2.2900763358778602E-2</v>
      </c>
      <c r="W174" s="13">
        <v>1.02040816326531E-2</v>
      </c>
      <c r="X174" s="13">
        <v>1.3157894736842099E-2</v>
      </c>
      <c r="Y174" s="13"/>
      <c r="Z174" s="13">
        <v>2.15827338129496E-2</v>
      </c>
      <c r="AA174" s="13">
        <v>4.2944785276073601E-2</v>
      </c>
      <c r="AB174" s="13">
        <v>1.2987012987013E-2</v>
      </c>
      <c r="AC174" s="13">
        <v>1.11731843575419E-2</v>
      </c>
      <c r="AD174" s="13">
        <v>2.8571428571428598E-2</v>
      </c>
      <c r="AE174" s="13">
        <v>3.6697247706422E-2</v>
      </c>
      <c r="AF174" s="13">
        <v>2.3809523809523801E-2</v>
      </c>
      <c r="AG174" s="13">
        <v>0</v>
      </c>
      <c r="AH174" s="13"/>
      <c r="AI174" s="13">
        <v>2.2222222222222199E-2</v>
      </c>
      <c r="AJ174" s="13">
        <v>6.18556701030928E-2</v>
      </c>
      <c r="AK174" s="13">
        <v>1.9607843137254902E-2</v>
      </c>
      <c r="AL174" s="13">
        <v>1.9920318725099601E-2</v>
      </c>
      <c r="AM174" s="13">
        <v>1.1494252873563199E-2</v>
      </c>
      <c r="AN174" s="13"/>
      <c r="AO174" s="13">
        <v>2.3411371237458199E-2</v>
      </c>
      <c r="AP174" s="13">
        <v>2.0833333333333301E-2</v>
      </c>
      <c r="AQ174" s="13"/>
      <c r="AR174" s="13">
        <v>3.125E-2</v>
      </c>
      <c r="AS174" s="13">
        <v>1.7482517482517501E-2</v>
      </c>
      <c r="AT174" s="13">
        <v>5.8823529411764698E-2</v>
      </c>
      <c r="AU174" s="13">
        <v>0</v>
      </c>
      <c r="AV174" s="13">
        <v>1.6806722689075598E-2</v>
      </c>
      <c r="AW174" s="13">
        <v>2.5974025974026E-2</v>
      </c>
      <c r="AX174" s="13">
        <v>2.3809523809523801E-2</v>
      </c>
      <c r="AY174" s="13">
        <v>0</v>
      </c>
      <c r="AZ174" s="13">
        <v>9.8039215686274508E-3</v>
      </c>
      <c r="BA174" s="13">
        <v>3.4482758620689703E-2</v>
      </c>
      <c r="BB174" s="13">
        <v>3.5087719298245598E-2</v>
      </c>
      <c r="BC174" s="13">
        <v>5.6603773584905703E-2</v>
      </c>
      <c r="BD174" s="13"/>
      <c r="BE174" s="13">
        <v>2.2662889518413599E-2</v>
      </c>
    </row>
    <row r="175" spans="2:57" x14ac:dyDescent="0.25">
      <c r="B175" t="s">
        <v>103</v>
      </c>
      <c r="C175" s="13">
        <v>3.8696537678207701E-2</v>
      </c>
      <c r="D175" s="13">
        <v>0</v>
      </c>
      <c r="E175" s="13">
        <v>5.9259259259259303E-2</v>
      </c>
      <c r="F175" s="13">
        <v>4.7244094488188997E-2</v>
      </c>
      <c r="G175" s="13">
        <v>3.4883720930232599E-2</v>
      </c>
      <c r="H175" s="13"/>
      <c r="I175" s="13">
        <v>4.2918454935622297E-2</v>
      </c>
      <c r="J175" s="13">
        <v>3.4883720930232599E-2</v>
      </c>
      <c r="K175" s="13"/>
      <c r="L175" s="13">
        <v>3.125E-2</v>
      </c>
      <c r="M175" s="13">
        <v>3.03030303030303E-2</v>
      </c>
      <c r="N175" s="13">
        <v>2.0066889632107E-2</v>
      </c>
      <c r="O175" s="13">
        <v>6.5015479876161006E-2</v>
      </c>
      <c r="P175" s="13"/>
      <c r="Q175" s="13">
        <v>4.5045045045045001E-2</v>
      </c>
      <c r="R175" s="13">
        <v>4.0540540540540501E-2</v>
      </c>
      <c r="S175" s="13">
        <v>4.3478260869565202E-2</v>
      </c>
      <c r="T175" s="13">
        <v>3.7383177570093497E-2</v>
      </c>
      <c r="U175" s="13">
        <v>4.0322580645161303E-2</v>
      </c>
      <c r="V175" s="13">
        <v>3.0534351145038201E-2</v>
      </c>
      <c r="W175" s="13">
        <v>4.08163265306122E-2</v>
      </c>
      <c r="X175" s="13">
        <v>3.07017543859649E-2</v>
      </c>
      <c r="Y175" s="13"/>
      <c r="Z175" s="13">
        <v>3.5971223021582698E-2</v>
      </c>
      <c r="AA175" s="13">
        <v>6.13496932515337E-2</v>
      </c>
      <c r="AB175" s="13">
        <v>5.8441558441558399E-2</v>
      </c>
      <c r="AC175" s="13">
        <v>3.3519553072625698E-2</v>
      </c>
      <c r="AD175" s="13">
        <v>9.5238095238095195E-3</v>
      </c>
      <c r="AE175" s="13">
        <v>2.7522935779816501E-2</v>
      </c>
      <c r="AF175" s="13">
        <v>4.7619047619047603E-2</v>
      </c>
      <c r="AG175" s="13">
        <v>2.1978021978022001E-2</v>
      </c>
      <c r="AH175" s="13"/>
      <c r="AI175" s="13">
        <v>4.4444444444444398E-2</v>
      </c>
      <c r="AJ175" s="13">
        <v>6.18556701030928E-2</v>
      </c>
      <c r="AK175" s="13">
        <v>1.30718954248366E-2</v>
      </c>
      <c r="AL175" s="13">
        <v>4.7808764940239001E-2</v>
      </c>
      <c r="AM175" s="13">
        <v>2.2988505747126398E-2</v>
      </c>
      <c r="AN175" s="13"/>
      <c r="AO175" s="13">
        <v>3.8461538461538498E-2</v>
      </c>
      <c r="AP175" s="13">
        <v>3.90625E-2</v>
      </c>
      <c r="AQ175" s="13"/>
      <c r="AR175" s="13">
        <v>6.25E-2</v>
      </c>
      <c r="AS175" s="13">
        <v>1.7482517482517501E-2</v>
      </c>
      <c r="AT175" s="13">
        <v>0.11764705882352899</v>
      </c>
      <c r="AU175" s="13">
        <v>6.4516129032258104E-2</v>
      </c>
      <c r="AV175" s="13">
        <v>4.20168067226891E-2</v>
      </c>
      <c r="AW175" s="13">
        <v>3.8961038961039002E-2</v>
      </c>
      <c r="AX175" s="13">
        <v>7.1428571428571397E-2</v>
      </c>
      <c r="AY175" s="13">
        <v>2.9411764705882401E-2</v>
      </c>
      <c r="AZ175" s="13">
        <v>3.9215686274509803E-2</v>
      </c>
      <c r="BA175" s="13">
        <v>5.1724137931034503E-2</v>
      </c>
      <c r="BB175" s="13">
        <v>3.5087719298245598E-2</v>
      </c>
      <c r="BC175" s="13">
        <v>1.88679245283019E-2</v>
      </c>
      <c r="BD175" s="13"/>
      <c r="BE175" s="13">
        <v>1.9830028328611901E-2</v>
      </c>
    </row>
    <row r="176" spans="2:57" x14ac:dyDescent="0.25">
      <c r="B176" t="s">
        <v>130</v>
      </c>
      <c r="C176" s="13">
        <v>0.17515274949083501</v>
      </c>
      <c r="D176" s="13">
        <v>0.25974025974025999</v>
      </c>
      <c r="E176" s="13">
        <v>0.23703703703703699</v>
      </c>
      <c r="F176" s="13">
        <v>0.169291338582677</v>
      </c>
      <c r="G176" s="13">
        <v>0.14922480620154999</v>
      </c>
      <c r="H176" s="13"/>
      <c r="I176" s="13">
        <v>0.20386266094420599</v>
      </c>
      <c r="J176" s="13">
        <v>0.14922480620154999</v>
      </c>
      <c r="K176" s="13"/>
      <c r="L176" s="13">
        <v>0.1640625</v>
      </c>
      <c r="M176" s="13">
        <v>0.19047619047618999</v>
      </c>
      <c r="N176" s="13">
        <v>0.14046822742474899</v>
      </c>
      <c r="O176" s="13">
        <v>0.201238390092879</v>
      </c>
      <c r="P176" s="13"/>
      <c r="Q176" s="13">
        <v>0.23423423423423401</v>
      </c>
      <c r="R176" s="13">
        <v>8.1081081081081099E-2</v>
      </c>
      <c r="S176" s="13">
        <v>0.19565217391304299</v>
      </c>
      <c r="T176" s="13">
        <v>0.14953271028037399</v>
      </c>
      <c r="U176" s="13">
        <v>0.15322580645161299</v>
      </c>
      <c r="V176" s="13">
        <v>0.17557251908396901</v>
      </c>
      <c r="W176" s="13">
        <v>0.17346938775510201</v>
      </c>
      <c r="X176" s="13">
        <v>0.19298245614035101</v>
      </c>
      <c r="Y176" s="13"/>
      <c r="Z176" s="13">
        <v>0.16546762589928099</v>
      </c>
      <c r="AA176" s="13">
        <v>0.190184049079755</v>
      </c>
      <c r="AB176" s="13">
        <v>0.17532467532467499</v>
      </c>
      <c r="AC176" s="13">
        <v>0.100558659217877</v>
      </c>
      <c r="AD176" s="13">
        <v>0.25714285714285701</v>
      </c>
      <c r="AE176" s="13">
        <v>0.16513761467889901</v>
      </c>
      <c r="AF176" s="13">
        <v>0.238095238095238</v>
      </c>
      <c r="AG176" s="13">
        <v>0.19780219780219799</v>
      </c>
      <c r="AH176" s="13"/>
      <c r="AI176" s="13">
        <v>0.155555555555556</v>
      </c>
      <c r="AJ176" s="13">
        <v>0.22680412371134001</v>
      </c>
      <c r="AK176" s="13">
        <v>0.22222222222222199</v>
      </c>
      <c r="AL176" s="13">
        <v>0.16932270916334699</v>
      </c>
      <c r="AM176" s="13">
        <v>0.126436781609195</v>
      </c>
      <c r="AN176" s="13"/>
      <c r="AO176" s="13">
        <v>0.160535117056856</v>
      </c>
      <c r="AP176" s="13">
        <v>0.19791666666666699</v>
      </c>
      <c r="AQ176" s="13"/>
      <c r="AR176" s="13">
        <v>0.203125</v>
      </c>
      <c r="AS176" s="13">
        <v>0.14685314685314699</v>
      </c>
      <c r="AT176" s="13">
        <v>0.11764705882352899</v>
      </c>
      <c r="AU176" s="13">
        <v>0.12903225806451599</v>
      </c>
      <c r="AV176" s="13">
        <v>0.23529411764705899</v>
      </c>
      <c r="AW176" s="13">
        <v>0.23376623376623401</v>
      </c>
      <c r="AX176" s="13">
        <v>0.107142857142857</v>
      </c>
      <c r="AY176" s="13">
        <v>0.20588235294117599</v>
      </c>
      <c r="AZ176" s="13">
        <v>0.21568627450980399</v>
      </c>
      <c r="BA176" s="13">
        <v>0.18965517241379301</v>
      </c>
      <c r="BB176" s="13">
        <v>0.12280701754386</v>
      </c>
      <c r="BC176" s="13">
        <v>0.169811320754717</v>
      </c>
      <c r="BD176" s="13"/>
      <c r="BE176" s="13">
        <v>0.14447592067988699</v>
      </c>
    </row>
    <row r="177" spans="2:57" x14ac:dyDescent="0.25">
      <c r="B177" t="s">
        <v>131</v>
      </c>
      <c r="C177" s="13">
        <v>0.19857433808554001</v>
      </c>
      <c r="D177" s="13">
        <v>0.18181818181818199</v>
      </c>
      <c r="E177" s="13">
        <v>0.17037037037037001</v>
      </c>
      <c r="F177" s="13">
        <v>0.20078740157480299</v>
      </c>
      <c r="G177" s="13">
        <v>0.20736434108527099</v>
      </c>
      <c r="H177" s="13"/>
      <c r="I177" s="13">
        <v>0.18884120171673799</v>
      </c>
      <c r="J177" s="13">
        <v>0.20736434108527099</v>
      </c>
      <c r="K177" s="13"/>
      <c r="L177" s="13">
        <v>0.1953125</v>
      </c>
      <c r="M177" s="13">
        <v>0.14285714285714299</v>
      </c>
      <c r="N177" s="13">
        <v>0.25752508361204002</v>
      </c>
      <c r="O177" s="13">
        <v>0.185758513931889</v>
      </c>
      <c r="P177" s="13"/>
      <c r="Q177" s="13">
        <v>0.171171171171171</v>
      </c>
      <c r="R177" s="13">
        <v>0.31081081081081102</v>
      </c>
      <c r="S177" s="13">
        <v>0.15217391304347799</v>
      </c>
      <c r="T177" s="13">
        <v>0.21495327102803699</v>
      </c>
      <c r="U177" s="13">
        <v>0.233870967741935</v>
      </c>
      <c r="V177" s="13">
        <v>0.19083969465648901</v>
      </c>
      <c r="W177" s="13">
        <v>0.23469387755102</v>
      </c>
      <c r="X177" s="13">
        <v>0.16666666666666699</v>
      </c>
      <c r="Y177" s="13"/>
      <c r="Z177" s="13">
        <v>0.17266187050359699</v>
      </c>
      <c r="AA177" s="13">
        <v>0.22699386503067501</v>
      </c>
      <c r="AB177" s="13">
        <v>0.214285714285714</v>
      </c>
      <c r="AC177" s="13">
        <v>0.16201117318435801</v>
      </c>
      <c r="AD177" s="13">
        <v>0.180952380952381</v>
      </c>
      <c r="AE177" s="13">
        <v>0.17431192660550501</v>
      </c>
      <c r="AF177" s="13">
        <v>0.26190476190476197</v>
      </c>
      <c r="AG177" s="13">
        <v>0.25274725274725302</v>
      </c>
      <c r="AH177" s="13"/>
      <c r="AI177" s="13">
        <v>0.17777777777777801</v>
      </c>
      <c r="AJ177" s="13">
        <v>0.164948453608247</v>
      </c>
      <c r="AK177" s="13">
        <v>0.23529411764705899</v>
      </c>
      <c r="AL177" s="13">
        <v>0.20916334661354599</v>
      </c>
      <c r="AM177" s="13">
        <v>0.160919540229885</v>
      </c>
      <c r="AN177" s="13"/>
      <c r="AO177" s="13">
        <v>0.19063545150501701</v>
      </c>
      <c r="AP177" s="13">
        <v>0.2109375</v>
      </c>
      <c r="AQ177" s="13"/>
      <c r="AR177" s="13">
        <v>0.21875</v>
      </c>
      <c r="AS177" s="13">
        <v>0.160839160839161</v>
      </c>
      <c r="AT177" s="13">
        <v>0.23529411764705899</v>
      </c>
      <c r="AU177" s="13">
        <v>0.225806451612903</v>
      </c>
      <c r="AV177" s="13">
        <v>0.19327731092437</v>
      </c>
      <c r="AW177" s="13">
        <v>0.23376623376623401</v>
      </c>
      <c r="AX177" s="13">
        <v>0.214285714285714</v>
      </c>
      <c r="AY177" s="13">
        <v>0.29411764705882398</v>
      </c>
      <c r="AZ177" s="13">
        <v>0.16666666666666699</v>
      </c>
      <c r="BA177" s="13">
        <v>0.18965517241379301</v>
      </c>
      <c r="BB177" s="13">
        <v>0.28070175438596501</v>
      </c>
      <c r="BC177" s="13">
        <v>0.20754716981132099</v>
      </c>
      <c r="BD177" s="13"/>
      <c r="BE177" s="13">
        <v>0.17280453257790401</v>
      </c>
    </row>
    <row r="178" spans="2:57" x14ac:dyDescent="0.25">
      <c r="B178" t="s">
        <v>132</v>
      </c>
      <c r="C178" s="13">
        <v>0.26476578411405299</v>
      </c>
      <c r="D178" s="13">
        <v>0.15584415584415601</v>
      </c>
      <c r="E178" s="13">
        <v>0.18518518518518501</v>
      </c>
      <c r="F178" s="13">
        <v>0.29527559055118102</v>
      </c>
      <c r="G178" s="13">
        <v>0.28682170542635699</v>
      </c>
      <c r="H178" s="13"/>
      <c r="I178" s="13">
        <v>0.24034334763948501</v>
      </c>
      <c r="J178" s="13">
        <v>0.28682170542635699</v>
      </c>
      <c r="K178" s="13"/>
      <c r="L178" s="13">
        <v>0.234375</v>
      </c>
      <c r="M178" s="13">
        <v>0.28138528138528102</v>
      </c>
      <c r="N178" s="13">
        <v>0.28093645484949797</v>
      </c>
      <c r="O178" s="13">
        <v>0.24767801857585101</v>
      </c>
      <c r="P178" s="13"/>
      <c r="Q178" s="13">
        <v>0.171171171171171</v>
      </c>
      <c r="R178" s="13">
        <v>0.24324324324324301</v>
      </c>
      <c r="S178" s="13">
        <v>0.29347826086956502</v>
      </c>
      <c r="T178" s="13">
        <v>0.26168224299065401</v>
      </c>
      <c r="U178" s="13">
        <v>0.225806451612903</v>
      </c>
      <c r="V178" s="13">
        <v>0.33587786259542002</v>
      </c>
      <c r="W178" s="13">
        <v>0.23469387755102</v>
      </c>
      <c r="X178" s="13">
        <v>0.29385964912280699</v>
      </c>
      <c r="Y178" s="13"/>
      <c r="Z178" s="13">
        <v>0.24460431654676301</v>
      </c>
      <c r="AA178" s="13">
        <v>0.27607361963190202</v>
      </c>
      <c r="AB178" s="13">
        <v>0.24025974025974001</v>
      </c>
      <c r="AC178" s="13">
        <v>0.34636871508379902</v>
      </c>
      <c r="AD178" s="13">
        <v>0.22857142857142901</v>
      </c>
      <c r="AE178" s="13">
        <v>0.22018348623853201</v>
      </c>
      <c r="AF178" s="13">
        <v>0.28571428571428598</v>
      </c>
      <c r="AG178" s="13">
        <v>0.24175824175824201</v>
      </c>
      <c r="AH178" s="13"/>
      <c r="AI178" s="13">
        <v>0.2</v>
      </c>
      <c r="AJ178" s="13">
        <v>0.268041237113402</v>
      </c>
      <c r="AK178" s="13">
        <v>0.27450980392156898</v>
      </c>
      <c r="AL178" s="13">
        <v>0.26892430278884499</v>
      </c>
      <c r="AM178" s="13">
        <v>0.25862068965517199</v>
      </c>
      <c r="AN178" s="13"/>
      <c r="AO178" s="13">
        <v>0.28093645484949797</v>
      </c>
      <c r="AP178" s="13">
        <v>0.23958333333333301</v>
      </c>
      <c r="AQ178" s="13"/>
      <c r="AR178" s="13">
        <v>0.265625</v>
      </c>
      <c r="AS178" s="13">
        <v>0.24825174825174801</v>
      </c>
      <c r="AT178" s="13">
        <v>0.29411764705882398</v>
      </c>
      <c r="AU178" s="13">
        <v>0.29032258064516098</v>
      </c>
      <c r="AV178" s="13">
        <v>0.27731092436974802</v>
      </c>
      <c r="AW178" s="13">
        <v>0.18181818181818199</v>
      </c>
      <c r="AX178" s="13">
        <v>0.238095238095238</v>
      </c>
      <c r="AY178" s="13">
        <v>0.20588235294117599</v>
      </c>
      <c r="AZ178" s="13">
        <v>0.31372549019607798</v>
      </c>
      <c r="BA178" s="13">
        <v>0.29310344827586199</v>
      </c>
      <c r="BB178" s="13">
        <v>0.28070175438596501</v>
      </c>
      <c r="BC178" s="13">
        <v>0.35849056603773599</v>
      </c>
      <c r="BD178" s="13"/>
      <c r="BE178" s="13">
        <v>0.28895184135977298</v>
      </c>
    </row>
    <row r="179" spans="2:57" x14ac:dyDescent="0.25">
      <c r="B179" t="s">
        <v>133</v>
      </c>
      <c r="C179" s="13">
        <v>0.28309572301425701</v>
      </c>
      <c r="D179" s="13">
        <v>0.35064935064935099</v>
      </c>
      <c r="E179" s="13">
        <v>0.296296296296296</v>
      </c>
      <c r="F179" s="13">
        <v>0.232283464566929</v>
      </c>
      <c r="G179" s="13">
        <v>0.29457364341085301</v>
      </c>
      <c r="H179" s="13"/>
      <c r="I179" s="13">
        <v>0.27038626609442101</v>
      </c>
      <c r="J179" s="13">
        <v>0.29457364341085301</v>
      </c>
      <c r="K179" s="13"/>
      <c r="L179" s="13">
        <v>0.328125</v>
      </c>
      <c r="M179" s="13">
        <v>0.337662337662338</v>
      </c>
      <c r="N179" s="13">
        <v>0.25083612040133801</v>
      </c>
      <c r="O179" s="13">
        <v>0.25696594427244601</v>
      </c>
      <c r="P179" s="13"/>
      <c r="Q179" s="13">
        <v>0.33333333333333298</v>
      </c>
      <c r="R179" s="13">
        <v>0.29729729729729698</v>
      </c>
      <c r="S179" s="13">
        <v>0.282608695652174</v>
      </c>
      <c r="T179" s="13">
        <v>0.27102803738317799</v>
      </c>
      <c r="U179" s="13">
        <v>0.29032258064516098</v>
      </c>
      <c r="V179" s="13">
        <v>0.221374045801527</v>
      </c>
      <c r="W179" s="13">
        <v>0.29591836734693899</v>
      </c>
      <c r="X179" s="13">
        <v>0.29385964912280699</v>
      </c>
      <c r="Y179" s="13"/>
      <c r="Z179" s="13">
        <v>0.33812949640287798</v>
      </c>
      <c r="AA179" s="13">
        <v>0.17791411042944799</v>
      </c>
      <c r="AB179" s="13">
        <v>0.29870129870129902</v>
      </c>
      <c r="AC179" s="13">
        <v>0.33519553072625702</v>
      </c>
      <c r="AD179" s="13">
        <v>0.28571428571428598</v>
      </c>
      <c r="AE179" s="13">
        <v>0.33027522935779802</v>
      </c>
      <c r="AF179" s="13">
        <v>0.14285714285714299</v>
      </c>
      <c r="AG179" s="13">
        <v>0.26373626373626402</v>
      </c>
      <c r="AH179" s="13"/>
      <c r="AI179" s="13">
        <v>0.4</v>
      </c>
      <c r="AJ179" s="13">
        <v>0.185567010309278</v>
      </c>
      <c r="AK179" s="13">
        <v>0.20915032679738599</v>
      </c>
      <c r="AL179" s="13">
        <v>0.27689243027888399</v>
      </c>
      <c r="AM179" s="13">
        <v>0.390804597701149</v>
      </c>
      <c r="AN179" s="13"/>
      <c r="AO179" s="13">
        <v>0.282608695652174</v>
      </c>
      <c r="AP179" s="13">
        <v>0.28385416666666702</v>
      </c>
      <c r="AQ179" s="13"/>
      <c r="AR179" s="13">
        <v>0.1875</v>
      </c>
      <c r="AS179" s="13">
        <v>0.391608391608392</v>
      </c>
      <c r="AT179" s="13">
        <v>0.11764705882352899</v>
      </c>
      <c r="AU179" s="13">
        <v>0.25806451612903197</v>
      </c>
      <c r="AV179" s="13">
        <v>0.23529411764705899</v>
      </c>
      <c r="AW179" s="13">
        <v>0.25974025974025999</v>
      </c>
      <c r="AX179" s="13">
        <v>0.33333333333333298</v>
      </c>
      <c r="AY179" s="13">
        <v>0.20588235294117599</v>
      </c>
      <c r="AZ179" s="13">
        <v>0.24509803921568599</v>
      </c>
      <c r="BA179" s="13">
        <v>0.22413793103448301</v>
      </c>
      <c r="BB179" s="13">
        <v>0.24561403508771901</v>
      </c>
      <c r="BC179" s="13">
        <v>0.169811320754717</v>
      </c>
      <c r="BD179" s="13"/>
      <c r="BE179" s="13">
        <v>0.34560906515580703</v>
      </c>
    </row>
    <row r="180" spans="2:57" x14ac:dyDescent="0.25">
      <c r="B180" t="s">
        <v>134</v>
      </c>
      <c r="C180" s="13">
        <v>6.1099796334012201E-3</v>
      </c>
      <c r="D180" s="13">
        <v>1.2987012987013E-2</v>
      </c>
      <c r="E180" s="13">
        <v>7.4074074074074103E-3</v>
      </c>
      <c r="F180" s="13">
        <v>1.1811023622047201E-2</v>
      </c>
      <c r="G180" s="13">
        <v>1.9379844961240299E-3</v>
      </c>
      <c r="H180" s="13"/>
      <c r="I180" s="13">
        <v>1.07296137339056E-2</v>
      </c>
      <c r="J180" s="13">
        <v>1.9379844961240299E-3</v>
      </c>
      <c r="K180" s="13"/>
      <c r="L180" s="13">
        <v>0</v>
      </c>
      <c r="M180" s="13">
        <v>0</v>
      </c>
      <c r="N180" s="13">
        <v>1.3377926421404699E-2</v>
      </c>
      <c r="O180" s="13">
        <v>6.1919504643962904E-3</v>
      </c>
      <c r="P180" s="13"/>
      <c r="Q180" s="13">
        <v>9.0090090090090107E-3</v>
      </c>
      <c r="R180" s="13">
        <v>0</v>
      </c>
      <c r="S180" s="13">
        <v>0</v>
      </c>
      <c r="T180" s="13">
        <v>9.3457943925233603E-3</v>
      </c>
      <c r="U180" s="13">
        <v>8.0645161290322596E-3</v>
      </c>
      <c r="V180" s="13">
        <v>1.5267175572519101E-2</v>
      </c>
      <c r="W180" s="13">
        <v>0</v>
      </c>
      <c r="X180" s="13">
        <v>4.3859649122806998E-3</v>
      </c>
      <c r="Y180" s="13"/>
      <c r="Z180" s="13">
        <v>0</v>
      </c>
      <c r="AA180" s="13">
        <v>1.84049079754601E-2</v>
      </c>
      <c r="AB180" s="13">
        <v>0</v>
      </c>
      <c r="AC180" s="13">
        <v>5.5865921787709499E-3</v>
      </c>
      <c r="AD180" s="13">
        <v>0</v>
      </c>
      <c r="AE180" s="13">
        <v>9.1743119266055103E-3</v>
      </c>
      <c r="AF180" s="13">
        <v>0</v>
      </c>
      <c r="AG180" s="13">
        <v>1.0989010989011E-2</v>
      </c>
      <c r="AH180" s="13"/>
      <c r="AI180" s="13">
        <v>0</v>
      </c>
      <c r="AJ180" s="13">
        <v>1.03092783505155E-2</v>
      </c>
      <c r="AK180" s="13">
        <v>1.9607843137254902E-2</v>
      </c>
      <c r="AL180" s="13">
        <v>0</v>
      </c>
      <c r="AM180" s="13">
        <v>1.1494252873563199E-2</v>
      </c>
      <c r="AN180" s="13"/>
      <c r="AO180" s="13">
        <v>1.00334448160535E-2</v>
      </c>
      <c r="AP180" s="13">
        <v>0</v>
      </c>
      <c r="AQ180" s="13"/>
      <c r="AR180" s="13">
        <v>0</v>
      </c>
      <c r="AS180" s="13">
        <v>1.3986013986014E-2</v>
      </c>
      <c r="AT180" s="13">
        <v>0</v>
      </c>
      <c r="AU180" s="13">
        <v>3.2258064516128997E-2</v>
      </c>
      <c r="AV180" s="13">
        <v>0</v>
      </c>
      <c r="AW180" s="13">
        <v>0</v>
      </c>
      <c r="AX180" s="13">
        <v>0</v>
      </c>
      <c r="AY180" s="13">
        <v>0</v>
      </c>
      <c r="AZ180" s="13">
        <v>0</v>
      </c>
      <c r="BA180" s="13">
        <v>0</v>
      </c>
      <c r="BB180" s="13">
        <v>0</v>
      </c>
      <c r="BC180" s="13">
        <v>1.88679245283019E-2</v>
      </c>
      <c r="BD180" s="13"/>
      <c r="BE180" s="13">
        <v>2.8328611898016999E-3</v>
      </c>
    </row>
    <row r="181" spans="2:57" x14ac:dyDescent="0.25">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row>
    <row r="182" spans="2:57" x14ac:dyDescent="0.25">
      <c r="B182" s="6" t="s">
        <v>141</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row>
    <row r="183" spans="2:57" x14ac:dyDescent="0.25">
      <c r="B183" s="23" t="s">
        <v>86</v>
      </c>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row>
    <row r="184" spans="2:57" x14ac:dyDescent="0.25">
      <c r="B184" t="s">
        <v>129</v>
      </c>
      <c r="C184" s="13">
        <v>2.0366598778004102E-3</v>
      </c>
      <c r="D184" s="13">
        <v>0</v>
      </c>
      <c r="E184" s="13">
        <v>0</v>
      </c>
      <c r="F184" s="13">
        <v>3.9370078740157497E-3</v>
      </c>
      <c r="G184" s="13">
        <v>1.9379844961240299E-3</v>
      </c>
      <c r="H184" s="13"/>
      <c r="I184" s="13">
        <v>2.1459227467811202E-3</v>
      </c>
      <c r="J184" s="13">
        <v>1.9379844961240299E-3</v>
      </c>
      <c r="K184" s="13"/>
      <c r="L184" s="13">
        <v>0</v>
      </c>
      <c r="M184" s="13">
        <v>0</v>
      </c>
      <c r="N184" s="13">
        <v>6.6889632107023402E-3</v>
      </c>
      <c r="O184" s="13">
        <v>0</v>
      </c>
      <c r="P184" s="13"/>
      <c r="Q184" s="13">
        <v>0</v>
      </c>
      <c r="R184" s="13">
        <v>0</v>
      </c>
      <c r="S184" s="13">
        <v>0</v>
      </c>
      <c r="T184" s="13">
        <v>0</v>
      </c>
      <c r="U184" s="13">
        <v>8.0645161290322596E-3</v>
      </c>
      <c r="V184" s="13">
        <v>7.63358778625954E-3</v>
      </c>
      <c r="W184" s="13">
        <v>0</v>
      </c>
      <c r="X184" s="13">
        <v>0</v>
      </c>
      <c r="Y184" s="13"/>
      <c r="Z184" s="13">
        <v>7.1942446043165497E-3</v>
      </c>
      <c r="AA184" s="13">
        <v>0</v>
      </c>
      <c r="AB184" s="13">
        <v>0</v>
      </c>
      <c r="AC184" s="13">
        <v>0</v>
      </c>
      <c r="AD184" s="13">
        <v>9.5238095238095195E-3</v>
      </c>
      <c r="AE184" s="13">
        <v>0</v>
      </c>
      <c r="AF184" s="13">
        <v>0</v>
      </c>
      <c r="AG184" s="13">
        <v>0</v>
      </c>
      <c r="AH184" s="13"/>
      <c r="AI184" s="13">
        <v>0</v>
      </c>
      <c r="AJ184" s="13">
        <v>1.03092783505155E-2</v>
      </c>
      <c r="AK184" s="13">
        <v>0</v>
      </c>
      <c r="AL184" s="13">
        <v>1.9920318725099601E-3</v>
      </c>
      <c r="AM184" s="13">
        <v>0</v>
      </c>
      <c r="AN184" s="13"/>
      <c r="AO184" s="13">
        <v>3.3444816053511701E-3</v>
      </c>
      <c r="AP184" s="13">
        <v>0</v>
      </c>
      <c r="AQ184" s="13"/>
      <c r="AR184" s="13">
        <v>0</v>
      </c>
      <c r="AS184" s="13">
        <v>0</v>
      </c>
      <c r="AT184" s="13">
        <v>5.8823529411764698E-2</v>
      </c>
      <c r="AU184" s="13">
        <v>0</v>
      </c>
      <c r="AV184" s="13">
        <v>0</v>
      </c>
      <c r="AW184" s="13">
        <v>0</v>
      </c>
      <c r="AX184" s="13">
        <v>0</v>
      </c>
      <c r="AY184" s="13">
        <v>0</v>
      </c>
      <c r="AZ184" s="13">
        <v>0</v>
      </c>
      <c r="BA184" s="13">
        <v>0</v>
      </c>
      <c r="BB184" s="13">
        <v>0</v>
      </c>
      <c r="BC184" s="13">
        <v>1.88679245283019E-2</v>
      </c>
      <c r="BD184" s="13"/>
      <c r="BE184" s="13">
        <v>0</v>
      </c>
    </row>
    <row r="185" spans="2:57" x14ac:dyDescent="0.25">
      <c r="B185" t="s">
        <v>102</v>
      </c>
      <c r="C185" s="13">
        <v>6.1099796334012201E-3</v>
      </c>
      <c r="D185" s="13">
        <v>0</v>
      </c>
      <c r="E185" s="13">
        <v>0</v>
      </c>
      <c r="F185" s="13">
        <v>7.8740157480314994E-3</v>
      </c>
      <c r="G185" s="13">
        <v>7.7519379844961196E-3</v>
      </c>
      <c r="H185" s="13"/>
      <c r="I185" s="13">
        <v>4.29184549356223E-3</v>
      </c>
      <c r="J185" s="13">
        <v>7.7519379844961196E-3</v>
      </c>
      <c r="K185" s="13"/>
      <c r="L185" s="13">
        <v>0</v>
      </c>
      <c r="M185" s="13">
        <v>1.2987012987013E-2</v>
      </c>
      <c r="N185" s="13">
        <v>6.6889632107023402E-3</v>
      </c>
      <c r="O185" s="13">
        <v>3.09597523219814E-3</v>
      </c>
      <c r="P185" s="13"/>
      <c r="Q185" s="13">
        <v>9.0090090090090107E-3</v>
      </c>
      <c r="R185" s="13">
        <v>2.7027027027027001E-2</v>
      </c>
      <c r="S185" s="13">
        <v>0</v>
      </c>
      <c r="T185" s="13">
        <v>1.86915887850467E-2</v>
      </c>
      <c r="U185" s="13">
        <v>0</v>
      </c>
      <c r="V185" s="13">
        <v>0</v>
      </c>
      <c r="W185" s="13">
        <v>0</v>
      </c>
      <c r="X185" s="13">
        <v>4.3859649122806998E-3</v>
      </c>
      <c r="Y185" s="13"/>
      <c r="Z185" s="13">
        <v>1.4388489208633099E-2</v>
      </c>
      <c r="AA185" s="13">
        <v>6.13496932515337E-3</v>
      </c>
      <c r="AB185" s="13">
        <v>0</v>
      </c>
      <c r="AC185" s="13">
        <v>1.67597765363128E-2</v>
      </c>
      <c r="AD185" s="13">
        <v>0</v>
      </c>
      <c r="AE185" s="13">
        <v>0</v>
      </c>
      <c r="AF185" s="13">
        <v>0</v>
      </c>
      <c r="AG185" s="13">
        <v>0</v>
      </c>
      <c r="AH185" s="13"/>
      <c r="AI185" s="13">
        <v>4.4444444444444398E-2</v>
      </c>
      <c r="AJ185" s="13">
        <v>1.03092783505155E-2</v>
      </c>
      <c r="AK185" s="13">
        <v>6.5359477124183E-3</v>
      </c>
      <c r="AL185" s="13">
        <v>1.9920318725099601E-3</v>
      </c>
      <c r="AM185" s="13">
        <v>5.74712643678161E-3</v>
      </c>
      <c r="AN185" s="13"/>
      <c r="AO185" s="13">
        <v>3.3444816053511701E-3</v>
      </c>
      <c r="AP185" s="13">
        <v>1.0416666666666701E-2</v>
      </c>
      <c r="AQ185" s="13"/>
      <c r="AR185" s="13">
        <v>1.5625E-2</v>
      </c>
      <c r="AS185" s="13">
        <v>0</v>
      </c>
      <c r="AT185" s="13">
        <v>0</v>
      </c>
      <c r="AU185" s="13">
        <v>0</v>
      </c>
      <c r="AV185" s="13">
        <v>8.4033613445378096E-3</v>
      </c>
      <c r="AW185" s="13">
        <v>1.2987012987013E-2</v>
      </c>
      <c r="AX185" s="13">
        <v>0</v>
      </c>
      <c r="AY185" s="13">
        <v>0</v>
      </c>
      <c r="AZ185" s="13">
        <v>9.8039215686274508E-3</v>
      </c>
      <c r="BA185" s="13">
        <v>0</v>
      </c>
      <c r="BB185" s="13">
        <v>3.5087719298245598E-2</v>
      </c>
      <c r="BC185" s="13">
        <v>0</v>
      </c>
      <c r="BD185" s="13"/>
      <c r="BE185" s="13">
        <v>1.1331444759206799E-2</v>
      </c>
    </row>
    <row r="186" spans="2:57" x14ac:dyDescent="0.25">
      <c r="B186" t="s">
        <v>103</v>
      </c>
      <c r="C186" s="13">
        <v>3.8696537678207701E-2</v>
      </c>
      <c r="D186" s="13">
        <v>9.0909090909090898E-2</v>
      </c>
      <c r="E186" s="13">
        <v>7.4074074074074098E-2</v>
      </c>
      <c r="F186" s="13">
        <v>3.5433070866141697E-2</v>
      </c>
      <c r="G186" s="13">
        <v>2.32558139534884E-2</v>
      </c>
      <c r="H186" s="13"/>
      <c r="I186" s="13">
        <v>5.5793991416309002E-2</v>
      </c>
      <c r="J186" s="13">
        <v>2.32558139534884E-2</v>
      </c>
      <c r="K186" s="13"/>
      <c r="L186" s="13">
        <v>7.8125E-2</v>
      </c>
      <c r="M186" s="13">
        <v>2.1645021645021599E-2</v>
      </c>
      <c r="N186" s="13">
        <v>3.3444816053511697E-2</v>
      </c>
      <c r="O186" s="13">
        <v>4.02476780185759E-2</v>
      </c>
      <c r="P186" s="13"/>
      <c r="Q186" s="13">
        <v>0.108108108108108</v>
      </c>
      <c r="R186" s="13">
        <v>9.45945945945946E-2</v>
      </c>
      <c r="S186" s="13">
        <v>4.3478260869565202E-2</v>
      </c>
      <c r="T186" s="13">
        <v>2.80373831775701E-2</v>
      </c>
      <c r="U186" s="13">
        <v>1.6129032258064498E-2</v>
      </c>
      <c r="V186" s="13">
        <v>7.63358778625954E-3</v>
      </c>
      <c r="W186" s="13">
        <v>3.06122448979592E-2</v>
      </c>
      <c r="X186" s="13">
        <v>1.7543859649122799E-2</v>
      </c>
      <c r="Y186" s="13"/>
      <c r="Z186" s="13">
        <v>5.7553956834532398E-2</v>
      </c>
      <c r="AA186" s="13">
        <v>2.4539877300613501E-2</v>
      </c>
      <c r="AB186" s="13">
        <v>2.5974025974026E-2</v>
      </c>
      <c r="AC186" s="13">
        <v>2.23463687150838E-2</v>
      </c>
      <c r="AD186" s="13">
        <v>9.5238095238095195E-3</v>
      </c>
      <c r="AE186" s="13">
        <v>5.5045871559633003E-2</v>
      </c>
      <c r="AF186" s="13">
        <v>9.5238095238095205E-2</v>
      </c>
      <c r="AG186" s="13">
        <v>7.69230769230769E-2</v>
      </c>
      <c r="AH186" s="13"/>
      <c r="AI186" s="13">
        <v>4.4444444444444398E-2</v>
      </c>
      <c r="AJ186" s="13">
        <v>8.2474226804123696E-2</v>
      </c>
      <c r="AK186" s="13">
        <v>5.22875816993464E-2</v>
      </c>
      <c r="AL186" s="13">
        <v>3.58565737051793E-2</v>
      </c>
      <c r="AM186" s="13">
        <v>1.1494252873563199E-2</v>
      </c>
      <c r="AN186" s="13"/>
      <c r="AO186" s="13">
        <v>2.3411371237458199E-2</v>
      </c>
      <c r="AP186" s="13">
        <v>6.25E-2</v>
      </c>
      <c r="AQ186" s="13"/>
      <c r="AR186" s="13">
        <v>0</v>
      </c>
      <c r="AS186" s="13">
        <v>3.8461538461538498E-2</v>
      </c>
      <c r="AT186" s="13">
        <v>0.11764705882352899</v>
      </c>
      <c r="AU186" s="13">
        <v>0</v>
      </c>
      <c r="AV186" s="13">
        <v>3.3613445378151301E-2</v>
      </c>
      <c r="AW186" s="13">
        <v>3.8961038961039002E-2</v>
      </c>
      <c r="AX186" s="13">
        <v>4.7619047619047603E-2</v>
      </c>
      <c r="AY186" s="13">
        <v>2.9411764705882401E-2</v>
      </c>
      <c r="AZ186" s="13">
        <v>1.9607843137254902E-2</v>
      </c>
      <c r="BA186" s="13">
        <v>3.4482758620689703E-2</v>
      </c>
      <c r="BB186" s="13">
        <v>8.7719298245614002E-2</v>
      </c>
      <c r="BC186" s="13">
        <v>7.5471698113207503E-2</v>
      </c>
      <c r="BD186" s="13"/>
      <c r="BE186" s="13">
        <v>3.9660056657223802E-2</v>
      </c>
    </row>
    <row r="187" spans="2:57" x14ac:dyDescent="0.25">
      <c r="B187" t="s">
        <v>130</v>
      </c>
      <c r="C187" s="13">
        <v>0.15071283095723001</v>
      </c>
      <c r="D187" s="13">
        <v>0.27272727272727298</v>
      </c>
      <c r="E187" s="13">
        <v>0.24444444444444399</v>
      </c>
      <c r="F187" s="13">
        <v>0.169291338582677</v>
      </c>
      <c r="G187" s="13">
        <v>9.8837209302325604E-2</v>
      </c>
      <c r="H187" s="13"/>
      <c r="I187" s="13">
        <v>0.20815450643776801</v>
      </c>
      <c r="J187" s="13">
        <v>9.8837209302325604E-2</v>
      </c>
      <c r="K187" s="13"/>
      <c r="L187" s="13">
        <v>0.1484375</v>
      </c>
      <c r="M187" s="13">
        <v>0.17316017316017299</v>
      </c>
      <c r="N187" s="13">
        <v>0.103678929765886</v>
      </c>
      <c r="O187" s="13">
        <v>0.179566563467492</v>
      </c>
      <c r="P187" s="13"/>
      <c r="Q187" s="13">
        <v>0.23423423423423401</v>
      </c>
      <c r="R187" s="13">
        <v>0.18918918918918901</v>
      </c>
      <c r="S187" s="13">
        <v>0.20652173913043501</v>
      </c>
      <c r="T187" s="13">
        <v>0.168224299065421</v>
      </c>
      <c r="U187" s="13">
        <v>0.13709677419354799</v>
      </c>
      <c r="V187" s="13">
        <v>8.3969465648855005E-2</v>
      </c>
      <c r="W187" s="13">
        <v>0.102040816326531</v>
      </c>
      <c r="X187" s="13">
        <v>0.12280701754386</v>
      </c>
      <c r="Y187" s="13"/>
      <c r="Z187" s="13">
        <v>0.14388489208633101</v>
      </c>
      <c r="AA187" s="13">
        <v>0.17177914110429399</v>
      </c>
      <c r="AB187" s="13">
        <v>0.14285714285714299</v>
      </c>
      <c r="AC187" s="13">
        <v>0.13407821229050301</v>
      </c>
      <c r="AD187" s="13">
        <v>0.161904761904762</v>
      </c>
      <c r="AE187" s="13">
        <v>0.18348623853210999</v>
      </c>
      <c r="AF187" s="13">
        <v>7.1428571428571397E-2</v>
      </c>
      <c r="AG187" s="13">
        <v>0.15384615384615399</v>
      </c>
      <c r="AH187" s="13"/>
      <c r="AI187" s="13">
        <v>0.2</v>
      </c>
      <c r="AJ187" s="13">
        <v>0.216494845360825</v>
      </c>
      <c r="AK187" s="13">
        <v>0.31372549019607798</v>
      </c>
      <c r="AL187" s="13">
        <v>0.115537848605578</v>
      </c>
      <c r="AM187" s="13">
        <v>6.3218390804597693E-2</v>
      </c>
      <c r="AN187" s="13"/>
      <c r="AO187" s="13">
        <v>0.15217391304347799</v>
      </c>
      <c r="AP187" s="13">
        <v>0.1484375</v>
      </c>
      <c r="AQ187" s="13"/>
      <c r="AR187" s="13">
        <v>0.203125</v>
      </c>
      <c r="AS187" s="13">
        <v>0.13636363636363599</v>
      </c>
      <c r="AT187" s="13">
        <v>0.11764705882352899</v>
      </c>
      <c r="AU187" s="13">
        <v>9.6774193548387094E-2</v>
      </c>
      <c r="AV187" s="13">
        <v>0.16806722689075601</v>
      </c>
      <c r="AW187" s="13">
        <v>0.14285714285714299</v>
      </c>
      <c r="AX187" s="13">
        <v>0.15476190476190499</v>
      </c>
      <c r="AY187" s="13">
        <v>0.14705882352941199</v>
      </c>
      <c r="AZ187" s="13">
        <v>0.13725490196078399</v>
      </c>
      <c r="BA187" s="13">
        <v>0.22413793103448301</v>
      </c>
      <c r="BB187" s="13">
        <v>8.7719298245614002E-2</v>
      </c>
      <c r="BC187" s="13">
        <v>0.18867924528301899</v>
      </c>
      <c r="BD187" s="13"/>
      <c r="BE187" s="13">
        <v>0.11614730878187</v>
      </c>
    </row>
    <row r="188" spans="2:57" x14ac:dyDescent="0.25">
      <c r="B188" t="s">
        <v>131</v>
      </c>
      <c r="C188" s="13">
        <v>0.19551934826883899</v>
      </c>
      <c r="D188" s="13">
        <v>0.246753246753247</v>
      </c>
      <c r="E188" s="13">
        <v>0.162962962962963</v>
      </c>
      <c r="F188" s="13">
        <v>0.17716535433070901</v>
      </c>
      <c r="G188" s="13">
        <v>0.20542635658914701</v>
      </c>
      <c r="H188" s="13"/>
      <c r="I188" s="13">
        <v>0.184549356223176</v>
      </c>
      <c r="J188" s="13">
        <v>0.20542635658914701</v>
      </c>
      <c r="K188" s="13"/>
      <c r="L188" s="13">
        <v>0.2109375</v>
      </c>
      <c r="M188" s="13">
        <v>0.229437229437229</v>
      </c>
      <c r="N188" s="13">
        <v>0.214046822742475</v>
      </c>
      <c r="O188" s="13">
        <v>0.148606811145511</v>
      </c>
      <c r="P188" s="13"/>
      <c r="Q188" s="13">
        <v>0.21621621621621601</v>
      </c>
      <c r="R188" s="13">
        <v>0.162162162162162</v>
      </c>
      <c r="S188" s="13">
        <v>0.217391304347826</v>
      </c>
      <c r="T188" s="13">
        <v>0.22429906542056099</v>
      </c>
      <c r="U188" s="13">
        <v>0.25</v>
      </c>
      <c r="V188" s="13">
        <v>0.206106870229008</v>
      </c>
      <c r="W188" s="13">
        <v>0.183673469387755</v>
      </c>
      <c r="X188" s="13">
        <v>0.15350877192982501</v>
      </c>
      <c r="Y188" s="13"/>
      <c r="Z188" s="13">
        <v>0.15107913669064699</v>
      </c>
      <c r="AA188" s="13">
        <v>0.17791411042944799</v>
      </c>
      <c r="AB188" s="13">
        <v>0.201298701298701</v>
      </c>
      <c r="AC188" s="13">
        <v>0.16201117318435801</v>
      </c>
      <c r="AD188" s="13">
        <v>0.238095238095238</v>
      </c>
      <c r="AE188" s="13">
        <v>0.25688073394495398</v>
      </c>
      <c r="AF188" s="13">
        <v>0.19047619047618999</v>
      </c>
      <c r="AG188" s="13">
        <v>0.230769230769231</v>
      </c>
      <c r="AH188" s="13"/>
      <c r="AI188" s="13">
        <v>0.22222222222222199</v>
      </c>
      <c r="AJ188" s="13">
        <v>0.20618556701030899</v>
      </c>
      <c r="AK188" s="13">
        <v>0.20915032679738599</v>
      </c>
      <c r="AL188" s="13">
        <v>0.20916334661354599</v>
      </c>
      <c r="AM188" s="13">
        <v>0.12068965517241401</v>
      </c>
      <c r="AN188" s="13"/>
      <c r="AO188" s="13">
        <v>0.18896321070234101</v>
      </c>
      <c r="AP188" s="13">
        <v>0.20572916666666699</v>
      </c>
      <c r="AQ188" s="13"/>
      <c r="AR188" s="13">
        <v>0.15625</v>
      </c>
      <c r="AS188" s="13">
        <v>0.18531468531468501</v>
      </c>
      <c r="AT188" s="13">
        <v>0.17647058823529399</v>
      </c>
      <c r="AU188" s="13">
        <v>0.16129032258064499</v>
      </c>
      <c r="AV188" s="13">
        <v>0.26050420168067201</v>
      </c>
      <c r="AW188" s="13">
        <v>0.23376623376623401</v>
      </c>
      <c r="AX188" s="13">
        <v>0.16666666666666699</v>
      </c>
      <c r="AY188" s="13">
        <v>0.17647058823529399</v>
      </c>
      <c r="AZ188" s="13">
        <v>0.18627450980392199</v>
      </c>
      <c r="BA188" s="13">
        <v>0.13793103448275901</v>
      </c>
      <c r="BB188" s="13">
        <v>0.22807017543859601</v>
      </c>
      <c r="BC188" s="13">
        <v>0.22641509433962301</v>
      </c>
      <c r="BD188" s="13"/>
      <c r="BE188" s="13">
        <v>0.19546742209631701</v>
      </c>
    </row>
    <row r="189" spans="2:57" x14ac:dyDescent="0.25">
      <c r="B189" t="s">
        <v>132</v>
      </c>
      <c r="C189" s="13">
        <v>0.29837067209776003</v>
      </c>
      <c r="D189" s="13">
        <v>0.18181818181818199</v>
      </c>
      <c r="E189" s="13">
        <v>0.266666666666667</v>
      </c>
      <c r="F189" s="13">
        <v>0.31102362204724399</v>
      </c>
      <c r="G189" s="13">
        <v>0.31782945736434098</v>
      </c>
      <c r="H189" s="13"/>
      <c r="I189" s="13">
        <v>0.27682403433476399</v>
      </c>
      <c r="J189" s="13">
        <v>0.31782945736434098</v>
      </c>
      <c r="K189" s="13"/>
      <c r="L189" s="13">
        <v>0.2890625</v>
      </c>
      <c r="M189" s="13">
        <v>0.24242424242424199</v>
      </c>
      <c r="N189" s="13">
        <v>0.334448160535117</v>
      </c>
      <c r="O189" s="13">
        <v>0.30959752321981399</v>
      </c>
      <c r="P189" s="13"/>
      <c r="Q189" s="13">
        <v>0.18018018018018001</v>
      </c>
      <c r="R189" s="13">
        <v>0.37837837837837801</v>
      </c>
      <c r="S189" s="13">
        <v>0.217391304347826</v>
      </c>
      <c r="T189" s="13">
        <v>0.289719626168224</v>
      </c>
      <c r="U189" s="13">
        <v>0.29032258064516098</v>
      </c>
      <c r="V189" s="13">
        <v>0.34351145038167902</v>
      </c>
      <c r="W189" s="13">
        <v>0.35714285714285698</v>
      </c>
      <c r="X189" s="13">
        <v>0.324561403508772</v>
      </c>
      <c r="Y189" s="13"/>
      <c r="Z189" s="13">
        <v>0.25179856115107901</v>
      </c>
      <c r="AA189" s="13">
        <v>0.34355828220858903</v>
      </c>
      <c r="AB189" s="13">
        <v>0.35714285714285698</v>
      </c>
      <c r="AC189" s="13">
        <v>0.25139664804469303</v>
      </c>
      <c r="AD189" s="13">
        <v>0.30476190476190501</v>
      </c>
      <c r="AE189" s="13">
        <v>0.23853211009174299</v>
      </c>
      <c r="AF189" s="13">
        <v>0.30952380952380998</v>
      </c>
      <c r="AG189" s="13">
        <v>0.340659340659341</v>
      </c>
      <c r="AH189" s="13"/>
      <c r="AI189" s="13">
        <v>0.266666666666667</v>
      </c>
      <c r="AJ189" s="13">
        <v>0.25773195876288701</v>
      </c>
      <c r="AK189" s="13">
        <v>0.24183006535947699</v>
      </c>
      <c r="AL189" s="13">
        <v>0.332669322709163</v>
      </c>
      <c r="AM189" s="13">
        <v>0.28735632183908</v>
      </c>
      <c r="AN189" s="13"/>
      <c r="AO189" s="13">
        <v>0.30267558528428101</v>
      </c>
      <c r="AP189" s="13">
        <v>0.29166666666666702</v>
      </c>
      <c r="AQ189" s="13"/>
      <c r="AR189" s="13">
        <v>0.3125</v>
      </c>
      <c r="AS189" s="13">
        <v>0.29020979020978999</v>
      </c>
      <c r="AT189" s="13">
        <v>0.23529411764705899</v>
      </c>
      <c r="AU189" s="13">
        <v>0.35483870967741898</v>
      </c>
      <c r="AV189" s="13">
        <v>0.32773109243697501</v>
      </c>
      <c r="AW189" s="13">
        <v>0.29870129870129902</v>
      </c>
      <c r="AX189" s="13">
        <v>0.32142857142857101</v>
      </c>
      <c r="AY189" s="13">
        <v>0.23529411764705899</v>
      </c>
      <c r="AZ189" s="13">
        <v>0.26470588235294101</v>
      </c>
      <c r="BA189" s="13">
        <v>0.31034482758620702</v>
      </c>
      <c r="BB189" s="13">
        <v>0.35087719298245601</v>
      </c>
      <c r="BC189" s="13">
        <v>0.245283018867925</v>
      </c>
      <c r="BD189" s="13"/>
      <c r="BE189" s="13">
        <v>0.303116147308782</v>
      </c>
    </row>
    <row r="190" spans="2:57" x14ac:dyDescent="0.25">
      <c r="B190" t="s">
        <v>133</v>
      </c>
      <c r="C190" s="13">
        <v>0.30040733197556002</v>
      </c>
      <c r="D190" s="13">
        <v>0.19480519480519501</v>
      </c>
      <c r="E190" s="13">
        <v>0.23703703703703699</v>
      </c>
      <c r="F190" s="13">
        <v>0.28346456692913402</v>
      </c>
      <c r="G190" s="13">
        <v>0.34108527131782901</v>
      </c>
      <c r="H190" s="13"/>
      <c r="I190" s="13">
        <v>0.25536480686695301</v>
      </c>
      <c r="J190" s="13">
        <v>0.34108527131782901</v>
      </c>
      <c r="K190" s="13"/>
      <c r="L190" s="13">
        <v>0.2578125</v>
      </c>
      <c r="M190" s="13">
        <v>0.32034632034631999</v>
      </c>
      <c r="N190" s="13">
        <v>0.29096989966555198</v>
      </c>
      <c r="O190" s="13">
        <v>0.30959752321981399</v>
      </c>
      <c r="P190" s="13"/>
      <c r="Q190" s="13">
        <v>0.24324324324324301</v>
      </c>
      <c r="R190" s="13">
        <v>0.121621621621622</v>
      </c>
      <c r="S190" s="13">
        <v>0.315217391304348</v>
      </c>
      <c r="T190" s="13">
        <v>0.26168224299065401</v>
      </c>
      <c r="U190" s="13">
        <v>0.282258064516129</v>
      </c>
      <c r="V190" s="13">
        <v>0.34351145038167902</v>
      </c>
      <c r="W190" s="13">
        <v>0.32653061224489799</v>
      </c>
      <c r="X190" s="13">
        <v>0.37280701754385998</v>
      </c>
      <c r="Y190" s="13"/>
      <c r="Z190" s="13">
        <v>0.36690647482014399</v>
      </c>
      <c r="AA190" s="13">
        <v>0.26380368098159501</v>
      </c>
      <c r="AB190" s="13">
        <v>0.27272727272727298</v>
      </c>
      <c r="AC190" s="13">
        <v>0.40782122905027901</v>
      </c>
      <c r="AD190" s="13">
        <v>0.266666666666667</v>
      </c>
      <c r="AE190" s="13">
        <v>0.247706422018349</v>
      </c>
      <c r="AF190" s="13">
        <v>0.33333333333333298</v>
      </c>
      <c r="AG190" s="13">
        <v>0.18681318681318701</v>
      </c>
      <c r="AH190" s="13"/>
      <c r="AI190" s="13">
        <v>0.22222222222222199</v>
      </c>
      <c r="AJ190" s="13">
        <v>0.216494845360825</v>
      </c>
      <c r="AK190" s="13">
        <v>0.15686274509803899</v>
      </c>
      <c r="AL190" s="13">
        <v>0.29681274900398402</v>
      </c>
      <c r="AM190" s="13">
        <v>0.5</v>
      </c>
      <c r="AN190" s="13"/>
      <c r="AO190" s="13">
        <v>0.31438127090300999</v>
      </c>
      <c r="AP190" s="13">
        <v>0.27864583333333298</v>
      </c>
      <c r="AQ190" s="13"/>
      <c r="AR190" s="13">
        <v>0.3125</v>
      </c>
      <c r="AS190" s="13">
        <v>0.339160839160839</v>
      </c>
      <c r="AT190" s="13">
        <v>0.29411764705882398</v>
      </c>
      <c r="AU190" s="13">
        <v>0.35483870967741898</v>
      </c>
      <c r="AV190" s="13">
        <v>0.20168067226890801</v>
      </c>
      <c r="AW190" s="13">
        <v>0.27272727272727298</v>
      </c>
      <c r="AX190" s="13">
        <v>0.297619047619048</v>
      </c>
      <c r="AY190" s="13">
        <v>0.35294117647058798</v>
      </c>
      <c r="AZ190" s="13">
        <v>0.37254901960784298</v>
      </c>
      <c r="BA190" s="13">
        <v>0.29310344827586199</v>
      </c>
      <c r="BB190" s="13">
        <v>0.21052631578947401</v>
      </c>
      <c r="BC190" s="13">
        <v>0.245283018867925</v>
      </c>
      <c r="BD190" s="13"/>
      <c r="BE190" s="13">
        <v>0.32294617563739397</v>
      </c>
    </row>
    <row r="191" spans="2:57" x14ac:dyDescent="0.25">
      <c r="B191" t="s">
        <v>134</v>
      </c>
      <c r="C191" s="13">
        <v>8.1466395112016303E-3</v>
      </c>
      <c r="D191" s="13">
        <v>1.2987012987013E-2</v>
      </c>
      <c r="E191" s="13">
        <v>1.48148148148148E-2</v>
      </c>
      <c r="F191" s="13">
        <v>1.1811023622047201E-2</v>
      </c>
      <c r="G191" s="13">
        <v>3.8759689922480598E-3</v>
      </c>
      <c r="H191" s="13"/>
      <c r="I191" s="13">
        <v>1.28755364806867E-2</v>
      </c>
      <c r="J191" s="13">
        <v>3.8759689922480598E-3</v>
      </c>
      <c r="K191" s="13"/>
      <c r="L191" s="13">
        <v>1.5625E-2</v>
      </c>
      <c r="M191" s="13">
        <v>0</v>
      </c>
      <c r="N191" s="13">
        <v>1.00334448160535E-2</v>
      </c>
      <c r="O191" s="13">
        <v>9.2879256965944304E-3</v>
      </c>
      <c r="P191" s="13"/>
      <c r="Q191" s="13">
        <v>9.0090090090090107E-3</v>
      </c>
      <c r="R191" s="13">
        <v>2.7027027027027001E-2</v>
      </c>
      <c r="S191" s="13">
        <v>0</v>
      </c>
      <c r="T191" s="13">
        <v>9.3457943925233603E-3</v>
      </c>
      <c r="U191" s="13">
        <v>1.6129032258064498E-2</v>
      </c>
      <c r="V191" s="13">
        <v>7.63358778625954E-3</v>
      </c>
      <c r="W191" s="13">
        <v>0</v>
      </c>
      <c r="X191" s="13">
        <v>4.3859649122806998E-3</v>
      </c>
      <c r="Y191" s="13"/>
      <c r="Z191" s="13">
        <v>7.1942446043165497E-3</v>
      </c>
      <c r="AA191" s="13">
        <v>1.22699386503067E-2</v>
      </c>
      <c r="AB191" s="13">
        <v>0</v>
      </c>
      <c r="AC191" s="13">
        <v>5.5865921787709499E-3</v>
      </c>
      <c r="AD191" s="13">
        <v>9.5238095238095195E-3</v>
      </c>
      <c r="AE191" s="13">
        <v>1.8348623853211E-2</v>
      </c>
      <c r="AF191" s="13">
        <v>0</v>
      </c>
      <c r="AG191" s="13">
        <v>1.0989010989011E-2</v>
      </c>
      <c r="AH191" s="13"/>
      <c r="AI191" s="13">
        <v>0</v>
      </c>
      <c r="AJ191" s="13">
        <v>0</v>
      </c>
      <c r="AK191" s="13">
        <v>1.9607843137254902E-2</v>
      </c>
      <c r="AL191" s="13">
        <v>5.9760956175298804E-3</v>
      </c>
      <c r="AM191" s="13">
        <v>1.1494252873563199E-2</v>
      </c>
      <c r="AN191" s="13"/>
      <c r="AO191" s="13">
        <v>1.17056856187291E-2</v>
      </c>
      <c r="AP191" s="13">
        <v>2.60416666666667E-3</v>
      </c>
      <c r="AQ191" s="13"/>
      <c r="AR191" s="13">
        <v>0</v>
      </c>
      <c r="AS191" s="13">
        <v>1.04895104895105E-2</v>
      </c>
      <c r="AT191" s="13">
        <v>0</v>
      </c>
      <c r="AU191" s="13">
        <v>3.2258064516128997E-2</v>
      </c>
      <c r="AV191" s="13">
        <v>0</v>
      </c>
      <c r="AW191" s="13">
        <v>0</v>
      </c>
      <c r="AX191" s="13">
        <v>1.1904761904761901E-2</v>
      </c>
      <c r="AY191" s="13">
        <v>5.8823529411764698E-2</v>
      </c>
      <c r="AZ191" s="13">
        <v>9.8039215686274508E-3</v>
      </c>
      <c r="BA191" s="13">
        <v>0</v>
      </c>
      <c r="BB191" s="13">
        <v>0</v>
      </c>
      <c r="BC191" s="13">
        <v>0</v>
      </c>
      <c r="BD191" s="13"/>
      <c r="BE191" s="13">
        <v>1.1331444759206799E-2</v>
      </c>
    </row>
    <row r="192" spans="2:57" x14ac:dyDescent="0.25">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row>
    <row r="193" spans="2:57" x14ac:dyDescent="0.25">
      <c r="B193" s="6" t="s">
        <v>152</v>
      </c>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row>
    <row r="194" spans="2:57" x14ac:dyDescent="0.25">
      <c r="B194" s="23" t="s">
        <v>151</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row>
    <row r="195" spans="2:57" x14ac:dyDescent="0.25">
      <c r="B195" t="s">
        <v>147</v>
      </c>
      <c r="C195" s="13">
        <v>0.87890625</v>
      </c>
      <c r="D195" s="13">
        <v>0.89361702127659604</v>
      </c>
      <c r="E195" s="13">
        <v>0.77049180327868805</v>
      </c>
      <c r="F195" s="13">
        <v>0.90225563909774398</v>
      </c>
      <c r="G195" s="13">
        <v>0.88929889298892995</v>
      </c>
      <c r="H195" s="13"/>
      <c r="I195" s="13">
        <v>0.86721991701244805</v>
      </c>
      <c r="J195" s="13">
        <v>0.88929889298892995</v>
      </c>
      <c r="K195" s="13"/>
      <c r="L195" s="13">
        <v>0.85483870967741904</v>
      </c>
      <c r="M195" s="13">
        <v>0.927927927927928</v>
      </c>
      <c r="N195" s="13">
        <v>0.877300613496933</v>
      </c>
      <c r="O195" s="13">
        <v>0.85795454545454497</v>
      </c>
      <c r="P195" s="13"/>
      <c r="Q195" s="13">
        <v>0.84210526315789502</v>
      </c>
      <c r="R195" s="13">
        <v>0.78125</v>
      </c>
      <c r="S195" s="13">
        <v>0.89583333333333304</v>
      </c>
      <c r="T195" s="13">
        <v>0.81481481481481499</v>
      </c>
      <c r="U195" s="13">
        <v>0.93650793650793696</v>
      </c>
      <c r="V195" s="13">
        <v>0.88732394366197198</v>
      </c>
      <c r="W195" s="13">
        <v>0.89285714285714302</v>
      </c>
      <c r="X195" s="13">
        <v>0.89344262295082</v>
      </c>
      <c r="Y195" s="13"/>
      <c r="Z195" s="13">
        <v>0.77941176470588203</v>
      </c>
      <c r="AA195" s="13">
        <v>0.73863636363636398</v>
      </c>
      <c r="AB195" s="13">
        <v>0.95180722891566305</v>
      </c>
      <c r="AC195" s="13">
        <v>0.93814432989690699</v>
      </c>
      <c r="AD195" s="13">
        <v>0.98</v>
      </c>
      <c r="AE195" s="13">
        <v>0.93333333333333302</v>
      </c>
      <c r="AF195" s="13">
        <v>0.80952380952380998</v>
      </c>
      <c r="AG195" s="13">
        <v>0.88888888888888895</v>
      </c>
      <c r="AH195" s="13"/>
      <c r="AI195" s="13">
        <v>0.9</v>
      </c>
      <c r="AJ195" s="13">
        <v>0.88888888888888895</v>
      </c>
      <c r="AK195" s="13">
        <v>0.84415584415584399</v>
      </c>
      <c r="AL195" s="13">
        <v>0.88475836431226795</v>
      </c>
      <c r="AM195" s="13">
        <v>0.90217391304347805</v>
      </c>
      <c r="AN195" s="13"/>
      <c r="AO195" s="13">
        <v>0.89570552147239302</v>
      </c>
      <c r="AP195" s="13">
        <v>0.84946236559139798</v>
      </c>
      <c r="AQ195" s="13"/>
      <c r="AR195" s="13">
        <v>0.82499999999999996</v>
      </c>
      <c r="AS195" s="13">
        <v>0.90666666666666695</v>
      </c>
      <c r="AT195" s="13">
        <v>1</v>
      </c>
      <c r="AU195" s="13">
        <v>1</v>
      </c>
      <c r="AV195" s="13">
        <v>0.86206896551724099</v>
      </c>
      <c r="AW195" s="13">
        <v>0.85365853658536595</v>
      </c>
      <c r="AX195" s="13">
        <v>0.81818181818181801</v>
      </c>
      <c r="AY195" s="13">
        <v>0.95</v>
      </c>
      <c r="AZ195" s="13">
        <v>0.94117647058823495</v>
      </c>
      <c r="BA195" s="13">
        <v>0.75862068965517204</v>
      </c>
      <c r="BB195" s="13">
        <v>0.92592592592592604</v>
      </c>
      <c r="BC195" s="13">
        <v>0.79310344827586199</v>
      </c>
      <c r="BD195" s="13"/>
      <c r="BE195" s="13">
        <v>0.91256830601092898</v>
      </c>
    </row>
    <row r="196" spans="2:57" x14ac:dyDescent="0.25">
      <c r="B196" t="s">
        <v>148</v>
      </c>
      <c r="C196" s="13">
        <v>0.107421875</v>
      </c>
      <c r="D196" s="13">
        <v>8.5106382978723402E-2</v>
      </c>
      <c r="E196" s="13">
        <v>0.19672131147541</v>
      </c>
      <c r="F196" s="13">
        <v>8.2706766917293201E-2</v>
      </c>
      <c r="G196" s="13">
        <v>0.10332103321033199</v>
      </c>
      <c r="H196" s="13"/>
      <c r="I196" s="13">
        <v>0.112033195020747</v>
      </c>
      <c r="J196" s="13">
        <v>0.10332103321033199</v>
      </c>
      <c r="K196" s="13"/>
      <c r="L196" s="13">
        <v>0.12903225806451599</v>
      </c>
      <c r="M196" s="13">
        <v>5.4054054054054099E-2</v>
      </c>
      <c r="N196" s="13">
        <v>0.110429447852761</v>
      </c>
      <c r="O196" s="13">
        <v>0.13068181818181801</v>
      </c>
      <c r="P196" s="13"/>
      <c r="Q196" s="13">
        <v>0.105263157894737</v>
      </c>
      <c r="R196" s="13">
        <v>0.21875</v>
      </c>
      <c r="S196" s="13">
        <v>0.104166666666667</v>
      </c>
      <c r="T196" s="13">
        <v>0.148148148148148</v>
      </c>
      <c r="U196" s="13">
        <v>6.3492063492063502E-2</v>
      </c>
      <c r="V196" s="13">
        <v>0.11267605633802801</v>
      </c>
      <c r="W196" s="13">
        <v>8.9285714285714302E-2</v>
      </c>
      <c r="X196" s="13">
        <v>9.8360655737704902E-2</v>
      </c>
      <c r="Y196" s="13"/>
      <c r="Z196" s="13">
        <v>0.220588235294118</v>
      </c>
      <c r="AA196" s="13">
        <v>0.22727272727272699</v>
      </c>
      <c r="AB196" s="13">
        <v>2.40963855421687E-2</v>
      </c>
      <c r="AC196" s="13">
        <v>5.1546391752577303E-2</v>
      </c>
      <c r="AD196" s="13">
        <v>0.02</v>
      </c>
      <c r="AE196" s="13">
        <v>6.6666666666666693E-2</v>
      </c>
      <c r="AF196" s="13">
        <v>0.14285714285714299</v>
      </c>
      <c r="AG196" s="13">
        <v>0.11111111111111099</v>
      </c>
      <c r="AH196" s="13"/>
      <c r="AI196" s="13">
        <v>0.05</v>
      </c>
      <c r="AJ196" s="13">
        <v>8.8888888888888906E-2</v>
      </c>
      <c r="AK196" s="13">
        <v>0.12987012987013</v>
      </c>
      <c r="AL196" s="13">
        <v>0.107806691449814</v>
      </c>
      <c r="AM196" s="13">
        <v>8.6956521739130405E-2</v>
      </c>
      <c r="AN196" s="13"/>
      <c r="AO196" s="13">
        <v>9.8159509202454004E-2</v>
      </c>
      <c r="AP196" s="13">
        <v>0.123655913978495</v>
      </c>
      <c r="AQ196" s="13"/>
      <c r="AR196" s="13">
        <v>0.15</v>
      </c>
      <c r="AS196" s="13">
        <v>9.3333333333333296E-2</v>
      </c>
      <c r="AT196" s="13">
        <v>0</v>
      </c>
      <c r="AU196" s="13">
        <v>0</v>
      </c>
      <c r="AV196" s="13">
        <v>0.13793103448275901</v>
      </c>
      <c r="AW196" s="13">
        <v>0.12195121951219499</v>
      </c>
      <c r="AX196" s="13">
        <v>0.13636363636363599</v>
      </c>
      <c r="AY196" s="13">
        <v>0.05</v>
      </c>
      <c r="AZ196" s="13">
        <v>5.8823529411764698E-2</v>
      </c>
      <c r="BA196" s="13">
        <v>0.24137931034482801</v>
      </c>
      <c r="BB196" s="13">
        <v>7.4074074074074098E-2</v>
      </c>
      <c r="BC196" s="13">
        <v>0.10344827586206901</v>
      </c>
      <c r="BD196" s="13"/>
      <c r="BE196" s="13">
        <v>7.6502732240437202E-2</v>
      </c>
    </row>
    <row r="197" spans="2:57" x14ac:dyDescent="0.25">
      <c r="B197" t="s">
        <v>149</v>
      </c>
      <c r="C197" s="13">
        <v>1.3671875E-2</v>
      </c>
      <c r="D197" s="13">
        <v>2.1276595744680899E-2</v>
      </c>
      <c r="E197" s="13">
        <v>3.2786885245901599E-2</v>
      </c>
      <c r="F197" s="13">
        <v>1.50375939849624E-2</v>
      </c>
      <c r="G197" s="13">
        <v>7.3800738007380098E-3</v>
      </c>
      <c r="H197" s="13"/>
      <c r="I197" s="13">
        <v>2.0746887966804999E-2</v>
      </c>
      <c r="J197" s="13">
        <v>7.3800738007380098E-3</v>
      </c>
      <c r="K197" s="13"/>
      <c r="L197" s="13">
        <v>1.6129032258064498E-2</v>
      </c>
      <c r="M197" s="13">
        <v>1.8018018018018001E-2</v>
      </c>
      <c r="N197" s="13">
        <v>1.22699386503067E-2</v>
      </c>
      <c r="O197" s="13">
        <v>1.13636363636364E-2</v>
      </c>
      <c r="P197" s="13"/>
      <c r="Q197" s="13">
        <v>5.2631578947368397E-2</v>
      </c>
      <c r="R197" s="13">
        <v>0</v>
      </c>
      <c r="S197" s="13">
        <v>0</v>
      </c>
      <c r="T197" s="13">
        <v>3.7037037037037E-2</v>
      </c>
      <c r="U197" s="13">
        <v>0</v>
      </c>
      <c r="V197" s="13">
        <v>0</v>
      </c>
      <c r="W197" s="13">
        <v>1.7857142857142901E-2</v>
      </c>
      <c r="X197" s="13">
        <v>8.1967213114754103E-3</v>
      </c>
      <c r="Y197" s="13"/>
      <c r="Z197" s="13">
        <v>0</v>
      </c>
      <c r="AA197" s="13">
        <v>3.4090909090909102E-2</v>
      </c>
      <c r="AB197" s="13">
        <v>2.40963855421687E-2</v>
      </c>
      <c r="AC197" s="13">
        <v>1.03092783505155E-2</v>
      </c>
      <c r="AD197" s="13">
        <v>0</v>
      </c>
      <c r="AE197" s="13">
        <v>0</v>
      </c>
      <c r="AF197" s="13">
        <v>4.7619047619047603E-2</v>
      </c>
      <c r="AG197" s="13">
        <v>0</v>
      </c>
      <c r="AH197" s="13"/>
      <c r="AI197" s="13">
        <v>0.05</v>
      </c>
      <c r="AJ197" s="13">
        <v>2.2222222222222199E-2</v>
      </c>
      <c r="AK197" s="13">
        <v>2.5974025974026E-2</v>
      </c>
      <c r="AL197" s="13">
        <v>7.4349442379182196E-3</v>
      </c>
      <c r="AM197" s="13">
        <v>1.0869565217391301E-2</v>
      </c>
      <c r="AN197" s="13"/>
      <c r="AO197" s="13">
        <v>6.13496932515337E-3</v>
      </c>
      <c r="AP197" s="13">
        <v>2.68817204301075E-2</v>
      </c>
      <c r="AQ197" s="13"/>
      <c r="AR197" s="13">
        <v>2.5000000000000001E-2</v>
      </c>
      <c r="AS197" s="13">
        <v>0</v>
      </c>
      <c r="AT197" s="13">
        <v>0</v>
      </c>
      <c r="AU197" s="13">
        <v>0</v>
      </c>
      <c r="AV197" s="13">
        <v>0</v>
      </c>
      <c r="AW197" s="13">
        <v>2.4390243902439001E-2</v>
      </c>
      <c r="AX197" s="13">
        <v>4.5454545454545497E-2</v>
      </c>
      <c r="AY197" s="13">
        <v>0</v>
      </c>
      <c r="AZ197" s="13">
        <v>0</v>
      </c>
      <c r="BA197" s="13">
        <v>0</v>
      </c>
      <c r="BB197" s="13">
        <v>0</v>
      </c>
      <c r="BC197" s="13">
        <v>0.10344827586206901</v>
      </c>
      <c r="BD197" s="13"/>
      <c r="BE197" s="13">
        <v>1.0928961748633901E-2</v>
      </c>
    </row>
    <row r="198" spans="2:57" x14ac:dyDescent="0.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row>
    <row r="199" spans="2:57" x14ac:dyDescent="0.25">
      <c r="B199" s="6" t="s">
        <v>153</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row>
    <row r="200" spans="2:57" x14ac:dyDescent="0.25">
      <c r="B200" s="23" t="s">
        <v>151</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row>
    <row r="201" spans="2:57" x14ac:dyDescent="0.25">
      <c r="B201" t="s">
        <v>147</v>
      </c>
      <c r="C201" s="13">
        <v>0.841796875</v>
      </c>
      <c r="D201" s="13">
        <v>0.48936170212766</v>
      </c>
      <c r="E201" s="13">
        <v>0.65573770491803296</v>
      </c>
      <c r="F201" s="13">
        <v>0.87969924812030098</v>
      </c>
      <c r="G201" s="13">
        <v>0.92619926199262004</v>
      </c>
      <c r="H201" s="13"/>
      <c r="I201" s="13">
        <v>0.74688796680497904</v>
      </c>
      <c r="J201" s="13">
        <v>0.92619926199262004</v>
      </c>
      <c r="K201" s="13"/>
      <c r="L201" s="13">
        <v>0.80645161290322598</v>
      </c>
      <c r="M201" s="13">
        <v>0.855855855855856</v>
      </c>
      <c r="N201" s="13">
        <v>0.84662576687116597</v>
      </c>
      <c r="O201" s="13">
        <v>0.84090909090909105</v>
      </c>
      <c r="P201" s="13"/>
      <c r="Q201" s="13">
        <v>0.56140350877193002</v>
      </c>
      <c r="R201" s="13">
        <v>0.78125</v>
      </c>
      <c r="S201" s="13">
        <v>0.77083333333333304</v>
      </c>
      <c r="T201" s="13">
        <v>0.79629629629629595</v>
      </c>
      <c r="U201" s="13">
        <v>0.90476190476190499</v>
      </c>
      <c r="V201" s="13">
        <v>0.90140845070422504</v>
      </c>
      <c r="W201" s="13">
        <v>0.91071428571428603</v>
      </c>
      <c r="X201" s="13">
        <v>0.93442622950819698</v>
      </c>
      <c r="Y201" s="13"/>
      <c r="Z201" s="13">
        <v>0.75</v>
      </c>
      <c r="AA201" s="13">
        <v>0.79545454545454497</v>
      </c>
      <c r="AB201" s="13">
        <v>0.89156626506024095</v>
      </c>
      <c r="AC201" s="13">
        <v>0.89690721649484495</v>
      </c>
      <c r="AD201" s="13">
        <v>0.84</v>
      </c>
      <c r="AE201" s="13">
        <v>0.86666666666666703</v>
      </c>
      <c r="AF201" s="13">
        <v>0.80952380952380998</v>
      </c>
      <c r="AG201" s="13">
        <v>0.844444444444444</v>
      </c>
      <c r="AH201" s="13"/>
      <c r="AI201" s="13">
        <v>0.75</v>
      </c>
      <c r="AJ201" s="13">
        <v>0.73333333333333295</v>
      </c>
      <c r="AK201" s="13">
        <v>0.75324675324675305</v>
      </c>
      <c r="AL201" s="13">
        <v>0.86245353159851301</v>
      </c>
      <c r="AM201" s="13">
        <v>0.92391304347826098</v>
      </c>
      <c r="AN201" s="13"/>
      <c r="AO201" s="13">
        <v>0.83435582822085896</v>
      </c>
      <c r="AP201" s="13">
        <v>0.85483870967741904</v>
      </c>
      <c r="AQ201" s="13"/>
      <c r="AR201" s="13">
        <v>0.77500000000000002</v>
      </c>
      <c r="AS201" s="13">
        <v>0.85333333333333306</v>
      </c>
      <c r="AT201" s="13">
        <v>0.75</v>
      </c>
      <c r="AU201" s="13">
        <v>1</v>
      </c>
      <c r="AV201" s="13">
        <v>0.89655172413793105</v>
      </c>
      <c r="AW201" s="13">
        <v>0.87804878048780499</v>
      </c>
      <c r="AX201" s="13">
        <v>0.79545454545454497</v>
      </c>
      <c r="AY201" s="13">
        <v>0.8</v>
      </c>
      <c r="AZ201" s="13">
        <v>0.78431372549019596</v>
      </c>
      <c r="BA201" s="13">
        <v>0.79310344827586199</v>
      </c>
      <c r="BB201" s="13">
        <v>0.88888888888888895</v>
      </c>
      <c r="BC201" s="13">
        <v>0.86206896551724099</v>
      </c>
      <c r="BD201" s="13"/>
      <c r="BE201" s="13">
        <v>0.88524590163934402</v>
      </c>
    </row>
    <row r="202" spans="2:57" x14ac:dyDescent="0.25">
      <c r="B202" t="s">
        <v>148</v>
      </c>
      <c r="C202" s="13">
        <v>0.14453125</v>
      </c>
      <c r="D202" s="13">
        <v>0.51063829787234005</v>
      </c>
      <c r="E202" s="13">
        <v>0.29508196721311503</v>
      </c>
      <c r="F202" s="13">
        <v>0.105263157894737</v>
      </c>
      <c r="G202" s="13">
        <v>6.6420664206642097E-2</v>
      </c>
      <c r="H202" s="13"/>
      <c r="I202" s="13">
        <v>0.232365145228216</v>
      </c>
      <c r="J202" s="13">
        <v>6.6420664206642097E-2</v>
      </c>
      <c r="K202" s="13"/>
      <c r="L202" s="13">
        <v>0.17741935483870999</v>
      </c>
      <c r="M202" s="13">
        <v>0.135135135135135</v>
      </c>
      <c r="N202" s="13">
        <v>0.14110429447852799</v>
      </c>
      <c r="O202" s="13">
        <v>0.142045454545455</v>
      </c>
      <c r="P202" s="13"/>
      <c r="Q202" s="13">
        <v>0.42105263157894701</v>
      </c>
      <c r="R202" s="13">
        <v>0.21875</v>
      </c>
      <c r="S202" s="13">
        <v>0.22916666666666699</v>
      </c>
      <c r="T202" s="13">
        <v>0.203703703703704</v>
      </c>
      <c r="U202" s="13">
        <v>7.9365079365079402E-2</v>
      </c>
      <c r="V202" s="13">
        <v>7.0422535211267595E-2</v>
      </c>
      <c r="W202" s="13">
        <v>8.9285714285714302E-2</v>
      </c>
      <c r="X202" s="13">
        <v>4.91803278688525E-2</v>
      </c>
      <c r="Y202" s="13"/>
      <c r="Z202" s="13">
        <v>0.23529411764705899</v>
      </c>
      <c r="AA202" s="13">
        <v>0.19318181818181801</v>
      </c>
      <c r="AB202" s="13">
        <v>9.6385542168674704E-2</v>
      </c>
      <c r="AC202" s="13">
        <v>0.10309278350515499</v>
      </c>
      <c r="AD202" s="13">
        <v>0.12</v>
      </c>
      <c r="AE202" s="13">
        <v>0.1</v>
      </c>
      <c r="AF202" s="13">
        <v>0.19047619047618999</v>
      </c>
      <c r="AG202" s="13">
        <v>0.155555555555556</v>
      </c>
      <c r="AH202" s="13"/>
      <c r="AI202" s="13">
        <v>0.2</v>
      </c>
      <c r="AJ202" s="13">
        <v>0.24444444444444399</v>
      </c>
      <c r="AK202" s="13">
        <v>0.207792207792208</v>
      </c>
      <c r="AL202" s="13">
        <v>0.130111524163569</v>
      </c>
      <c r="AM202" s="13">
        <v>7.6086956521739094E-2</v>
      </c>
      <c r="AN202" s="13"/>
      <c r="AO202" s="13">
        <v>0.153374233128834</v>
      </c>
      <c r="AP202" s="13">
        <v>0.12903225806451599</v>
      </c>
      <c r="AQ202" s="13"/>
      <c r="AR202" s="13">
        <v>0.22500000000000001</v>
      </c>
      <c r="AS202" s="13">
        <v>0.146666666666667</v>
      </c>
      <c r="AT202" s="13">
        <v>0.125</v>
      </c>
      <c r="AU202" s="13">
        <v>0</v>
      </c>
      <c r="AV202" s="13">
        <v>0.10344827586206901</v>
      </c>
      <c r="AW202" s="13">
        <v>9.7560975609756101E-2</v>
      </c>
      <c r="AX202" s="13">
        <v>0.13636363636363599</v>
      </c>
      <c r="AY202" s="13">
        <v>0.2</v>
      </c>
      <c r="AZ202" s="13">
        <v>0.19607843137254899</v>
      </c>
      <c r="BA202" s="13">
        <v>0.20689655172413801</v>
      </c>
      <c r="BB202" s="13">
        <v>0.11111111111111099</v>
      </c>
      <c r="BC202" s="13">
        <v>0.10344827586206901</v>
      </c>
      <c r="BD202" s="13"/>
      <c r="BE202" s="13">
        <v>9.2896174863387998E-2</v>
      </c>
    </row>
    <row r="203" spans="2:57" x14ac:dyDescent="0.25">
      <c r="B203" t="s">
        <v>149</v>
      </c>
      <c r="C203" s="13">
        <v>1.3671875E-2</v>
      </c>
      <c r="D203" s="13">
        <v>0</v>
      </c>
      <c r="E203" s="13">
        <v>4.91803278688525E-2</v>
      </c>
      <c r="F203" s="13">
        <v>1.50375939849624E-2</v>
      </c>
      <c r="G203" s="13">
        <v>7.3800738007380098E-3</v>
      </c>
      <c r="H203" s="13"/>
      <c r="I203" s="13">
        <v>2.0746887966804999E-2</v>
      </c>
      <c r="J203" s="13">
        <v>7.3800738007380098E-3</v>
      </c>
      <c r="K203" s="13"/>
      <c r="L203" s="13">
        <v>1.6129032258064498E-2</v>
      </c>
      <c r="M203" s="13">
        <v>9.0090090090090107E-3</v>
      </c>
      <c r="N203" s="13">
        <v>1.22699386503067E-2</v>
      </c>
      <c r="O203" s="13">
        <v>1.7045454545454499E-2</v>
      </c>
      <c r="P203" s="13"/>
      <c r="Q203" s="13">
        <v>1.7543859649122799E-2</v>
      </c>
      <c r="R203" s="13">
        <v>0</v>
      </c>
      <c r="S203" s="13">
        <v>0</v>
      </c>
      <c r="T203" s="13">
        <v>0</v>
      </c>
      <c r="U203" s="13">
        <v>1.58730158730159E-2</v>
      </c>
      <c r="V203" s="13">
        <v>2.8169014084507001E-2</v>
      </c>
      <c r="W203" s="13">
        <v>0</v>
      </c>
      <c r="X203" s="13">
        <v>1.63934426229508E-2</v>
      </c>
      <c r="Y203" s="13"/>
      <c r="Z203" s="13">
        <v>1.4705882352941201E-2</v>
      </c>
      <c r="AA203" s="13">
        <v>1.13636363636364E-2</v>
      </c>
      <c r="AB203" s="13">
        <v>1.20481927710843E-2</v>
      </c>
      <c r="AC203" s="13">
        <v>0</v>
      </c>
      <c r="AD203" s="13">
        <v>0.04</v>
      </c>
      <c r="AE203" s="13">
        <v>3.3333333333333298E-2</v>
      </c>
      <c r="AF203" s="13">
        <v>0</v>
      </c>
      <c r="AG203" s="13">
        <v>0</v>
      </c>
      <c r="AH203" s="13"/>
      <c r="AI203" s="13">
        <v>0.05</v>
      </c>
      <c r="AJ203" s="13">
        <v>2.2222222222222199E-2</v>
      </c>
      <c r="AK203" s="13">
        <v>3.8961038961039002E-2</v>
      </c>
      <c r="AL203" s="13">
        <v>7.4349442379182196E-3</v>
      </c>
      <c r="AM203" s="13">
        <v>0</v>
      </c>
      <c r="AN203" s="13"/>
      <c r="AO203" s="13">
        <v>1.22699386503067E-2</v>
      </c>
      <c r="AP203" s="13">
        <v>1.6129032258064498E-2</v>
      </c>
      <c r="AQ203" s="13"/>
      <c r="AR203" s="13">
        <v>0</v>
      </c>
      <c r="AS203" s="13">
        <v>0</v>
      </c>
      <c r="AT203" s="13">
        <v>0.125</v>
      </c>
      <c r="AU203" s="13">
        <v>0</v>
      </c>
      <c r="AV203" s="13">
        <v>0</v>
      </c>
      <c r="AW203" s="13">
        <v>2.4390243902439001E-2</v>
      </c>
      <c r="AX203" s="13">
        <v>6.8181818181818205E-2</v>
      </c>
      <c r="AY203" s="13">
        <v>0</v>
      </c>
      <c r="AZ203" s="13">
        <v>1.9607843137254902E-2</v>
      </c>
      <c r="BA203" s="13">
        <v>0</v>
      </c>
      <c r="BB203" s="13">
        <v>0</v>
      </c>
      <c r="BC203" s="13">
        <v>3.4482758620689703E-2</v>
      </c>
      <c r="BD203" s="13"/>
      <c r="BE203" s="13">
        <v>2.1857923497267801E-2</v>
      </c>
    </row>
    <row r="204" spans="2:57" x14ac:dyDescent="0.25">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row>
    <row r="205" spans="2:57" x14ac:dyDescent="0.25">
      <c r="B205" s="6" t="s">
        <v>154</v>
      </c>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row>
    <row r="206" spans="2:57" x14ac:dyDescent="0.25">
      <c r="B206" s="23" t="s">
        <v>151</v>
      </c>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row>
    <row r="207" spans="2:57" x14ac:dyDescent="0.25">
      <c r="B207" t="s">
        <v>147</v>
      </c>
      <c r="C207" s="13">
        <v>0.71484375</v>
      </c>
      <c r="D207" s="13">
        <v>0.36170212765957399</v>
      </c>
      <c r="E207" s="13">
        <v>0.52459016393442603</v>
      </c>
      <c r="F207" s="13">
        <v>0.66917293233082698</v>
      </c>
      <c r="G207" s="13">
        <v>0.84132841328413299</v>
      </c>
      <c r="H207" s="13"/>
      <c r="I207" s="13">
        <v>0.57261410788381695</v>
      </c>
      <c r="J207" s="13">
        <v>0.84132841328413299</v>
      </c>
      <c r="K207" s="13"/>
      <c r="L207" s="13">
        <v>0.64516129032258096</v>
      </c>
      <c r="M207" s="13">
        <v>0.75675675675675702</v>
      </c>
      <c r="N207" s="13">
        <v>0.71779141104294497</v>
      </c>
      <c r="O207" s="13">
        <v>0.71022727272727304</v>
      </c>
      <c r="P207" s="13"/>
      <c r="Q207" s="13">
        <v>0.45614035087719301</v>
      </c>
      <c r="R207" s="13">
        <v>0.625</v>
      </c>
      <c r="S207" s="13">
        <v>0.60416666666666696</v>
      </c>
      <c r="T207" s="13">
        <v>0.592592592592593</v>
      </c>
      <c r="U207" s="13">
        <v>0.76190476190476197</v>
      </c>
      <c r="V207" s="13">
        <v>0.77464788732394396</v>
      </c>
      <c r="W207" s="13">
        <v>0.80357142857142905</v>
      </c>
      <c r="X207" s="13">
        <v>0.87704918032786905</v>
      </c>
      <c r="Y207" s="13"/>
      <c r="Z207" s="13">
        <v>0.63235294117647101</v>
      </c>
      <c r="AA207" s="13">
        <v>0.69318181818181801</v>
      </c>
      <c r="AB207" s="13">
        <v>0.77108433734939796</v>
      </c>
      <c r="AC207" s="13">
        <v>0.87628865979381398</v>
      </c>
      <c r="AD207" s="13">
        <v>0.8</v>
      </c>
      <c r="AE207" s="13">
        <v>0.5</v>
      </c>
      <c r="AF207" s="13">
        <v>0.66666666666666696</v>
      </c>
      <c r="AG207" s="13">
        <v>0.64444444444444404</v>
      </c>
      <c r="AH207" s="13"/>
      <c r="AI207" s="13">
        <v>0.65</v>
      </c>
      <c r="AJ207" s="13">
        <v>0.6</v>
      </c>
      <c r="AK207" s="13">
        <v>0.58441558441558406</v>
      </c>
      <c r="AL207" s="13">
        <v>0.72862453531598503</v>
      </c>
      <c r="AM207" s="13">
        <v>0.86956521739130399</v>
      </c>
      <c r="AN207" s="13"/>
      <c r="AO207" s="13">
        <v>0.72085889570552097</v>
      </c>
      <c r="AP207" s="13">
        <v>0.70430107526881702</v>
      </c>
      <c r="AQ207" s="13"/>
      <c r="AR207" s="13">
        <v>0.65</v>
      </c>
      <c r="AS207" s="13">
        <v>0.74666666666666703</v>
      </c>
      <c r="AT207" s="13">
        <v>0.5</v>
      </c>
      <c r="AU207" s="13">
        <v>0.8</v>
      </c>
      <c r="AV207" s="13">
        <v>0.62068965517241403</v>
      </c>
      <c r="AW207" s="13">
        <v>0.82926829268292701</v>
      </c>
      <c r="AX207" s="13">
        <v>0.79545454545454497</v>
      </c>
      <c r="AY207" s="13">
        <v>0.8</v>
      </c>
      <c r="AZ207" s="13">
        <v>0.70588235294117696</v>
      </c>
      <c r="BA207" s="13">
        <v>0.51724137931034497</v>
      </c>
      <c r="BB207" s="13">
        <v>0.66666666666666696</v>
      </c>
      <c r="BC207" s="13">
        <v>0.75862068965517204</v>
      </c>
      <c r="BD207" s="13"/>
      <c r="BE207" s="13">
        <v>0.83606557377049195</v>
      </c>
    </row>
    <row r="208" spans="2:57" x14ac:dyDescent="0.25">
      <c r="B208" t="s">
        <v>148</v>
      </c>
      <c r="C208" s="13">
        <v>0.25390625</v>
      </c>
      <c r="D208" s="13">
        <v>0.61702127659574502</v>
      </c>
      <c r="E208" s="13">
        <v>0.42622950819672101</v>
      </c>
      <c r="F208" s="13">
        <v>0.30827067669172897</v>
      </c>
      <c r="G208" s="13">
        <v>0.12546125461254601</v>
      </c>
      <c r="H208" s="13"/>
      <c r="I208" s="13">
        <v>0.39834024896265602</v>
      </c>
      <c r="J208" s="13">
        <v>0.12546125461254601</v>
      </c>
      <c r="K208" s="13"/>
      <c r="L208" s="13">
        <v>0.30645161290322598</v>
      </c>
      <c r="M208" s="13">
        <v>0.23423423423423401</v>
      </c>
      <c r="N208" s="13">
        <v>0.251533742331288</v>
      </c>
      <c r="O208" s="13">
        <v>0.25</v>
      </c>
      <c r="P208" s="13"/>
      <c r="Q208" s="13">
        <v>0.50877192982456099</v>
      </c>
      <c r="R208" s="13">
        <v>0.34375</v>
      </c>
      <c r="S208" s="13">
        <v>0.375</v>
      </c>
      <c r="T208" s="13">
        <v>0.37037037037037002</v>
      </c>
      <c r="U208" s="13">
        <v>0.206349206349206</v>
      </c>
      <c r="V208" s="13">
        <v>0.22535211267605601</v>
      </c>
      <c r="W208" s="13">
        <v>0.19642857142857101</v>
      </c>
      <c r="X208" s="13">
        <v>8.1967213114754106E-2</v>
      </c>
      <c r="Y208" s="13"/>
      <c r="Z208" s="13">
        <v>0.32352941176470601</v>
      </c>
      <c r="AA208" s="13">
        <v>0.27272727272727298</v>
      </c>
      <c r="AB208" s="13">
        <v>0.20481927710843401</v>
      </c>
      <c r="AC208" s="13">
        <v>9.2783505154639206E-2</v>
      </c>
      <c r="AD208" s="13">
        <v>0.18</v>
      </c>
      <c r="AE208" s="13">
        <v>0.43333333333333302</v>
      </c>
      <c r="AF208" s="13">
        <v>0.33333333333333298</v>
      </c>
      <c r="AG208" s="13">
        <v>0.35555555555555601</v>
      </c>
      <c r="AH208" s="13"/>
      <c r="AI208" s="13">
        <v>0.3</v>
      </c>
      <c r="AJ208" s="13">
        <v>0.37777777777777799</v>
      </c>
      <c r="AK208" s="13">
        <v>0.337662337662338</v>
      </c>
      <c r="AL208" s="13">
        <v>0.25650557620817799</v>
      </c>
      <c r="AM208" s="13">
        <v>0.119565217391304</v>
      </c>
      <c r="AN208" s="13"/>
      <c r="AO208" s="13">
        <v>0.26687116564417201</v>
      </c>
      <c r="AP208" s="13">
        <v>0.231182795698925</v>
      </c>
      <c r="AQ208" s="13"/>
      <c r="AR208" s="13">
        <v>0.32500000000000001</v>
      </c>
      <c r="AS208" s="13">
        <v>0.233333333333333</v>
      </c>
      <c r="AT208" s="13">
        <v>0.375</v>
      </c>
      <c r="AU208" s="13">
        <v>0.2</v>
      </c>
      <c r="AV208" s="13">
        <v>0.36206896551724099</v>
      </c>
      <c r="AW208" s="13">
        <v>0.12195121951219499</v>
      </c>
      <c r="AX208" s="13">
        <v>0.18181818181818199</v>
      </c>
      <c r="AY208" s="13">
        <v>0.2</v>
      </c>
      <c r="AZ208" s="13">
        <v>0.27450980392156898</v>
      </c>
      <c r="BA208" s="13">
        <v>0.41379310344827602</v>
      </c>
      <c r="BB208" s="13">
        <v>0.296296296296296</v>
      </c>
      <c r="BC208" s="13">
        <v>0.13793103448275901</v>
      </c>
      <c r="BD208" s="13"/>
      <c r="BE208" s="13">
        <v>0.14754098360655701</v>
      </c>
    </row>
    <row r="209" spans="2:57" x14ac:dyDescent="0.25">
      <c r="B209" t="s">
        <v>149</v>
      </c>
      <c r="C209" s="13">
        <v>3.125E-2</v>
      </c>
      <c r="D209" s="13">
        <v>2.1276595744680899E-2</v>
      </c>
      <c r="E209" s="13">
        <v>4.91803278688525E-2</v>
      </c>
      <c r="F209" s="13">
        <v>2.2556390977443601E-2</v>
      </c>
      <c r="G209" s="13">
        <v>3.3210332103321E-2</v>
      </c>
      <c r="H209" s="13"/>
      <c r="I209" s="13">
        <v>2.9045643153527E-2</v>
      </c>
      <c r="J209" s="13">
        <v>3.3210332103321E-2</v>
      </c>
      <c r="K209" s="13"/>
      <c r="L209" s="13">
        <v>4.8387096774193498E-2</v>
      </c>
      <c r="M209" s="13">
        <v>9.0090090090090107E-3</v>
      </c>
      <c r="N209" s="13">
        <v>3.0674846625766899E-2</v>
      </c>
      <c r="O209" s="13">
        <v>3.97727272727273E-2</v>
      </c>
      <c r="P209" s="13"/>
      <c r="Q209" s="13">
        <v>3.5087719298245598E-2</v>
      </c>
      <c r="R209" s="13">
        <v>3.125E-2</v>
      </c>
      <c r="S209" s="13">
        <v>2.0833333333333301E-2</v>
      </c>
      <c r="T209" s="13">
        <v>3.7037037037037E-2</v>
      </c>
      <c r="U209" s="13">
        <v>3.1746031746031703E-2</v>
      </c>
      <c r="V209" s="13">
        <v>0</v>
      </c>
      <c r="W209" s="13">
        <v>0</v>
      </c>
      <c r="X209" s="13">
        <v>4.0983606557376998E-2</v>
      </c>
      <c r="Y209" s="13"/>
      <c r="Z209" s="13">
        <v>4.4117647058823498E-2</v>
      </c>
      <c r="AA209" s="13">
        <v>3.4090909090909102E-2</v>
      </c>
      <c r="AB209" s="13">
        <v>2.40963855421687E-2</v>
      </c>
      <c r="AC209" s="13">
        <v>3.09278350515464E-2</v>
      </c>
      <c r="AD209" s="13">
        <v>0.02</v>
      </c>
      <c r="AE209" s="13">
        <v>6.6666666666666693E-2</v>
      </c>
      <c r="AF209" s="13">
        <v>0</v>
      </c>
      <c r="AG209" s="13">
        <v>0</v>
      </c>
      <c r="AH209" s="13"/>
      <c r="AI209" s="13">
        <v>0.05</v>
      </c>
      <c r="AJ209" s="13">
        <v>2.2222222222222199E-2</v>
      </c>
      <c r="AK209" s="13">
        <v>7.7922077922077906E-2</v>
      </c>
      <c r="AL209" s="13">
        <v>1.4869888475836399E-2</v>
      </c>
      <c r="AM209" s="13">
        <v>1.0869565217391301E-2</v>
      </c>
      <c r="AN209" s="13"/>
      <c r="AO209" s="13">
        <v>1.22699386503067E-2</v>
      </c>
      <c r="AP209" s="13">
        <v>6.4516129032258104E-2</v>
      </c>
      <c r="AQ209" s="13"/>
      <c r="AR209" s="13">
        <v>2.5000000000000001E-2</v>
      </c>
      <c r="AS209" s="13">
        <v>0.02</v>
      </c>
      <c r="AT209" s="13">
        <v>0.125</v>
      </c>
      <c r="AU209" s="13">
        <v>0</v>
      </c>
      <c r="AV209" s="13">
        <v>1.72413793103448E-2</v>
      </c>
      <c r="AW209" s="13">
        <v>4.8780487804878099E-2</v>
      </c>
      <c r="AX209" s="13">
        <v>2.27272727272727E-2</v>
      </c>
      <c r="AY209" s="13">
        <v>0</v>
      </c>
      <c r="AZ209" s="13">
        <v>1.9607843137254902E-2</v>
      </c>
      <c r="BA209" s="13">
        <v>6.8965517241379296E-2</v>
      </c>
      <c r="BB209" s="13">
        <v>3.7037037037037E-2</v>
      </c>
      <c r="BC209" s="13">
        <v>0.10344827586206901</v>
      </c>
      <c r="BD209" s="13"/>
      <c r="BE209" s="13">
        <v>1.63934426229508E-2</v>
      </c>
    </row>
    <row r="210" spans="2:57" x14ac:dyDescent="0.25">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row>
    <row r="211" spans="2:57" x14ac:dyDescent="0.25">
      <c r="B211" s="6" t="s">
        <v>155</v>
      </c>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row>
    <row r="212" spans="2:57" x14ac:dyDescent="0.25">
      <c r="B212" s="23" t="s">
        <v>151</v>
      </c>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row>
    <row r="213" spans="2:57" x14ac:dyDescent="0.25">
      <c r="B213" t="s">
        <v>147</v>
      </c>
      <c r="C213" s="13">
        <v>0.955078125</v>
      </c>
      <c r="D213" s="13">
        <v>0.80851063829787195</v>
      </c>
      <c r="E213" s="13">
        <v>0.93442622950819698</v>
      </c>
      <c r="F213" s="13">
        <v>0.95488721804511301</v>
      </c>
      <c r="G213" s="13">
        <v>0.98523985239852396</v>
      </c>
      <c r="H213" s="13"/>
      <c r="I213" s="13">
        <v>0.92116182572614103</v>
      </c>
      <c r="J213" s="13">
        <v>0.98523985239852396</v>
      </c>
      <c r="K213" s="13"/>
      <c r="L213" s="13">
        <v>0.90322580645161299</v>
      </c>
      <c r="M213" s="13">
        <v>0.97297297297297303</v>
      </c>
      <c r="N213" s="13">
        <v>0.93865030674846595</v>
      </c>
      <c r="O213" s="13">
        <v>0.97727272727272696</v>
      </c>
      <c r="P213" s="13"/>
      <c r="Q213" s="13">
        <v>0.84210526315789502</v>
      </c>
      <c r="R213" s="13">
        <v>1</v>
      </c>
      <c r="S213" s="13">
        <v>0.9375</v>
      </c>
      <c r="T213" s="13">
        <v>0.907407407407407</v>
      </c>
      <c r="U213" s="13">
        <v>1</v>
      </c>
      <c r="V213" s="13">
        <v>0.98591549295774605</v>
      </c>
      <c r="W213" s="13">
        <v>0.96428571428571397</v>
      </c>
      <c r="X213" s="13">
        <v>0.98360655737704905</v>
      </c>
      <c r="Y213" s="13"/>
      <c r="Z213" s="13">
        <v>0.95588235294117696</v>
      </c>
      <c r="AA213" s="13">
        <v>0.93181818181818199</v>
      </c>
      <c r="AB213" s="13">
        <v>0.98795180722891596</v>
      </c>
      <c r="AC213" s="13">
        <v>0.95876288659793796</v>
      </c>
      <c r="AD213" s="13">
        <v>0.96</v>
      </c>
      <c r="AE213" s="13">
        <v>0.91666666666666696</v>
      </c>
      <c r="AF213" s="13">
        <v>0.952380952380952</v>
      </c>
      <c r="AG213" s="13">
        <v>0.97777777777777797</v>
      </c>
      <c r="AH213" s="13"/>
      <c r="AI213" s="13">
        <v>0.85</v>
      </c>
      <c r="AJ213" s="13">
        <v>0.88888888888888895</v>
      </c>
      <c r="AK213" s="13">
        <v>0.92207792207792205</v>
      </c>
      <c r="AL213" s="13">
        <v>0.97026022304832704</v>
      </c>
      <c r="AM213" s="13">
        <v>0.98913043478260898</v>
      </c>
      <c r="AN213" s="13"/>
      <c r="AO213" s="13">
        <v>0.94478527607361995</v>
      </c>
      <c r="AP213" s="13">
        <v>0.97311827956989205</v>
      </c>
      <c r="AQ213" s="13"/>
      <c r="AR213" s="13">
        <v>0.97499999999999998</v>
      </c>
      <c r="AS213" s="13">
        <v>0.94666666666666699</v>
      </c>
      <c r="AT213" s="13">
        <v>1</v>
      </c>
      <c r="AU213" s="13">
        <v>1</v>
      </c>
      <c r="AV213" s="13">
        <v>0.94827586206896597</v>
      </c>
      <c r="AW213" s="13">
        <v>1</v>
      </c>
      <c r="AX213" s="13">
        <v>0.90909090909090895</v>
      </c>
      <c r="AY213" s="13">
        <v>0.9</v>
      </c>
      <c r="AZ213" s="13">
        <v>0.98039215686274495</v>
      </c>
      <c r="BA213" s="13">
        <v>0.931034482758621</v>
      </c>
      <c r="BB213" s="13">
        <v>1</v>
      </c>
      <c r="BC213" s="13">
        <v>0.931034482758621</v>
      </c>
      <c r="BD213" s="13"/>
      <c r="BE213" s="13">
        <v>0.95628415300546399</v>
      </c>
    </row>
    <row r="214" spans="2:57" x14ac:dyDescent="0.25">
      <c r="B214" t="s">
        <v>148</v>
      </c>
      <c r="C214" s="13">
        <v>4.1015625E-2</v>
      </c>
      <c r="D214" s="13">
        <v>0.19148936170212799</v>
      </c>
      <c r="E214" s="13">
        <v>6.5573770491803296E-2</v>
      </c>
      <c r="F214" s="13">
        <v>3.00751879699248E-2</v>
      </c>
      <c r="G214" s="13">
        <v>1.4760147601476E-2</v>
      </c>
      <c r="H214" s="13"/>
      <c r="I214" s="13">
        <v>7.0539419087136901E-2</v>
      </c>
      <c r="J214" s="13">
        <v>1.4760147601476E-2</v>
      </c>
      <c r="K214" s="13"/>
      <c r="L214" s="13">
        <v>9.6774193548387094E-2</v>
      </c>
      <c r="M214" s="13">
        <v>1.8018018018018001E-2</v>
      </c>
      <c r="N214" s="13">
        <v>5.5214723926380403E-2</v>
      </c>
      <c r="O214" s="13">
        <v>2.27272727272727E-2</v>
      </c>
      <c r="P214" s="13"/>
      <c r="Q214" s="13">
        <v>0.157894736842105</v>
      </c>
      <c r="R214" s="13">
        <v>0</v>
      </c>
      <c r="S214" s="13">
        <v>4.1666666666666699E-2</v>
      </c>
      <c r="T214" s="13">
        <v>7.4074074074074098E-2</v>
      </c>
      <c r="U214" s="13">
        <v>0</v>
      </c>
      <c r="V214" s="13">
        <v>1.4084507042253501E-2</v>
      </c>
      <c r="W214" s="13">
        <v>3.5714285714285698E-2</v>
      </c>
      <c r="X214" s="13">
        <v>1.63934426229508E-2</v>
      </c>
      <c r="Y214" s="13"/>
      <c r="Z214" s="13">
        <v>4.4117647058823498E-2</v>
      </c>
      <c r="AA214" s="13">
        <v>6.8181818181818205E-2</v>
      </c>
      <c r="AB214" s="13">
        <v>1.20481927710843E-2</v>
      </c>
      <c r="AC214" s="13">
        <v>3.09278350515464E-2</v>
      </c>
      <c r="AD214" s="13">
        <v>0.04</v>
      </c>
      <c r="AE214" s="13">
        <v>6.6666666666666693E-2</v>
      </c>
      <c r="AF214" s="13">
        <v>4.7619047619047603E-2</v>
      </c>
      <c r="AG214" s="13">
        <v>2.2222222222222199E-2</v>
      </c>
      <c r="AH214" s="13"/>
      <c r="AI214" s="13">
        <v>0.15</v>
      </c>
      <c r="AJ214" s="13">
        <v>8.8888888888888906E-2</v>
      </c>
      <c r="AK214" s="13">
        <v>6.4935064935064901E-2</v>
      </c>
      <c r="AL214" s="13">
        <v>2.9739776951672899E-2</v>
      </c>
      <c r="AM214" s="13">
        <v>1.0869565217391301E-2</v>
      </c>
      <c r="AN214" s="13"/>
      <c r="AO214" s="13">
        <v>5.2147239263803699E-2</v>
      </c>
      <c r="AP214" s="13">
        <v>2.1505376344085999E-2</v>
      </c>
      <c r="AQ214" s="13"/>
      <c r="AR214" s="13">
        <v>2.5000000000000001E-2</v>
      </c>
      <c r="AS214" s="13">
        <v>5.3333333333333302E-2</v>
      </c>
      <c r="AT214" s="13">
        <v>0</v>
      </c>
      <c r="AU214" s="13">
        <v>0</v>
      </c>
      <c r="AV214" s="13">
        <v>5.1724137931034503E-2</v>
      </c>
      <c r="AW214" s="13">
        <v>0</v>
      </c>
      <c r="AX214" s="13">
        <v>6.8181818181818205E-2</v>
      </c>
      <c r="AY214" s="13">
        <v>0.1</v>
      </c>
      <c r="AZ214" s="13">
        <v>0</v>
      </c>
      <c r="BA214" s="13">
        <v>6.8965517241379296E-2</v>
      </c>
      <c r="BB214" s="13">
        <v>0</v>
      </c>
      <c r="BC214" s="13">
        <v>6.8965517241379296E-2</v>
      </c>
      <c r="BD214" s="13"/>
      <c r="BE214" s="13">
        <v>3.8251366120218601E-2</v>
      </c>
    </row>
    <row r="215" spans="2:57" x14ac:dyDescent="0.25">
      <c r="B215" t="s">
        <v>149</v>
      </c>
      <c r="C215" s="13">
        <v>3.90625E-3</v>
      </c>
      <c r="D215" s="13">
        <v>0</v>
      </c>
      <c r="E215" s="13">
        <v>0</v>
      </c>
      <c r="F215" s="13">
        <v>1.50375939849624E-2</v>
      </c>
      <c r="G215" s="13">
        <v>0</v>
      </c>
      <c r="H215" s="13"/>
      <c r="I215" s="13">
        <v>8.29875518672199E-3</v>
      </c>
      <c r="J215" s="13">
        <v>0</v>
      </c>
      <c r="K215" s="13"/>
      <c r="L215" s="13">
        <v>0</v>
      </c>
      <c r="M215" s="13">
        <v>9.0090090090090107E-3</v>
      </c>
      <c r="N215" s="13">
        <v>6.13496932515337E-3</v>
      </c>
      <c r="O215" s="13">
        <v>0</v>
      </c>
      <c r="P215" s="13"/>
      <c r="Q215" s="13">
        <v>0</v>
      </c>
      <c r="R215" s="13">
        <v>0</v>
      </c>
      <c r="S215" s="13">
        <v>2.0833333333333301E-2</v>
      </c>
      <c r="T215" s="13">
        <v>1.85185185185185E-2</v>
      </c>
      <c r="U215" s="13">
        <v>0</v>
      </c>
      <c r="V215" s="13">
        <v>0</v>
      </c>
      <c r="W215" s="13">
        <v>0</v>
      </c>
      <c r="X215" s="13">
        <v>0</v>
      </c>
      <c r="Y215" s="13"/>
      <c r="Z215" s="13">
        <v>0</v>
      </c>
      <c r="AA215" s="13">
        <v>0</v>
      </c>
      <c r="AB215" s="13">
        <v>0</v>
      </c>
      <c r="AC215" s="13">
        <v>1.03092783505155E-2</v>
      </c>
      <c r="AD215" s="13">
        <v>0</v>
      </c>
      <c r="AE215" s="13">
        <v>1.6666666666666701E-2</v>
      </c>
      <c r="AF215" s="13">
        <v>0</v>
      </c>
      <c r="AG215" s="13">
        <v>0</v>
      </c>
      <c r="AH215" s="13"/>
      <c r="AI215" s="13">
        <v>0</v>
      </c>
      <c r="AJ215" s="13">
        <v>2.2222222222222199E-2</v>
      </c>
      <c r="AK215" s="13">
        <v>1.2987012987013E-2</v>
      </c>
      <c r="AL215" s="13">
        <v>0</v>
      </c>
      <c r="AM215" s="13">
        <v>0</v>
      </c>
      <c r="AN215" s="13"/>
      <c r="AO215" s="13">
        <v>3.0674846625766898E-3</v>
      </c>
      <c r="AP215" s="13">
        <v>5.3763440860215101E-3</v>
      </c>
      <c r="AQ215" s="13"/>
      <c r="AR215" s="13">
        <v>0</v>
      </c>
      <c r="AS215" s="13">
        <v>0</v>
      </c>
      <c r="AT215" s="13">
        <v>0</v>
      </c>
      <c r="AU215" s="13">
        <v>0</v>
      </c>
      <c r="AV215" s="13">
        <v>0</v>
      </c>
      <c r="AW215" s="13">
        <v>0</v>
      </c>
      <c r="AX215" s="13">
        <v>2.27272727272727E-2</v>
      </c>
      <c r="AY215" s="13">
        <v>0</v>
      </c>
      <c r="AZ215" s="13">
        <v>1.9607843137254902E-2</v>
      </c>
      <c r="BA215" s="13">
        <v>0</v>
      </c>
      <c r="BB215" s="13">
        <v>0</v>
      </c>
      <c r="BC215" s="13">
        <v>0</v>
      </c>
      <c r="BD215" s="13"/>
      <c r="BE215" s="13">
        <v>5.4644808743169399E-3</v>
      </c>
    </row>
    <row r="216" spans="2:57" x14ac:dyDescent="0.25">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row>
    <row r="217" spans="2:57" x14ac:dyDescent="0.25">
      <c r="B217" s="6" t="s">
        <v>156</v>
      </c>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row>
    <row r="218" spans="2:57" x14ac:dyDescent="0.25">
      <c r="B218" s="23" t="s">
        <v>151</v>
      </c>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row>
    <row r="219" spans="2:57" x14ac:dyDescent="0.25">
      <c r="B219" t="s">
        <v>147</v>
      </c>
      <c r="C219" s="13">
        <v>0.791015625</v>
      </c>
      <c r="D219" s="13">
        <v>0.61702127659574502</v>
      </c>
      <c r="E219" s="13">
        <v>0.73770491803278704</v>
      </c>
      <c r="F219" s="13">
        <v>0.766917293233083</v>
      </c>
      <c r="G219" s="13">
        <v>0.84501845018450195</v>
      </c>
      <c r="H219" s="13"/>
      <c r="I219" s="13">
        <v>0.73029045643153501</v>
      </c>
      <c r="J219" s="13">
        <v>0.84501845018450195</v>
      </c>
      <c r="K219" s="13"/>
      <c r="L219" s="13">
        <v>0.83870967741935498</v>
      </c>
      <c r="M219" s="13">
        <v>0.80180180180180205</v>
      </c>
      <c r="N219" s="13">
        <v>0.79141104294478504</v>
      </c>
      <c r="O219" s="13">
        <v>0.76704545454545503</v>
      </c>
      <c r="P219" s="13"/>
      <c r="Q219" s="13">
        <v>0.66666666666666696</v>
      </c>
      <c r="R219" s="13">
        <v>0.8125</v>
      </c>
      <c r="S219" s="13">
        <v>0.75</v>
      </c>
      <c r="T219" s="13">
        <v>0.74074074074074103</v>
      </c>
      <c r="U219" s="13">
        <v>0.79365079365079405</v>
      </c>
      <c r="V219" s="13">
        <v>0.83098591549295797</v>
      </c>
      <c r="W219" s="13">
        <v>0.83928571428571397</v>
      </c>
      <c r="X219" s="13">
        <v>0.83606557377049195</v>
      </c>
      <c r="Y219" s="13"/>
      <c r="Z219" s="13">
        <v>0.89705882352941202</v>
      </c>
      <c r="AA219" s="13">
        <v>0.73863636363636398</v>
      </c>
      <c r="AB219" s="13">
        <v>0.72289156626506001</v>
      </c>
      <c r="AC219" s="13">
        <v>0.77319587628866004</v>
      </c>
      <c r="AD219" s="13">
        <v>0.82</v>
      </c>
      <c r="AE219" s="13">
        <v>0.73333333333333295</v>
      </c>
      <c r="AF219" s="13">
        <v>0.80952380952380998</v>
      </c>
      <c r="AG219" s="13">
        <v>0.93333333333333302</v>
      </c>
      <c r="AH219" s="13"/>
      <c r="AI219" s="13">
        <v>0.65</v>
      </c>
      <c r="AJ219" s="13">
        <v>0.68888888888888899</v>
      </c>
      <c r="AK219" s="13">
        <v>0.77922077922077904</v>
      </c>
      <c r="AL219" s="13">
        <v>0.82156133828996303</v>
      </c>
      <c r="AM219" s="13">
        <v>0.78260869565217395</v>
      </c>
      <c r="AN219" s="13"/>
      <c r="AO219" s="13">
        <v>0.79754601226993904</v>
      </c>
      <c r="AP219" s="13">
        <v>0.77956989247311803</v>
      </c>
      <c r="AQ219" s="13"/>
      <c r="AR219" s="13">
        <v>0.8</v>
      </c>
      <c r="AS219" s="13">
        <v>0.8</v>
      </c>
      <c r="AT219" s="13">
        <v>0.75</v>
      </c>
      <c r="AU219" s="13">
        <v>0.8</v>
      </c>
      <c r="AV219" s="13">
        <v>0.79310344827586199</v>
      </c>
      <c r="AW219" s="13">
        <v>0.80487804878048796</v>
      </c>
      <c r="AX219" s="13">
        <v>0.84090909090909105</v>
      </c>
      <c r="AY219" s="13">
        <v>0.8</v>
      </c>
      <c r="AZ219" s="13">
        <v>0.80392156862745101</v>
      </c>
      <c r="BA219" s="13">
        <v>0.72413793103448298</v>
      </c>
      <c r="BB219" s="13">
        <v>0.70370370370370405</v>
      </c>
      <c r="BC219" s="13">
        <v>0.75862068965517204</v>
      </c>
      <c r="BD219" s="13"/>
      <c r="BE219" s="13">
        <v>0.84153005464480901</v>
      </c>
    </row>
    <row r="220" spans="2:57" x14ac:dyDescent="0.25">
      <c r="B220" t="s">
        <v>148</v>
      </c>
      <c r="C220" s="13">
        <v>0.201171875</v>
      </c>
      <c r="D220" s="13">
        <v>0.38297872340425498</v>
      </c>
      <c r="E220" s="13">
        <v>0.24590163934426201</v>
      </c>
      <c r="F220" s="13">
        <v>0.22556390977443599</v>
      </c>
      <c r="G220" s="13">
        <v>0.14760147601476001</v>
      </c>
      <c r="H220" s="13"/>
      <c r="I220" s="13">
        <v>0.26141078838174298</v>
      </c>
      <c r="J220" s="13">
        <v>0.14760147601476001</v>
      </c>
      <c r="K220" s="13"/>
      <c r="L220" s="13">
        <v>0.16129032258064499</v>
      </c>
      <c r="M220" s="13">
        <v>0.18918918918918901</v>
      </c>
      <c r="N220" s="13">
        <v>0.19631901840490801</v>
      </c>
      <c r="O220" s="13">
        <v>0.22727272727272699</v>
      </c>
      <c r="P220" s="13"/>
      <c r="Q220" s="13">
        <v>0.33333333333333298</v>
      </c>
      <c r="R220" s="13">
        <v>0.1875</v>
      </c>
      <c r="S220" s="13">
        <v>0.22916666666666699</v>
      </c>
      <c r="T220" s="13">
        <v>0.240740740740741</v>
      </c>
      <c r="U220" s="13">
        <v>0.206349206349206</v>
      </c>
      <c r="V220" s="13">
        <v>0.169014084507042</v>
      </c>
      <c r="W220" s="13">
        <v>0.160714285714286</v>
      </c>
      <c r="X220" s="13">
        <v>0.14754098360655701</v>
      </c>
      <c r="Y220" s="13"/>
      <c r="Z220" s="13">
        <v>0.10294117647058799</v>
      </c>
      <c r="AA220" s="13">
        <v>0.25</v>
      </c>
      <c r="AB220" s="13">
        <v>0.265060240963855</v>
      </c>
      <c r="AC220" s="13">
        <v>0.216494845360825</v>
      </c>
      <c r="AD220" s="13">
        <v>0.18</v>
      </c>
      <c r="AE220" s="13">
        <v>0.25</v>
      </c>
      <c r="AF220" s="13">
        <v>0.19047619047618999</v>
      </c>
      <c r="AG220" s="13">
        <v>6.6666666666666693E-2</v>
      </c>
      <c r="AH220" s="13"/>
      <c r="AI220" s="13">
        <v>0.35</v>
      </c>
      <c r="AJ220" s="13">
        <v>0.31111111111111101</v>
      </c>
      <c r="AK220" s="13">
        <v>0.22077922077922099</v>
      </c>
      <c r="AL220" s="13">
        <v>0.16356877323420099</v>
      </c>
      <c r="AM220" s="13">
        <v>0.217391304347826</v>
      </c>
      <c r="AN220" s="13"/>
      <c r="AO220" s="13">
        <v>0.19631901840490801</v>
      </c>
      <c r="AP220" s="13">
        <v>0.209677419354839</v>
      </c>
      <c r="AQ220" s="13"/>
      <c r="AR220" s="13">
        <v>0.17499999999999999</v>
      </c>
      <c r="AS220" s="13">
        <v>0.2</v>
      </c>
      <c r="AT220" s="13">
        <v>0.25</v>
      </c>
      <c r="AU220" s="13">
        <v>0.2</v>
      </c>
      <c r="AV220" s="13">
        <v>0.20689655172413801</v>
      </c>
      <c r="AW220" s="13">
        <v>0.146341463414634</v>
      </c>
      <c r="AX220" s="13">
        <v>0.15909090909090901</v>
      </c>
      <c r="AY220" s="13">
        <v>0.2</v>
      </c>
      <c r="AZ220" s="13">
        <v>0.19607843137254899</v>
      </c>
      <c r="BA220" s="13">
        <v>0.27586206896551702</v>
      </c>
      <c r="BB220" s="13">
        <v>0.25925925925925902</v>
      </c>
      <c r="BC220" s="13">
        <v>0.24137931034482801</v>
      </c>
      <c r="BD220" s="13"/>
      <c r="BE220" s="13">
        <v>0.15300546448087399</v>
      </c>
    </row>
    <row r="221" spans="2:57" x14ac:dyDescent="0.25">
      <c r="B221" t="s">
        <v>149</v>
      </c>
      <c r="C221" s="13">
        <v>7.8125E-3</v>
      </c>
      <c r="D221" s="13">
        <v>0</v>
      </c>
      <c r="E221" s="13">
        <v>1.63934426229508E-2</v>
      </c>
      <c r="F221" s="13">
        <v>7.5187969924812E-3</v>
      </c>
      <c r="G221" s="13">
        <v>7.3800738007380098E-3</v>
      </c>
      <c r="H221" s="13"/>
      <c r="I221" s="13">
        <v>8.29875518672199E-3</v>
      </c>
      <c r="J221" s="13">
        <v>7.3800738007380098E-3</v>
      </c>
      <c r="K221" s="13"/>
      <c r="L221" s="13">
        <v>0</v>
      </c>
      <c r="M221" s="13">
        <v>9.0090090090090107E-3</v>
      </c>
      <c r="N221" s="13">
        <v>1.22699386503067E-2</v>
      </c>
      <c r="O221" s="13">
        <v>5.6818181818181802E-3</v>
      </c>
      <c r="P221" s="13"/>
      <c r="Q221" s="13">
        <v>0</v>
      </c>
      <c r="R221" s="13">
        <v>0</v>
      </c>
      <c r="S221" s="13">
        <v>2.0833333333333301E-2</v>
      </c>
      <c r="T221" s="13">
        <v>1.85185185185185E-2</v>
      </c>
      <c r="U221" s="13">
        <v>0</v>
      </c>
      <c r="V221" s="13">
        <v>0</v>
      </c>
      <c r="W221" s="13">
        <v>0</v>
      </c>
      <c r="X221" s="13">
        <v>1.63934426229508E-2</v>
      </c>
      <c r="Y221" s="13"/>
      <c r="Z221" s="13">
        <v>0</v>
      </c>
      <c r="AA221" s="13">
        <v>1.13636363636364E-2</v>
      </c>
      <c r="AB221" s="13">
        <v>1.20481927710843E-2</v>
      </c>
      <c r="AC221" s="13">
        <v>1.03092783505155E-2</v>
      </c>
      <c r="AD221" s="13">
        <v>0</v>
      </c>
      <c r="AE221" s="13">
        <v>1.6666666666666701E-2</v>
      </c>
      <c r="AF221" s="13">
        <v>0</v>
      </c>
      <c r="AG221" s="13">
        <v>0</v>
      </c>
      <c r="AH221" s="13"/>
      <c r="AI221" s="13">
        <v>0</v>
      </c>
      <c r="AJ221" s="13">
        <v>0</v>
      </c>
      <c r="AK221" s="13">
        <v>0</v>
      </c>
      <c r="AL221" s="13">
        <v>1.4869888475836399E-2</v>
      </c>
      <c r="AM221" s="13">
        <v>0</v>
      </c>
      <c r="AN221" s="13"/>
      <c r="AO221" s="13">
        <v>6.13496932515337E-3</v>
      </c>
      <c r="AP221" s="13">
        <v>1.0752688172042999E-2</v>
      </c>
      <c r="AQ221" s="13"/>
      <c r="AR221" s="13">
        <v>2.5000000000000001E-2</v>
      </c>
      <c r="AS221" s="13">
        <v>0</v>
      </c>
      <c r="AT221" s="13">
        <v>0</v>
      </c>
      <c r="AU221" s="13">
        <v>0</v>
      </c>
      <c r="AV221" s="13">
        <v>0</v>
      </c>
      <c r="AW221" s="13">
        <v>4.8780487804878099E-2</v>
      </c>
      <c r="AX221" s="13">
        <v>0</v>
      </c>
      <c r="AY221" s="13">
        <v>0</v>
      </c>
      <c r="AZ221" s="13">
        <v>0</v>
      </c>
      <c r="BA221" s="13">
        <v>0</v>
      </c>
      <c r="BB221" s="13">
        <v>3.7037037037037E-2</v>
      </c>
      <c r="BC221" s="13">
        <v>0</v>
      </c>
      <c r="BD221" s="13"/>
      <c r="BE221" s="13">
        <v>5.4644808743169399E-3</v>
      </c>
    </row>
    <row r="222" spans="2:57" x14ac:dyDescent="0.25">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row>
    <row r="223" spans="2:57" x14ac:dyDescent="0.25">
      <c r="B223" s="6" t="s">
        <v>163</v>
      </c>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row>
    <row r="224" spans="2:57" x14ac:dyDescent="0.25">
      <c r="B224" s="23" t="s">
        <v>151</v>
      </c>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row>
    <row r="225" spans="2:57" x14ac:dyDescent="0.25">
      <c r="B225" t="s">
        <v>147</v>
      </c>
      <c r="C225" s="13">
        <v>0.90212765957446805</v>
      </c>
      <c r="D225" s="13">
        <v>0.83333333333333304</v>
      </c>
      <c r="E225" s="13">
        <v>0.83783783783783805</v>
      </c>
      <c r="F225" s="13">
        <v>0.89256198347107396</v>
      </c>
      <c r="G225" s="13">
        <v>0.93469387755101996</v>
      </c>
      <c r="H225" s="13"/>
      <c r="I225" s="13">
        <v>0.86666666666666703</v>
      </c>
      <c r="J225" s="13">
        <v>0.93469387755101996</v>
      </c>
      <c r="K225" s="13"/>
      <c r="L225" s="13">
        <v>0.95454545454545503</v>
      </c>
      <c r="M225" s="13">
        <v>0.90833333333333299</v>
      </c>
      <c r="N225" s="13">
        <v>0.90441176470588203</v>
      </c>
      <c r="O225" s="13">
        <v>0.87755102040816302</v>
      </c>
      <c r="P225" s="13"/>
      <c r="Q225" s="13">
        <v>0.94444444444444398</v>
      </c>
      <c r="R225" s="13">
        <v>0.85714285714285698</v>
      </c>
      <c r="S225" s="13">
        <v>0.79545454545454497</v>
      </c>
      <c r="T225" s="13">
        <v>0.90566037735849103</v>
      </c>
      <c r="U225" s="13">
        <v>0.95081967213114704</v>
      </c>
      <c r="V225" s="13">
        <v>0.93333333333333302</v>
      </c>
      <c r="W225" s="13">
        <v>0.952380952380952</v>
      </c>
      <c r="X225" s="13">
        <v>0.88679245283018904</v>
      </c>
      <c r="Y225" s="13"/>
      <c r="Z225" s="13">
        <v>0.88732394366197198</v>
      </c>
      <c r="AA225" s="13">
        <v>0.89333333333333298</v>
      </c>
      <c r="AB225" s="13">
        <v>0.88732394366197198</v>
      </c>
      <c r="AC225" s="13">
        <v>0.92682926829268297</v>
      </c>
      <c r="AD225" s="13">
        <v>0.85454545454545405</v>
      </c>
      <c r="AE225" s="13">
        <v>0.89795918367346905</v>
      </c>
      <c r="AF225" s="13">
        <v>0.952380952380952</v>
      </c>
      <c r="AG225" s="13">
        <v>0.95652173913043503</v>
      </c>
      <c r="AH225" s="13"/>
      <c r="AI225" s="13">
        <v>0.84</v>
      </c>
      <c r="AJ225" s="13">
        <v>0.88461538461538503</v>
      </c>
      <c r="AK225" s="13">
        <v>0.92105263157894701</v>
      </c>
      <c r="AL225" s="13">
        <v>0.91845493562231795</v>
      </c>
      <c r="AM225" s="13">
        <v>0.86585365853658502</v>
      </c>
      <c r="AN225" s="13"/>
      <c r="AO225" s="13">
        <v>0.90441176470588203</v>
      </c>
      <c r="AP225" s="13">
        <v>0.89898989898989901</v>
      </c>
      <c r="AQ225" s="13"/>
      <c r="AR225" s="13">
        <v>0.91666666666666696</v>
      </c>
      <c r="AS225" s="13">
        <v>0.875</v>
      </c>
      <c r="AT225" s="13">
        <v>1</v>
      </c>
      <c r="AU225" s="13">
        <v>0.875</v>
      </c>
      <c r="AV225" s="13">
        <v>0.90163934426229497</v>
      </c>
      <c r="AW225" s="13">
        <v>0.91666666666666696</v>
      </c>
      <c r="AX225" s="13">
        <v>0.875</v>
      </c>
      <c r="AY225" s="13">
        <v>0.92857142857142905</v>
      </c>
      <c r="AZ225" s="13">
        <v>0.94117647058823495</v>
      </c>
      <c r="BA225" s="13">
        <v>0.96551724137931005</v>
      </c>
      <c r="BB225" s="13">
        <v>0.83333333333333304</v>
      </c>
      <c r="BC225" s="13">
        <v>0.95833333333333304</v>
      </c>
      <c r="BD225" s="13"/>
      <c r="BE225" s="13">
        <v>0.90588235294117603</v>
      </c>
    </row>
    <row r="226" spans="2:57" x14ac:dyDescent="0.25">
      <c r="B226" t="s">
        <v>148</v>
      </c>
      <c r="C226" s="13">
        <v>8.7234042553191504E-2</v>
      </c>
      <c r="D226" s="13">
        <v>0.16666666666666699</v>
      </c>
      <c r="E226" s="13">
        <v>0.162162162162162</v>
      </c>
      <c r="F226" s="13">
        <v>9.9173553719008295E-2</v>
      </c>
      <c r="G226" s="13">
        <v>4.8979591836734698E-2</v>
      </c>
      <c r="H226" s="13"/>
      <c r="I226" s="13">
        <v>0.128888888888889</v>
      </c>
      <c r="J226" s="13">
        <v>4.8979591836734698E-2</v>
      </c>
      <c r="K226" s="13"/>
      <c r="L226" s="13">
        <v>4.5454545454545497E-2</v>
      </c>
      <c r="M226" s="13">
        <v>9.1666666666666702E-2</v>
      </c>
      <c r="N226" s="13">
        <v>8.8235294117647106E-2</v>
      </c>
      <c r="O226" s="13">
        <v>0.102040816326531</v>
      </c>
      <c r="P226" s="13"/>
      <c r="Q226" s="13">
        <v>5.5555555555555601E-2</v>
      </c>
      <c r="R226" s="13">
        <v>0.119047619047619</v>
      </c>
      <c r="S226" s="13">
        <v>0.204545454545455</v>
      </c>
      <c r="T226" s="13">
        <v>9.4339622641509399E-2</v>
      </c>
      <c r="U226" s="13">
        <v>4.91803278688525E-2</v>
      </c>
      <c r="V226" s="13">
        <v>6.6666666666666693E-2</v>
      </c>
      <c r="W226" s="13">
        <v>4.7619047619047603E-2</v>
      </c>
      <c r="X226" s="13">
        <v>8.4905660377358499E-2</v>
      </c>
      <c r="Y226" s="13"/>
      <c r="Z226" s="13">
        <v>9.85915492957746E-2</v>
      </c>
      <c r="AA226" s="13">
        <v>9.3333333333333296E-2</v>
      </c>
      <c r="AB226" s="13">
        <v>0.11267605633802801</v>
      </c>
      <c r="AC226" s="13">
        <v>7.3170731707317097E-2</v>
      </c>
      <c r="AD226" s="13">
        <v>0.12727272727272701</v>
      </c>
      <c r="AE226" s="13">
        <v>6.1224489795918401E-2</v>
      </c>
      <c r="AF226" s="13">
        <v>4.7619047619047603E-2</v>
      </c>
      <c r="AG226" s="13">
        <v>4.3478260869565202E-2</v>
      </c>
      <c r="AH226" s="13"/>
      <c r="AI226" s="13">
        <v>0.16</v>
      </c>
      <c r="AJ226" s="13">
        <v>0.115384615384615</v>
      </c>
      <c r="AK226" s="13">
        <v>6.5789473684210495E-2</v>
      </c>
      <c r="AL226" s="13">
        <v>6.8669527896995694E-2</v>
      </c>
      <c r="AM226" s="13">
        <v>0.12195121951219499</v>
      </c>
      <c r="AN226" s="13"/>
      <c r="AO226" s="13">
        <v>9.5588235294117599E-2</v>
      </c>
      <c r="AP226" s="13">
        <v>7.5757575757575801E-2</v>
      </c>
      <c r="AQ226" s="13"/>
      <c r="AR226" s="13">
        <v>8.3333333333333301E-2</v>
      </c>
      <c r="AS226" s="13">
        <v>0.10294117647058799</v>
      </c>
      <c r="AT226" s="13">
        <v>0</v>
      </c>
      <c r="AU226" s="13">
        <v>0.125</v>
      </c>
      <c r="AV226" s="13">
        <v>9.8360655737704902E-2</v>
      </c>
      <c r="AW226" s="13">
        <v>8.3333333333333301E-2</v>
      </c>
      <c r="AX226" s="13">
        <v>0.125</v>
      </c>
      <c r="AY226" s="13">
        <v>7.1428571428571397E-2</v>
      </c>
      <c r="AZ226" s="13">
        <v>5.8823529411764698E-2</v>
      </c>
      <c r="BA226" s="13">
        <v>3.4482758620689703E-2</v>
      </c>
      <c r="BB226" s="13">
        <v>0.1</v>
      </c>
      <c r="BC226" s="13">
        <v>4.1666666666666699E-2</v>
      </c>
      <c r="BD226" s="13"/>
      <c r="BE226" s="13">
        <v>8.2352941176470601E-2</v>
      </c>
    </row>
    <row r="227" spans="2:57" x14ac:dyDescent="0.25">
      <c r="B227" t="s">
        <v>149</v>
      </c>
      <c r="C227" s="13">
        <v>1.0638297872340399E-2</v>
      </c>
      <c r="D227" s="13">
        <v>0</v>
      </c>
      <c r="E227" s="13">
        <v>0</v>
      </c>
      <c r="F227" s="13">
        <v>8.2644628099173608E-3</v>
      </c>
      <c r="G227" s="13">
        <v>1.6326530612244899E-2</v>
      </c>
      <c r="H227" s="13"/>
      <c r="I227" s="13">
        <v>4.4444444444444401E-3</v>
      </c>
      <c r="J227" s="13">
        <v>1.6326530612244899E-2</v>
      </c>
      <c r="K227" s="13"/>
      <c r="L227" s="13">
        <v>0</v>
      </c>
      <c r="M227" s="13">
        <v>0</v>
      </c>
      <c r="N227" s="13">
        <v>7.3529411764705899E-3</v>
      </c>
      <c r="O227" s="13">
        <v>2.04081632653061E-2</v>
      </c>
      <c r="P227" s="13"/>
      <c r="Q227" s="13">
        <v>0</v>
      </c>
      <c r="R227" s="13">
        <v>2.3809523809523801E-2</v>
      </c>
      <c r="S227" s="13">
        <v>0</v>
      </c>
      <c r="T227" s="13">
        <v>0</v>
      </c>
      <c r="U227" s="13">
        <v>0</v>
      </c>
      <c r="V227" s="13">
        <v>0</v>
      </c>
      <c r="W227" s="13">
        <v>0</v>
      </c>
      <c r="X227" s="13">
        <v>2.83018867924528E-2</v>
      </c>
      <c r="Y227" s="13"/>
      <c r="Z227" s="13">
        <v>1.4084507042253501E-2</v>
      </c>
      <c r="AA227" s="13">
        <v>1.3333333333333299E-2</v>
      </c>
      <c r="AB227" s="13">
        <v>0</v>
      </c>
      <c r="AC227" s="13">
        <v>0</v>
      </c>
      <c r="AD227" s="13">
        <v>1.8181818181818198E-2</v>
      </c>
      <c r="AE227" s="13">
        <v>4.08163265306122E-2</v>
      </c>
      <c r="AF227" s="13">
        <v>0</v>
      </c>
      <c r="AG227" s="13">
        <v>0</v>
      </c>
      <c r="AH227" s="13"/>
      <c r="AI227" s="13">
        <v>0</v>
      </c>
      <c r="AJ227" s="13">
        <v>0</v>
      </c>
      <c r="AK227" s="13">
        <v>1.3157894736842099E-2</v>
      </c>
      <c r="AL227" s="13">
        <v>1.28755364806867E-2</v>
      </c>
      <c r="AM227" s="13">
        <v>1.21951219512195E-2</v>
      </c>
      <c r="AN227" s="13"/>
      <c r="AO227" s="13">
        <v>0</v>
      </c>
      <c r="AP227" s="13">
        <v>2.5252525252525301E-2</v>
      </c>
      <c r="AQ227" s="13"/>
      <c r="AR227" s="13">
        <v>0</v>
      </c>
      <c r="AS227" s="13">
        <v>2.2058823529411801E-2</v>
      </c>
      <c r="AT227" s="13">
        <v>0</v>
      </c>
      <c r="AU227" s="13">
        <v>0</v>
      </c>
      <c r="AV227" s="13">
        <v>0</v>
      </c>
      <c r="AW227" s="13">
        <v>0</v>
      </c>
      <c r="AX227" s="13">
        <v>0</v>
      </c>
      <c r="AY227" s="13">
        <v>0</v>
      </c>
      <c r="AZ227" s="13">
        <v>0</v>
      </c>
      <c r="BA227" s="13">
        <v>0</v>
      </c>
      <c r="BB227" s="13">
        <v>6.6666666666666693E-2</v>
      </c>
      <c r="BC227" s="13">
        <v>0</v>
      </c>
      <c r="BD227" s="13"/>
      <c r="BE227" s="13">
        <v>1.1764705882352899E-2</v>
      </c>
    </row>
    <row r="228" spans="2:57" x14ac:dyDescent="0.25">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row>
    <row r="229" spans="2:57" x14ac:dyDescent="0.25">
      <c r="B229" s="6" t="s">
        <v>164</v>
      </c>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row>
    <row r="230" spans="2:57" x14ac:dyDescent="0.25">
      <c r="B230" s="23" t="s">
        <v>151</v>
      </c>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row>
    <row r="231" spans="2:57" x14ac:dyDescent="0.25">
      <c r="B231" t="s">
        <v>147</v>
      </c>
      <c r="C231" s="13">
        <v>0.64680851063829803</v>
      </c>
      <c r="D231" s="13">
        <v>0.43333333333333302</v>
      </c>
      <c r="E231" s="13">
        <v>0.55405405405405395</v>
      </c>
      <c r="F231" s="13">
        <v>0.60330578512396704</v>
      </c>
      <c r="G231" s="13">
        <v>0.72244897959183696</v>
      </c>
      <c r="H231" s="13"/>
      <c r="I231" s="13">
        <v>0.56444444444444397</v>
      </c>
      <c r="J231" s="13">
        <v>0.72244897959183696</v>
      </c>
      <c r="K231" s="13"/>
      <c r="L231" s="13">
        <v>0.68181818181818199</v>
      </c>
      <c r="M231" s="13">
        <v>0.79166666666666696</v>
      </c>
      <c r="N231" s="13">
        <v>0.69117647058823495</v>
      </c>
      <c r="O231" s="13">
        <v>0.469387755102041</v>
      </c>
      <c r="P231" s="13"/>
      <c r="Q231" s="13">
        <v>0.51851851851851805</v>
      </c>
      <c r="R231" s="13">
        <v>0.64285714285714302</v>
      </c>
      <c r="S231" s="13">
        <v>0.70454545454545503</v>
      </c>
      <c r="T231" s="13">
        <v>0.71698113207547198</v>
      </c>
      <c r="U231" s="13">
        <v>0.67213114754098402</v>
      </c>
      <c r="V231" s="13">
        <v>0.65</v>
      </c>
      <c r="W231" s="13">
        <v>0.76190476190476197</v>
      </c>
      <c r="X231" s="13">
        <v>0.59433962264150897</v>
      </c>
      <c r="Y231" s="13"/>
      <c r="Z231" s="13">
        <v>0.57746478873239404</v>
      </c>
      <c r="AA231" s="13">
        <v>0.64</v>
      </c>
      <c r="AB231" s="13">
        <v>0.57746478873239404</v>
      </c>
      <c r="AC231" s="13">
        <v>0.792682926829268</v>
      </c>
      <c r="AD231" s="13">
        <v>0.61818181818181805</v>
      </c>
      <c r="AE231" s="13">
        <v>0.63265306122449005</v>
      </c>
      <c r="AF231" s="13">
        <v>0.61904761904761896</v>
      </c>
      <c r="AG231" s="13">
        <v>0.67391304347826098</v>
      </c>
      <c r="AH231" s="13"/>
      <c r="AI231" s="13">
        <v>0.52</v>
      </c>
      <c r="AJ231" s="13">
        <v>0.59615384615384603</v>
      </c>
      <c r="AK231" s="13">
        <v>0.59210526315789502</v>
      </c>
      <c r="AL231" s="13">
        <v>0.65665236051502096</v>
      </c>
      <c r="AM231" s="13">
        <v>0.74390243902439002</v>
      </c>
      <c r="AN231" s="13"/>
      <c r="AO231" s="13">
        <v>0.63970588235294101</v>
      </c>
      <c r="AP231" s="13">
        <v>0.65656565656565702</v>
      </c>
      <c r="AQ231" s="13"/>
      <c r="AR231" s="13">
        <v>0.58333333333333304</v>
      </c>
      <c r="AS231" s="13">
        <v>0.69852941176470595</v>
      </c>
      <c r="AT231" s="13">
        <v>0.55555555555555602</v>
      </c>
      <c r="AU231" s="13">
        <v>0.875</v>
      </c>
      <c r="AV231" s="13">
        <v>0.67213114754098402</v>
      </c>
      <c r="AW231" s="13">
        <v>0.33333333333333298</v>
      </c>
      <c r="AX231" s="13">
        <v>0.77500000000000002</v>
      </c>
      <c r="AY231" s="13">
        <v>1</v>
      </c>
      <c r="AZ231" s="13">
        <v>0.72549019607843102</v>
      </c>
      <c r="BA231" s="13">
        <v>0.44827586206896602</v>
      </c>
      <c r="BB231" s="13">
        <v>0.56666666666666698</v>
      </c>
      <c r="BC231" s="13">
        <v>0.45833333333333298</v>
      </c>
      <c r="BD231" s="13"/>
      <c r="BE231" s="13">
        <v>0.752941176470588</v>
      </c>
    </row>
    <row r="232" spans="2:57" x14ac:dyDescent="0.25">
      <c r="B232" t="s">
        <v>148</v>
      </c>
      <c r="C232" s="13">
        <v>0.33191489361702098</v>
      </c>
      <c r="D232" s="13">
        <v>0.56666666666666698</v>
      </c>
      <c r="E232" s="13">
        <v>0.40540540540540498</v>
      </c>
      <c r="F232" s="13">
        <v>0.38016528925619802</v>
      </c>
      <c r="G232" s="13">
        <v>0.25714285714285701</v>
      </c>
      <c r="H232" s="13"/>
      <c r="I232" s="13">
        <v>0.413333333333333</v>
      </c>
      <c r="J232" s="13">
        <v>0.25714285714285701</v>
      </c>
      <c r="K232" s="13"/>
      <c r="L232" s="13">
        <v>0.30303030303030298</v>
      </c>
      <c r="M232" s="13">
        <v>0.19166666666666701</v>
      </c>
      <c r="N232" s="13">
        <v>0.28676470588235298</v>
      </c>
      <c r="O232" s="13">
        <v>0.50340136054421802</v>
      </c>
      <c r="P232" s="13"/>
      <c r="Q232" s="13">
        <v>0.46296296296296302</v>
      </c>
      <c r="R232" s="13">
        <v>0.30952380952380998</v>
      </c>
      <c r="S232" s="13">
        <v>0.22727272727272699</v>
      </c>
      <c r="T232" s="13">
        <v>0.28301886792452802</v>
      </c>
      <c r="U232" s="13">
        <v>0.32786885245901598</v>
      </c>
      <c r="V232" s="13">
        <v>0.35</v>
      </c>
      <c r="W232" s="13">
        <v>0.214285714285714</v>
      </c>
      <c r="X232" s="13">
        <v>0.37735849056603799</v>
      </c>
      <c r="Y232" s="13"/>
      <c r="Z232" s="13">
        <v>0.40845070422535201</v>
      </c>
      <c r="AA232" s="13">
        <v>0.34666666666666701</v>
      </c>
      <c r="AB232" s="13">
        <v>0.36619718309859201</v>
      </c>
      <c r="AC232" s="13">
        <v>0.19512195121951201</v>
      </c>
      <c r="AD232" s="13">
        <v>0.381818181818182</v>
      </c>
      <c r="AE232" s="13">
        <v>0.34693877551020402</v>
      </c>
      <c r="AF232" s="13">
        <v>0.33333333333333298</v>
      </c>
      <c r="AG232" s="13">
        <v>0.30434782608695699</v>
      </c>
      <c r="AH232" s="13"/>
      <c r="AI232" s="13">
        <v>0.44</v>
      </c>
      <c r="AJ232" s="13">
        <v>0.36538461538461497</v>
      </c>
      <c r="AK232" s="13">
        <v>0.38157894736842102</v>
      </c>
      <c r="AL232" s="13">
        <v>0.32618025751072999</v>
      </c>
      <c r="AM232" s="13">
        <v>0.24390243902438999</v>
      </c>
      <c r="AN232" s="13"/>
      <c r="AO232" s="13">
        <v>0.34191176470588203</v>
      </c>
      <c r="AP232" s="13">
        <v>0.31818181818181801</v>
      </c>
      <c r="AQ232" s="13"/>
      <c r="AR232" s="13">
        <v>0.375</v>
      </c>
      <c r="AS232" s="13">
        <v>0.28676470588235298</v>
      </c>
      <c r="AT232" s="13">
        <v>0.44444444444444398</v>
      </c>
      <c r="AU232" s="13">
        <v>0.125</v>
      </c>
      <c r="AV232" s="13">
        <v>0.32786885245901598</v>
      </c>
      <c r="AW232" s="13">
        <v>0.58333333333333304</v>
      </c>
      <c r="AX232" s="13">
        <v>0.22500000000000001</v>
      </c>
      <c r="AY232" s="13">
        <v>0</v>
      </c>
      <c r="AZ232" s="13">
        <v>0.27450980392156898</v>
      </c>
      <c r="BA232" s="13">
        <v>0.51724137931034497</v>
      </c>
      <c r="BB232" s="13">
        <v>0.43333333333333302</v>
      </c>
      <c r="BC232" s="13">
        <v>0.41666666666666702</v>
      </c>
      <c r="BD232" s="13"/>
      <c r="BE232" s="13">
        <v>0.24117647058823499</v>
      </c>
    </row>
    <row r="233" spans="2:57" x14ac:dyDescent="0.25">
      <c r="B233" t="s">
        <v>149</v>
      </c>
      <c r="C233" s="13">
        <v>2.1276595744680899E-2</v>
      </c>
      <c r="D233" s="13">
        <v>0</v>
      </c>
      <c r="E233" s="13">
        <v>4.0540540540540501E-2</v>
      </c>
      <c r="F233" s="13">
        <v>1.6528925619834701E-2</v>
      </c>
      <c r="G233" s="13">
        <v>2.04081632653061E-2</v>
      </c>
      <c r="H233" s="13"/>
      <c r="I233" s="13">
        <v>2.2222222222222199E-2</v>
      </c>
      <c r="J233" s="13">
        <v>2.04081632653061E-2</v>
      </c>
      <c r="K233" s="13"/>
      <c r="L233" s="13">
        <v>1.5151515151515201E-2</v>
      </c>
      <c r="M233" s="13">
        <v>1.6666666666666701E-2</v>
      </c>
      <c r="N233" s="13">
        <v>2.2058823529411801E-2</v>
      </c>
      <c r="O233" s="13">
        <v>2.7210884353741499E-2</v>
      </c>
      <c r="P233" s="13"/>
      <c r="Q233" s="13">
        <v>1.85185185185185E-2</v>
      </c>
      <c r="R233" s="13">
        <v>4.7619047619047603E-2</v>
      </c>
      <c r="S233" s="13">
        <v>6.8181818181818205E-2</v>
      </c>
      <c r="T233" s="13">
        <v>0</v>
      </c>
      <c r="U233" s="13">
        <v>0</v>
      </c>
      <c r="V233" s="13">
        <v>0</v>
      </c>
      <c r="W233" s="13">
        <v>2.3809523809523801E-2</v>
      </c>
      <c r="X233" s="13">
        <v>2.83018867924528E-2</v>
      </c>
      <c r="Y233" s="13"/>
      <c r="Z233" s="13">
        <v>1.4084507042253501E-2</v>
      </c>
      <c r="AA233" s="13">
        <v>1.3333333333333299E-2</v>
      </c>
      <c r="AB233" s="13">
        <v>5.63380281690141E-2</v>
      </c>
      <c r="AC233" s="13">
        <v>1.21951219512195E-2</v>
      </c>
      <c r="AD233" s="13">
        <v>0</v>
      </c>
      <c r="AE233" s="13">
        <v>2.04081632653061E-2</v>
      </c>
      <c r="AF233" s="13">
        <v>4.7619047619047603E-2</v>
      </c>
      <c r="AG233" s="13">
        <v>2.1739130434782601E-2</v>
      </c>
      <c r="AH233" s="13"/>
      <c r="AI233" s="13">
        <v>0.04</v>
      </c>
      <c r="AJ233" s="13">
        <v>3.8461538461538498E-2</v>
      </c>
      <c r="AK233" s="13">
        <v>2.6315789473684199E-2</v>
      </c>
      <c r="AL233" s="13">
        <v>1.7167381974248899E-2</v>
      </c>
      <c r="AM233" s="13">
        <v>1.21951219512195E-2</v>
      </c>
      <c r="AN233" s="13"/>
      <c r="AO233" s="13">
        <v>1.8382352941176499E-2</v>
      </c>
      <c r="AP233" s="13">
        <v>2.5252525252525301E-2</v>
      </c>
      <c r="AQ233" s="13"/>
      <c r="AR233" s="13">
        <v>4.1666666666666699E-2</v>
      </c>
      <c r="AS233" s="13">
        <v>1.4705882352941201E-2</v>
      </c>
      <c r="AT233" s="13">
        <v>0</v>
      </c>
      <c r="AU233" s="13">
        <v>0</v>
      </c>
      <c r="AV233" s="13">
        <v>0</v>
      </c>
      <c r="AW233" s="13">
        <v>8.3333333333333301E-2</v>
      </c>
      <c r="AX233" s="13">
        <v>0</v>
      </c>
      <c r="AY233" s="13">
        <v>0</v>
      </c>
      <c r="AZ233" s="13">
        <v>0</v>
      </c>
      <c r="BA233" s="13">
        <v>3.4482758620689703E-2</v>
      </c>
      <c r="BB233" s="13">
        <v>0</v>
      </c>
      <c r="BC233" s="13">
        <v>0.125</v>
      </c>
      <c r="BD233" s="13"/>
      <c r="BE233" s="13">
        <v>5.8823529411764696E-3</v>
      </c>
    </row>
    <row r="234" spans="2:57" x14ac:dyDescent="0.25">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row>
    <row r="235" spans="2:57" x14ac:dyDescent="0.25">
      <c r="B235" s="6" t="s">
        <v>165</v>
      </c>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row>
    <row r="236" spans="2:57" x14ac:dyDescent="0.25">
      <c r="B236" s="23" t="s">
        <v>151</v>
      </c>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row>
    <row r="237" spans="2:57" x14ac:dyDescent="0.25">
      <c r="B237" t="s">
        <v>147</v>
      </c>
      <c r="C237" s="13">
        <v>0.35531914893617</v>
      </c>
      <c r="D237" s="13">
        <v>6.6666666666666693E-2</v>
      </c>
      <c r="E237" s="13">
        <v>0.25675675675675702</v>
      </c>
      <c r="F237" s="13">
        <v>0.39669421487603301</v>
      </c>
      <c r="G237" s="13">
        <v>0.4</v>
      </c>
      <c r="H237" s="13"/>
      <c r="I237" s="13">
        <v>0.30666666666666698</v>
      </c>
      <c r="J237" s="13">
        <v>0.4</v>
      </c>
      <c r="K237" s="13"/>
      <c r="L237" s="13">
        <v>0.39393939393939398</v>
      </c>
      <c r="M237" s="13">
        <v>0.47499999999999998</v>
      </c>
      <c r="N237" s="13">
        <v>0.33088235294117602</v>
      </c>
      <c r="O237" s="13">
        <v>0.26530612244898</v>
      </c>
      <c r="P237" s="13"/>
      <c r="Q237" s="13">
        <v>0.240740740740741</v>
      </c>
      <c r="R237" s="13">
        <v>0.33333333333333298</v>
      </c>
      <c r="S237" s="13">
        <v>0.43181818181818199</v>
      </c>
      <c r="T237" s="13">
        <v>0.30188679245283001</v>
      </c>
      <c r="U237" s="13">
        <v>0.44262295081967201</v>
      </c>
      <c r="V237" s="13">
        <v>0.38333333333333303</v>
      </c>
      <c r="W237" s="13">
        <v>0.33333333333333298</v>
      </c>
      <c r="X237" s="13">
        <v>0.38679245283018898</v>
      </c>
      <c r="Y237" s="13"/>
      <c r="Z237" s="13">
        <v>0.352112676056338</v>
      </c>
      <c r="AA237" s="13">
        <v>0.38666666666666699</v>
      </c>
      <c r="AB237" s="13">
        <v>0.23943661971831001</v>
      </c>
      <c r="AC237" s="13">
        <v>0.42682926829268297</v>
      </c>
      <c r="AD237" s="13">
        <v>0.30909090909090903</v>
      </c>
      <c r="AE237" s="13">
        <v>0.36734693877551</v>
      </c>
      <c r="AF237" s="13">
        <v>0.38095238095238099</v>
      </c>
      <c r="AG237" s="13">
        <v>0.39130434782608697</v>
      </c>
      <c r="AH237" s="13"/>
      <c r="AI237" s="13">
        <v>0.28000000000000003</v>
      </c>
      <c r="AJ237" s="13">
        <v>0.44230769230769201</v>
      </c>
      <c r="AK237" s="13">
        <v>0.355263157894737</v>
      </c>
      <c r="AL237" s="13">
        <v>0.33047210300429197</v>
      </c>
      <c r="AM237" s="13">
        <v>0.37804878048780499</v>
      </c>
      <c r="AN237" s="13"/>
      <c r="AO237" s="13">
        <v>0.32352941176470601</v>
      </c>
      <c r="AP237" s="13">
        <v>0.39898989898989901</v>
      </c>
      <c r="AQ237" s="13"/>
      <c r="AR237" s="13">
        <v>0.45833333333333298</v>
      </c>
      <c r="AS237" s="13">
        <v>0.45588235294117602</v>
      </c>
      <c r="AT237" s="13">
        <v>0.33333333333333298</v>
      </c>
      <c r="AU237" s="13">
        <v>0.375</v>
      </c>
      <c r="AV237" s="13">
        <v>0.27868852459016402</v>
      </c>
      <c r="AW237" s="13">
        <v>0.27777777777777801</v>
      </c>
      <c r="AX237" s="13">
        <v>0.375</v>
      </c>
      <c r="AY237" s="13">
        <v>0.35714285714285698</v>
      </c>
      <c r="AZ237" s="13">
        <v>0.31372549019607798</v>
      </c>
      <c r="BA237" s="13">
        <v>0.20689655172413801</v>
      </c>
      <c r="BB237" s="13">
        <v>0.4</v>
      </c>
      <c r="BC237" s="13">
        <v>0.16666666666666699</v>
      </c>
      <c r="BD237" s="13"/>
      <c r="BE237" s="13">
        <v>0.42352941176470599</v>
      </c>
    </row>
    <row r="238" spans="2:57" x14ac:dyDescent="0.25">
      <c r="B238" t="s">
        <v>148</v>
      </c>
      <c r="C238" s="13">
        <v>0.62553191489361704</v>
      </c>
      <c r="D238" s="13">
        <v>0.93333333333333302</v>
      </c>
      <c r="E238" s="13">
        <v>0.71621621621621601</v>
      </c>
      <c r="F238" s="13">
        <v>0.58677685950413205</v>
      </c>
      <c r="G238" s="13">
        <v>0.57959183673469405</v>
      </c>
      <c r="H238" s="13"/>
      <c r="I238" s="13">
        <v>0.67555555555555602</v>
      </c>
      <c r="J238" s="13">
        <v>0.57959183673469405</v>
      </c>
      <c r="K238" s="13"/>
      <c r="L238" s="13">
        <v>0.60606060606060597</v>
      </c>
      <c r="M238" s="13">
        <v>0.51666666666666705</v>
      </c>
      <c r="N238" s="13">
        <v>0.65441176470588203</v>
      </c>
      <c r="O238" s="13">
        <v>0.69387755102040805</v>
      </c>
      <c r="P238" s="13"/>
      <c r="Q238" s="13">
        <v>0.75925925925925897</v>
      </c>
      <c r="R238" s="13">
        <v>0.66666666666666696</v>
      </c>
      <c r="S238" s="13">
        <v>0.54545454545454497</v>
      </c>
      <c r="T238" s="13">
        <v>0.69811320754716999</v>
      </c>
      <c r="U238" s="13">
        <v>0.52459016393442603</v>
      </c>
      <c r="V238" s="13">
        <v>0.61666666666666703</v>
      </c>
      <c r="W238" s="13">
        <v>0.64285714285714302</v>
      </c>
      <c r="X238" s="13">
        <v>0.58490566037735803</v>
      </c>
      <c r="Y238" s="13"/>
      <c r="Z238" s="13">
        <v>0.61971830985915499</v>
      </c>
      <c r="AA238" s="13">
        <v>0.6</v>
      </c>
      <c r="AB238" s="13">
        <v>0.71830985915492995</v>
      </c>
      <c r="AC238" s="13">
        <v>0.57317073170731703</v>
      </c>
      <c r="AD238" s="13">
        <v>0.67272727272727295</v>
      </c>
      <c r="AE238" s="13">
        <v>0.61224489795918402</v>
      </c>
      <c r="AF238" s="13">
        <v>0.57142857142857095</v>
      </c>
      <c r="AG238" s="13">
        <v>0.60869565217391297</v>
      </c>
      <c r="AH238" s="13"/>
      <c r="AI238" s="13">
        <v>0.72</v>
      </c>
      <c r="AJ238" s="13">
        <v>0.53846153846153799</v>
      </c>
      <c r="AK238" s="13">
        <v>0.61842105263157898</v>
      </c>
      <c r="AL238" s="13">
        <v>0.64806866952789699</v>
      </c>
      <c r="AM238" s="13">
        <v>0.60975609756097604</v>
      </c>
      <c r="AN238" s="13"/>
      <c r="AO238" s="13">
        <v>0.66176470588235303</v>
      </c>
      <c r="AP238" s="13">
        <v>0.57575757575757602</v>
      </c>
      <c r="AQ238" s="13"/>
      <c r="AR238" s="13">
        <v>0.54166666666666696</v>
      </c>
      <c r="AS238" s="13">
        <v>0.51470588235294101</v>
      </c>
      <c r="AT238" s="13">
        <v>0.66666666666666696</v>
      </c>
      <c r="AU238" s="13">
        <v>0.5625</v>
      </c>
      <c r="AV238" s="13">
        <v>0.72131147540983598</v>
      </c>
      <c r="AW238" s="13">
        <v>0.72222222222222199</v>
      </c>
      <c r="AX238" s="13">
        <v>0.625</v>
      </c>
      <c r="AY238" s="13">
        <v>0.57142857142857095</v>
      </c>
      <c r="AZ238" s="13">
        <v>0.66666666666666696</v>
      </c>
      <c r="BA238" s="13">
        <v>0.79310344827586199</v>
      </c>
      <c r="BB238" s="13">
        <v>0.56666666666666698</v>
      </c>
      <c r="BC238" s="13">
        <v>0.79166666666666696</v>
      </c>
      <c r="BD238" s="13"/>
      <c r="BE238" s="13">
        <v>0.55294117647058805</v>
      </c>
    </row>
    <row r="239" spans="2:57" x14ac:dyDescent="0.25">
      <c r="B239" t="s">
        <v>149</v>
      </c>
      <c r="C239" s="13">
        <v>1.9148936170212801E-2</v>
      </c>
      <c r="D239" s="13">
        <v>0</v>
      </c>
      <c r="E239" s="13">
        <v>2.7027027027027001E-2</v>
      </c>
      <c r="F239" s="13">
        <v>1.6528925619834701E-2</v>
      </c>
      <c r="G239" s="13">
        <v>2.04081632653061E-2</v>
      </c>
      <c r="H239" s="13"/>
      <c r="I239" s="13">
        <v>1.7777777777777799E-2</v>
      </c>
      <c r="J239" s="13">
        <v>2.04081632653061E-2</v>
      </c>
      <c r="K239" s="13"/>
      <c r="L239" s="13">
        <v>0</v>
      </c>
      <c r="M239" s="13">
        <v>8.3333333333333297E-3</v>
      </c>
      <c r="N239" s="13">
        <v>1.4705882352941201E-2</v>
      </c>
      <c r="O239" s="13">
        <v>4.08163265306122E-2</v>
      </c>
      <c r="P239" s="13"/>
      <c r="Q239" s="13">
        <v>0</v>
      </c>
      <c r="R239" s="13">
        <v>0</v>
      </c>
      <c r="S239" s="13">
        <v>2.27272727272727E-2</v>
      </c>
      <c r="T239" s="13">
        <v>0</v>
      </c>
      <c r="U239" s="13">
        <v>3.2786885245901599E-2</v>
      </c>
      <c r="V239" s="13">
        <v>0</v>
      </c>
      <c r="W239" s="13">
        <v>2.3809523809523801E-2</v>
      </c>
      <c r="X239" s="13">
        <v>2.83018867924528E-2</v>
      </c>
      <c r="Y239" s="13"/>
      <c r="Z239" s="13">
        <v>2.8169014084507001E-2</v>
      </c>
      <c r="AA239" s="13">
        <v>1.3333333333333299E-2</v>
      </c>
      <c r="AB239" s="13">
        <v>4.2253521126760597E-2</v>
      </c>
      <c r="AC239" s="13">
        <v>0</v>
      </c>
      <c r="AD239" s="13">
        <v>1.8181818181818198E-2</v>
      </c>
      <c r="AE239" s="13">
        <v>2.04081632653061E-2</v>
      </c>
      <c r="AF239" s="13">
        <v>4.7619047619047603E-2</v>
      </c>
      <c r="AG239" s="13">
        <v>0</v>
      </c>
      <c r="AH239" s="13"/>
      <c r="AI239" s="13">
        <v>0</v>
      </c>
      <c r="AJ239" s="13">
        <v>1.9230769230769201E-2</v>
      </c>
      <c r="AK239" s="13">
        <v>2.6315789473684199E-2</v>
      </c>
      <c r="AL239" s="13">
        <v>2.14592274678112E-2</v>
      </c>
      <c r="AM239" s="13">
        <v>1.21951219512195E-2</v>
      </c>
      <c r="AN239" s="13"/>
      <c r="AO239" s="13">
        <v>1.4705882352941201E-2</v>
      </c>
      <c r="AP239" s="13">
        <v>2.5252525252525301E-2</v>
      </c>
      <c r="AQ239" s="13"/>
      <c r="AR239" s="13">
        <v>0</v>
      </c>
      <c r="AS239" s="13">
        <v>2.9411764705882401E-2</v>
      </c>
      <c r="AT239" s="13">
        <v>0</v>
      </c>
      <c r="AU239" s="13">
        <v>6.25E-2</v>
      </c>
      <c r="AV239" s="13">
        <v>0</v>
      </c>
      <c r="AW239" s="13">
        <v>0</v>
      </c>
      <c r="AX239" s="13">
        <v>0</v>
      </c>
      <c r="AY239" s="13">
        <v>7.1428571428571397E-2</v>
      </c>
      <c r="AZ239" s="13">
        <v>1.9607843137254902E-2</v>
      </c>
      <c r="BA239" s="13">
        <v>0</v>
      </c>
      <c r="BB239" s="13">
        <v>3.3333333333333298E-2</v>
      </c>
      <c r="BC239" s="13">
        <v>4.1666666666666699E-2</v>
      </c>
      <c r="BD239" s="13"/>
      <c r="BE239" s="13">
        <v>2.3529411764705899E-2</v>
      </c>
    </row>
    <row r="240" spans="2:57" x14ac:dyDescent="0.25">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row>
    <row r="241" spans="2:57" x14ac:dyDescent="0.25">
      <c r="B241" s="6" t="s">
        <v>166</v>
      </c>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row>
    <row r="242" spans="2:57" x14ac:dyDescent="0.25">
      <c r="B242" s="23" t="s">
        <v>151</v>
      </c>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row>
    <row r="243" spans="2:57" x14ac:dyDescent="0.25">
      <c r="B243" t="s">
        <v>147</v>
      </c>
      <c r="C243" s="13">
        <v>0.69148936170212805</v>
      </c>
      <c r="D243" s="13">
        <v>0.6</v>
      </c>
      <c r="E243" s="13">
        <v>0.56756756756756799</v>
      </c>
      <c r="F243" s="13">
        <v>0.69421487603305798</v>
      </c>
      <c r="G243" s="13">
        <v>0.73877551020408205</v>
      </c>
      <c r="H243" s="13"/>
      <c r="I243" s="13">
        <v>0.64</v>
      </c>
      <c r="J243" s="13">
        <v>0.73877551020408205</v>
      </c>
      <c r="K243" s="13"/>
      <c r="L243" s="13">
        <v>0.81818181818181801</v>
      </c>
      <c r="M243" s="13">
        <v>0.78333333333333299</v>
      </c>
      <c r="N243" s="13">
        <v>0.69852941176470595</v>
      </c>
      <c r="O243" s="13">
        <v>0.55782312925170097</v>
      </c>
      <c r="P243" s="13"/>
      <c r="Q243" s="13">
        <v>0.68518518518518501</v>
      </c>
      <c r="R243" s="13">
        <v>0.66666666666666696</v>
      </c>
      <c r="S243" s="13">
        <v>0.68181818181818199</v>
      </c>
      <c r="T243" s="13">
        <v>0.75471698113207597</v>
      </c>
      <c r="U243" s="13">
        <v>0.65573770491803296</v>
      </c>
      <c r="V243" s="13">
        <v>0.76666666666666705</v>
      </c>
      <c r="W243" s="13">
        <v>0.73809523809523803</v>
      </c>
      <c r="X243" s="13">
        <v>0.66981132075471705</v>
      </c>
      <c r="Y243" s="13"/>
      <c r="Z243" s="13">
        <v>0.73239436619718301</v>
      </c>
      <c r="AA243" s="13">
        <v>0.68</v>
      </c>
      <c r="AB243" s="13">
        <v>0.63380281690140805</v>
      </c>
      <c r="AC243" s="13">
        <v>0.76829268292682895</v>
      </c>
      <c r="AD243" s="13">
        <v>0.67272727272727295</v>
      </c>
      <c r="AE243" s="13">
        <v>0.530612244897959</v>
      </c>
      <c r="AF243" s="13">
        <v>0.80952380952380998</v>
      </c>
      <c r="AG243" s="13">
        <v>0.73913043478260898</v>
      </c>
      <c r="AH243" s="13"/>
      <c r="AI243" s="13">
        <v>0.6</v>
      </c>
      <c r="AJ243" s="13">
        <v>0.59615384615384603</v>
      </c>
      <c r="AK243" s="13">
        <v>0.65789473684210498</v>
      </c>
      <c r="AL243" s="13">
        <v>0.69527896995708105</v>
      </c>
      <c r="AM243" s="13">
        <v>0.80487804878048796</v>
      </c>
      <c r="AN243" s="13"/>
      <c r="AO243" s="13">
        <v>0.66911764705882304</v>
      </c>
      <c r="AP243" s="13">
        <v>0.72222222222222199</v>
      </c>
      <c r="AQ243" s="13"/>
      <c r="AR243" s="13">
        <v>0.75</v>
      </c>
      <c r="AS243" s="13">
        <v>0.74264705882352899</v>
      </c>
      <c r="AT243" s="13">
        <v>0.44444444444444398</v>
      </c>
      <c r="AU243" s="13">
        <v>0.625</v>
      </c>
      <c r="AV243" s="13">
        <v>0.67213114754098402</v>
      </c>
      <c r="AW243" s="13">
        <v>0.61111111111111105</v>
      </c>
      <c r="AX243" s="13">
        <v>0.7</v>
      </c>
      <c r="AY243" s="13">
        <v>0.78571428571428603</v>
      </c>
      <c r="AZ243" s="13">
        <v>0.70588235294117696</v>
      </c>
      <c r="BA243" s="13">
        <v>0.65517241379310298</v>
      </c>
      <c r="BB243" s="13">
        <v>0.7</v>
      </c>
      <c r="BC243" s="13">
        <v>0.58333333333333304</v>
      </c>
      <c r="BD243" s="13"/>
      <c r="BE243" s="13">
        <v>0.79411764705882304</v>
      </c>
    </row>
    <row r="244" spans="2:57" x14ac:dyDescent="0.25">
      <c r="B244" t="s">
        <v>148</v>
      </c>
      <c r="C244" s="13">
        <v>0.27021276595744698</v>
      </c>
      <c r="D244" s="13">
        <v>0.36666666666666697</v>
      </c>
      <c r="E244" s="13">
        <v>0.41891891891891903</v>
      </c>
      <c r="F244" s="13">
        <v>0.26446280991735499</v>
      </c>
      <c r="G244" s="13">
        <v>0.21632653061224499</v>
      </c>
      <c r="H244" s="13"/>
      <c r="I244" s="13">
        <v>0.32888888888888901</v>
      </c>
      <c r="J244" s="13">
        <v>0.21632653061224499</v>
      </c>
      <c r="K244" s="13"/>
      <c r="L244" s="13">
        <v>0.18181818181818199</v>
      </c>
      <c r="M244" s="13">
        <v>0.2</v>
      </c>
      <c r="N244" s="13">
        <v>0.23529411764705899</v>
      </c>
      <c r="O244" s="13">
        <v>0.40136054421768702</v>
      </c>
      <c r="P244" s="13"/>
      <c r="Q244" s="13">
        <v>0.296296296296296</v>
      </c>
      <c r="R244" s="13">
        <v>0.28571428571428598</v>
      </c>
      <c r="S244" s="13">
        <v>0.29545454545454503</v>
      </c>
      <c r="T244" s="13">
        <v>0.20754716981132099</v>
      </c>
      <c r="U244" s="13">
        <v>0.32786885245901598</v>
      </c>
      <c r="V244" s="13">
        <v>0.233333333333333</v>
      </c>
      <c r="W244" s="13">
        <v>0.214285714285714</v>
      </c>
      <c r="X244" s="13">
        <v>0.28301886792452802</v>
      </c>
      <c r="Y244" s="13"/>
      <c r="Z244" s="13">
        <v>0.22535211267605601</v>
      </c>
      <c r="AA244" s="13">
        <v>0.293333333333333</v>
      </c>
      <c r="AB244" s="13">
        <v>0.323943661971831</v>
      </c>
      <c r="AC244" s="13">
        <v>0.23170731707317099</v>
      </c>
      <c r="AD244" s="13">
        <v>0.30909090909090903</v>
      </c>
      <c r="AE244" s="13">
        <v>0.32653061224489799</v>
      </c>
      <c r="AF244" s="13">
        <v>0.14285714285714299</v>
      </c>
      <c r="AG244" s="13">
        <v>0.23913043478260901</v>
      </c>
      <c r="AH244" s="13"/>
      <c r="AI244" s="13">
        <v>0.36</v>
      </c>
      <c r="AJ244" s="13">
        <v>0.34615384615384598</v>
      </c>
      <c r="AK244" s="13">
        <v>0.28947368421052599</v>
      </c>
      <c r="AL244" s="13">
        <v>0.26609442060085797</v>
      </c>
      <c r="AM244" s="13">
        <v>0.18292682926829301</v>
      </c>
      <c r="AN244" s="13"/>
      <c r="AO244" s="13">
        <v>0.30147058823529399</v>
      </c>
      <c r="AP244" s="13">
        <v>0.22727272727272699</v>
      </c>
      <c r="AQ244" s="13"/>
      <c r="AR244" s="13">
        <v>0.20833333333333301</v>
      </c>
      <c r="AS244" s="13">
        <v>0.220588235294118</v>
      </c>
      <c r="AT244" s="13">
        <v>0.55555555555555602</v>
      </c>
      <c r="AU244" s="13">
        <v>0.375</v>
      </c>
      <c r="AV244" s="13">
        <v>0.22950819672131101</v>
      </c>
      <c r="AW244" s="13">
        <v>0.36111111111111099</v>
      </c>
      <c r="AX244" s="13">
        <v>0.25</v>
      </c>
      <c r="AY244" s="13">
        <v>0.14285714285714299</v>
      </c>
      <c r="AZ244" s="13">
        <v>0.29411764705882398</v>
      </c>
      <c r="BA244" s="13">
        <v>0.31034482758620702</v>
      </c>
      <c r="BB244" s="13">
        <v>0.266666666666667</v>
      </c>
      <c r="BC244" s="13">
        <v>0.41666666666666702</v>
      </c>
      <c r="BD244" s="13"/>
      <c r="BE244" s="13">
        <v>0.17058823529411801</v>
      </c>
    </row>
    <row r="245" spans="2:57" x14ac:dyDescent="0.25">
      <c r="B245" t="s">
        <v>149</v>
      </c>
      <c r="C245" s="13">
        <v>3.8297872340425497E-2</v>
      </c>
      <c r="D245" s="13">
        <v>3.3333333333333298E-2</v>
      </c>
      <c r="E245" s="13">
        <v>1.35135135135135E-2</v>
      </c>
      <c r="F245" s="13">
        <v>4.1322314049586799E-2</v>
      </c>
      <c r="G245" s="13">
        <v>4.4897959183673501E-2</v>
      </c>
      <c r="H245" s="13"/>
      <c r="I245" s="13">
        <v>3.11111111111111E-2</v>
      </c>
      <c r="J245" s="13">
        <v>4.4897959183673501E-2</v>
      </c>
      <c r="K245" s="13"/>
      <c r="L245" s="13">
        <v>0</v>
      </c>
      <c r="M245" s="13">
        <v>1.6666666666666701E-2</v>
      </c>
      <c r="N245" s="13">
        <v>6.6176470588235295E-2</v>
      </c>
      <c r="O245" s="13">
        <v>4.08163265306122E-2</v>
      </c>
      <c r="P245" s="13"/>
      <c r="Q245" s="13">
        <v>1.85185185185185E-2</v>
      </c>
      <c r="R245" s="13">
        <v>4.7619047619047603E-2</v>
      </c>
      <c r="S245" s="13">
        <v>2.27272727272727E-2</v>
      </c>
      <c r="T245" s="13">
        <v>3.77358490566038E-2</v>
      </c>
      <c r="U245" s="13">
        <v>1.63934426229508E-2</v>
      </c>
      <c r="V245" s="13">
        <v>0</v>
      </c>
      <c r="W245" s="13">
        <v>4.7619047619047603E-2</v>
      </c>
      <c r="X245" s="13">
        <v>4.71698113207547E-2</v>
      </c>
      <c r="Y245" s="13"/>
      <c r="Z245" s="13">
        <v>4.2253521126760597E-2</v>
      </c>
      <c r="AA245" s="13">
        <v>2.66666666666667E-2</v>
      </c>
      <c r="AB245" s="13">
        <v>4.2253521126760597E-2</v>
      </c>
      <c r="AC245" s="13">
        <v>0</v>
      </c>
      <c r="AD245" s="13">
        <v>1.8181818181818198E-2</v>
      </c>
      <c r="AE245" s="13">
        <v>0.14285714285714299</v>
      </c>
      <c r="AF245" s="13">
        <v>4.7619047619047603E-2</v>
      </c>
      <c r="AG245" s="13">
        <v>2.1739130434782601E-2</v>
      </c>
      <c r="AH245" s="13"/>
      <c r="AI245" s="13">
        <v>0.04</v>
      </c>
      <c r="AJ245" s="13">
        <v>5.7692307692307702E-2</v>
      </c>
      <c r="AK245" s="13">
        <v>5.2631578947368397E-2</v>
      </c>
      <c r="AL245" s="13">
        <v>3.8626609442060103E-2</v>
      </c>
      <c r="AM245" s="13">
        <v>1.21951219512195E-2</v>
      </c>
      <c r="AN245" s="13"/>
      <c r="AO245" s="13">
        <v>2.9411764705882401E-2</v>
      </c>
      <c r="AP245" s="13">
        <v>5.0505050505050497E-2</v>
      </c>
      <c r="AQ245" s="13"/>
      <c r="AR245" s="13">
        <v>4.1666666666666699E-2</v>
      </c>
      <c r="AS245" s="13">
        <v>3.6764705882352901E-2</v>
      </c>
      <c r="AT245" s="13">
        <v>0</v>
      </c>
      <c r="AU245" s="13">
        <v>0</v>
      </c>
      <c r="AV245" s="13">
        <v>9.8360655737704902E-2</v>
      </c>
      <c r="AW245" s="13">
        <v>2.7777777777777801E-2</v>
      </c>
      <c r="AX245" s="13">
        <v>0.05</v>
      </c>
      <c r="AY245" s="13">
        <v>7.1428571428571397E-2</v>
      </c>
      <c r="AZ245" s="13">
        <v>0</v>
      </c>
      <c r="BA245" s="13">
        <v>3.4482758620689703E-2</v>
      </c>
      <c r="BB245" s="13">
        <v>3.3333333333333298E-2</v>
      </c>
      <c r="BC245" s="13">
        <v>0</v>
      </c>
      <c r="BD245" s="13"/>
      <c r="BE245" s="13">
        <v>3.5294117647058802E-2</v>
      </c>
    </row>
    <row r="246" spans="2:57" x14ac:dyDescent="0.25">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row>
    <row r="247" spans="2:57" x14ac:dyDescent="0.25">
      <c r="B247" s="6" t="s">
        <v>167</v>
      </c>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row>
    <row r="248" spans="2:57" x14ac:dyDescent="0.25">
      <c r="B248" s="23" t="s">
        <v>151</v>
      </c>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row>
    <row r="249" spans="2:57" x14ac:dyDescent="0.25">
      <c r="B249" t="s">
        <v>147</v>
      </c>
      <c r="C249" s="13">
        <v>0.81702127659574497</v>
      </c>
      <c r="D249" s="13">
        <v>0.46666666666666701</v>
      </c>
      <c r="E249" s="13">
        <v>0.66216216216216195</v>
      </c>
      <c r="F249" s="13">
        <v>0.84297520661156999</v>
      </c>
      <c r="G249" s="13">
        <v>0.893877551020408</v>
      </c>
      <c r="H249" s="13"/>
      <c r="I249" s="13">
        <v>0.73333333333333295</v>
      </c>
      <c r="J249" s="13">
        <v>0.893877551020408</v>
      </c>
      <c r="K249" s="13"/>
      <c r="L249" s="13">
        <v>0.78787878787878796</v>
      </c>
      <c r="M249" s="13">
        <v>0.84166666666666701</v>
      </c>
      <c r="N249" s="13">
        <v>0.83823529411764697</v>
      </c>
      <c r="O249" s="13">
        <v>0.78911564625850295</v>
      </c>
      <c r="P249" s="13"/>
      <c r="Q249" s="13">
        <v>0.57407407407407396</v>
      </c>
      <c r="R249" s="13">
        <v>0.73809523809523803</v>
      </c>
      <c r="S249" s="13">
        <v>0.68181818181818199</v>
      </c>
      <c r="T249" s="13">
        <v>0.94339622641509402</v>
      </c>
      <c r="U249" s="13">
        <v>0.86885245901639296</v>
      </c>
      <c r="V249" s="13">
        <v>0.86666666666666703</v>
      </c>
      <c r="W249" s="13">
        <v>0.80952380952380998</v>
      </c>
      <c r="X249" s="13">
        <v>0.90566037735849103</v>
      </c>
      <c r="Y249" s="13"/>
      <c r="Z249" s="13">
        <v>0.76056338028169002</v>
      </c>
      <c r="AA249" s="13">
        <v>0.8</v>
      </c>
      <c r="AB249" s="13">
        <v>0.90140845070422504</v>
      </c>
      <c r="AC249" s="13">
        <v>0.78048780487804903</v>
      </c>
      <c r="AD249" s="13">
        <v>0.85454545454545405</v>
      </c>
      <c r="AE249" s="13">
        <v>0.79591836734693899</v>
      </c>
      <c r="AF249" s="13">
        <v>0.80952380952380998</v>
      </c>
      <c r="AG249" s="13">
        <v>0.84782608695652195</v>
      </c>
      <c r="AH249" s="13"/>
      <c r="AI249" s="13">
        <v>0.52</v>
      </c>
      <c r="AJ249" s="13">
        <v>0.73076923076923095</v>
      </c>
      <c r="AK249" s="13">
        <v>0.73684210526315796</v>
      </c>
      <c r="AL249" s="13">
        <v>0.88412017167381995</v>
      </c>
      <c r="AM249" s="13">
        <v>0.85365853658536595</v>
      </c>
      <c r="AN249" s="13"/>
      <c r="AO249" s="13">
        <v>0.77941176470588203</v>
      </c>
      <c r="AP249" s="13">
        <v>0.86868686868686895</v>
      </c>
      <c r="AQ249" s="13"/>
      <c r="AR249" s="13">
        <v>0.75</v>
      </c>
      <c r="AS249" s="13">
        <v>0.83088235294117696</v>
      </c>
      <c r="AT249" s="13">
        <v>0.55555555555555602</v>
      </c>
      <c r="AU249" s="13">
        <v>0.9375</v>
      </c>
      <c r="AV249" s="13">
        <v>0.90163934426229497</v>
      </c>
      <c r="AW249" s="13">
        <v>0.72222222222222199</v>
      </c>
      <c r="AX249" s="13">
        <v>0.75</v>
      </c>
      <c r="AY249" s="13">
        <v>0.85714285714285698</v>
      </c>
      <c r="AZ249" s="13">
        <v>0.84313725490196101</v>
      </c>
      <c r="BA249" s="13">
        <v>0.96551724137931005</v>
      </c>
      <c r="BB249" s="13">
        <v>0.73333333333333295</v>
      </c>
      <c r="BC249" s="13">
        <v>0.70833333333333304</v>
      </c>
      <c r="BD249" s="13"/>
      <c r="BE249" s="13">
        <v>0.870588235294118</v>
      </c>
    </row>
    <row r="250" spans="2:57" x14ac:dyDescent="0.25">
      <c r="B250" t="s">
        <v>148</v>
      </c>
      <c r="C250" s="13">
        <v>0.16382978723404301</v>
      </c>
      <c r="D250" s="13">
        <v>0.53333333333333299</v>
      </c>
      <c r="E250" s="13">
        <v>0.29729729729729698</v>
      </c>
      <c r="F250" s="13">
        <v>0.12396694214876</v>
      </c>
      <c r="G250" s="13">
        <v>9.7959183673469397E-2</v>
      </c>
      <c r="H250" s="13"/>
      <c r="I250" s="13">
        <v>0.23555555555555599</v>
      </c>
      <c r="J250" s="13">
        <v>9.7959183673469397E-2</v>
      </c>
      <c r="K250" s="13"/>
      <c r="L250" s="13">
        <v>0.18181818181818199</v>
      </c>
      <c r="M250" s="13">
        <v>0.133333333333333</v>
      </c>
      <c r="N250" s="13">
        <v>0.14705882352941199</v>
      </c>
      <c r="O250" s="13">
        <v>0.19727891156462601</v>
      </c>
      <c r="P250" s="13"/>
      <c r="Q250" s="13">
        <v>0.407407407407407</v>
      </c>
      <c r="R250" s="13">
        <v>0.19047619047618999</v>
      </c>
      <c r="S250" s="13">
        <v>0.27272727272727298</v>
      </c>
      <c r="T250" s="13">
        <v>5.6603773584905703E-2</v>
      </c>
      <c r="U250" s="13">
        <v>0.114754098360656</v>
      </c>
      <c r="V250" s="13">
        <v>0.133333333333333</v>
      </c>
      <c r="W250" s="13">
        <v>0.16666666666666699</v>
      </c>
      <c r="X250" s="13">
        <v>8.4905660377358499E-2</v>
      </c>
      <c r="Y250" s="13"/>
      <c r="Z250" s="13">
        <v>0.19718309859154901</v>
      </c>
      <c r="AA250" s="13">
        <v>0.18666666666666701</v>
      </c>
      <c r="AB250" s="13">
        <v>8.4507042253521097E-2</v>
      </c>
      <c r="AC250" s="13">
        <v>0.207317073170732</v>
      </c>
      <c r="AD250" s="13">
        <v>0.12727272727272701</v>
      </c>
      <c r="AE250" s="13">
        <v>0.16326530612244899</v>
      </c>
      <c r="AF250" s="13">
        <v>0.19047619047618999</v>
      </c>
      <c r="AG250" s="13">
        <v>0.15217391304347799</v>
      </c>
      <c r="AH250" s="13"/>
      <c r="AI250" s="13">
        <v>0.48</v>
      </c>
      <c r="AJ250" s="13">
        <v>0.21153846153846201</v>
      </c>
      <c r="AK250" s="13">
        <v>0.21052631578947401</v>
      </c>
      <c r="AL250" s="13">
        <v>0.11587982832618</v>
      </c>
      <c r="AM250" s="13">
        <v>0.12195121951219499</v>
      </c>
      <c r="AN250" s="13"/>
      <c r="AO250" s="13">
        <v>0.19485294117647101</v>
      </c>
      <c r="AP250" s="13">
        <v>0.12121212121212099</v>
      </c>
      <c r="AQ250" s="13"/>
      <c r="AR250" s="13">
        <v>0.25</v>
      </c>
      <c r="AS250" s="13">
        <v>0.154411764705882</v>
      </c>
      <c r="AT250" s="13">
        <v>0.44444444444444398</v>
      </c>
      <c r="AU250" s="13">
        <v>6.25E-2</v>
      </c>
      <c r="AV250" s="13">
        <v>9.8360655737704902E-2</v>
      </c>
      <c r="AW250" s="13">
        <v>0.194444444444444</v>
      </c>
      <c r="AX250" s="13">
        <v>0.2</v>
      </c>
      <c r="AY250" s="13">
        <v>0.14285714285714299</v>
      </c>
      <c r="AZ250" s="13">
        <v>0.15686274509803899</v>
      </c>
      <c r="BA250" s="13">
        <v>3.4482758620689703E-2</v>
      </c>
      <c r="BB250" s="13">
        <v>0.2</v>
      </c>
      <c r="BC250" s="13">
        <v>0.29166666666666702</v>
      </c>
      <c r="BD250" s="13"/>
      <c r="BE250" s="13">
        <v>0.111764705882353</v>
      </c>
    </row>
    <row r="251" spans="2:57" x14ac:dyDescent="0.25">
      <c r="B251" t="s">
        <v>149</v>
      </c>
      <c r="C251" s="13">
        <v>1.9148936170212801E-2</v>
      </c>
      <c r="D251" s="13">
        <v>0</v>
      </c>
      <c r="E251" s="13">
        <v>4.0540540540540501E-2</v>
      </c>
      <c r="F251" s="13">
        <v>3.3057851239669402E-2</v>
      </c>
      <c r="G251" s="13">
        <v>8.1632653061224497E-3</v>
      </c>
      <c r="H251" s="13"/>
      <c r="I251" s="13">
        <v>3.11111111111111E-2</v>
      </c>
      <c r="J251" s="13">
        <v>8.1632653061224497E-3</v>
      </c>
      <c r="K251" s="13"/>
      <c r="L251" s="13">
        <v>3.03030303030303E-2</v>
      </c>
      <c r="M251" s="13">
        <v>2.5000000000000001E-2</v>
      </c>
      <c r="N251" s="13">
        <v>1.4705882352941201E-2</v>
      </c>
      <c r="O251" s="13">
        <v>1.3605442176870699E-2</v>
      </c>
      <c r="P251" s="13"/>
      <c r="Q251" s="13">
        <v>1.85185185185185E-2</v>
      </c>
      <c r="R251" s="13">
        <v>7.1428571428571397E-2</v>
      </c>
      <c r="S251" s="13">
        <v>4.5454545454545497E-2</v>
      </c>
      <c r="T251" s="13">
        <v>0</v>
      </c>
      <c r="U251" s="13">
        <v>1.63934426229508E-2</v>
      </c>
      <c r="V251" s="13">
        <v>0</v>
      </c>
      <c r="W251" s="13">
        <v>2.3809523809523801E-2</v>
      </c>
      <c r="X251" s="13">
        <v>9.4339622641509396E-3</v>
      </c>
      <c r="Y251" s="13"/>
      <c r="Z251" s="13">
        <v>4.2253521126760597E-2</v>
      </c>
      <c r="AA251" s="13">
        <v>1.3333333333333299E-2</v>
      </c>
      <c r="AB251" s="13">
        <v>1.4084507042253501E-2</v>
      </c>
      <c r="AC251" s="13">
        <v>1.21951219512195E-2</v>
      </c>
      <c r="AD251" s="13">
        <v>1.8181818181818198E-2</v>
      </c>
      <c r="AE251" s="13">
        <v>4.08163265306122E-2</v>
      </c>
      <c r="AF251" s="13">
        <v>0</v>
      </c>
      <c r="AG251" s="13">
        <v>0</v>
      </c>
      <c r="AH251" s="13"/>
      <c r="AI251" s="13">
        <v>0</v>
      </c>
      <c r="AJ251" s="13">
        <v>5.7692307692307702E-2</v>
      </c>
      <c r="AK251" s="13">
        <v>5.2631578947368397E-2</v>
      </c>
      <c r="AL251" s="13">
        <v>0</v>
      </c>
      <c r="AM251" s="13">
        <v>2.4390243902439001E-2</v>
      </c>
      <c r="AN251" s="13"/>
      <c r="AO251" s="13">
        <v>2.5735294117647099E-2</v>
      </c>
      <c r="AP251" s="13">
        <v>1.01010101010101E-2</v>
      </c>
      <c r="AQ251" s="13"/>
      <c r="AR251" s="13">
        <v>0</v>
      </c>
      <c r="AS251" s="13">
        <v>1.4705882352941201E-2</v>
      </c>
      <c r="AT251" s="13">
        <v>0</v>
      </c>
      <c r="AU251" s="13">
        <v>0</v>
      </c>
      <c r="AV251" s="13">
        <v>0</v>
      </c>
      <c r="AW251" s="13">
        <v>8.3333333333333301E-2</v>
      </c>
      <c r="AX251" s="13">
        <v>0.05</v>
      </c>
      <c r="AY251" s="13">
        <v>0</v>
      </c>
      <c r="AZ251" s="13">
        <v>0</v>
      </c>
      <c r="BA251" s="13">
        <v>0</v>
      </c>
      <c r="BB251" s="13">
        <v>6.6666666666666693E-2</v>
      </c>
      <c r="BC251" s="13">
        <v>0</v>
      </c>
      <c r="BD251" s="13"/>
      <c r="BE251" s="13">
        <v>1.7647058823529401E-2</v>
      </c>
    </row>
    <row r="252" spans="2:57" x14ac:dyDescent="0.25">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row>
    <row r="253" spans="2:57" x14ac:dyDescent="0.25">
      <c r="B253" s="6" t="s">
        <v>168</v>
      </c>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row>
    <row r="254" spans="2:57" x14ac:dyDescent="0.25">
      <c r="B254" s="23" t="s">
        <v>151</v>
      </c>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row>
    <row r="255" spans="2:57" x14ac:dyDescent="0.25">
      <c r="B255" t="s">
        <v>147</v>
      </c>
      <c r="C255" s="13">
        <v>0.88936170212765997</v>
      </c>
      <c r="D255" s="13">
        <v>0.83333333333333304</v>
      </c>
      <c r="E255" s="13">
        <v>0.891891891891892</v>
      </c>
      <c r="F255" s="13">
        <v>0.86776859504132198</v>
      </c>
      <c r="G255" s="13">
        <v>0.90612244897959204</v>
      </c>
      <c r="H255" s="13"/>
      <c r="I255" s="13">
        <v>0.87111111111111095</v>
      </c>
      <c r="J255" s="13">
        <v>0.90612244897959204</v>
      </c>
      <c r="K255" s="13"/>
      <c r="L255" s="13">
        <v>0.92424242424242398</v>
      </c>
      <c r="M255" s="13">
        <v>0.89166666666666705</v>
      </c>
      <c r="N255" s="13">
        <v>0.92647058823529405</v>
      </c>
      <c r="O255" s="13">
        <v>0.83673469387755095</v>
      </c>
      <c r="P255" s="13"/>
      <c r="Q255" s="13">
        <v>0.85185185185185197</v>
      </c>
      <c r="R255" s="13">
        <v>0.85714285714285698</v>
      </c>
      <c r="S255" s="13">
        <v>0.93181818181818199</v>
      </c>
      <c r="T255" s="13">
        <v>0.94339622641509402</v>
      </c>
      <c r="U255" s="13">
        <v>0.80327868852458995</v>
      </c>
      <c r="V255" s="13">
        <v>0.88333333333333297</v>
      </c>
      <c r="W255" s="13">
        <v>0.92857142857142905</v>
      </c>
      <c r="X255" s="13">
        <v>0.91509433962264197</v>
      </c>
      <c r="Y255" s="13"/>
      <c r="Z255" s="13">
        <v>0.78873239436619702</v>
      </c>
      <c r="AA255" s="13">
        <v>0.82666666666666699</v>
      </c>
      <c r="AB255" s="13">
        <v>0.90140845070422504</v>
      </c>
      <c r="AC255" s="13">
        <v>0.97560975609756095</v>
      </c>
      <c r="AD255" s="13">
        <v>0.98181818181818203</v>
      </c>
      <c r="AE255" s="13">
        <v>0.87755102040816302</v>
      </c>
      <c r="AF255" s="13">
        <v>0.85714285714285698</v>
      </c>
      <c r="AG255" s="13">
        <v>0.89130434782608703</v>
      </c>
      <c r="AH255" s="13"/>
      <c r="AI255" s="13">
        <v>0.8</v>
      </c>
      <c r="AJ255" s="13">
        <v>0.82692307692307698</v>
      </c>
      <c r="AK255" s="13">
        <v>0.85526315789473695</v>
      </c>
      <c r="AL255" s="13">
        <v>0.90987124463519298</v>
      </c>
      <c r="AM255" s="13">
        <v>0.92682926829268297</v>
      </c>
      <c r="AN255" s="13"/>
      <c r="AO255" s="13">
        <v>0.90808823529411797</v>
      </c>
      <c r="AP255" s="13">
        <v>0.86363636363636398</v>
      </c>
      <c r="AQ255" s="13"/>
      <c r="AR255" s="13">
        <v>0.79166666666666696</v>
      </c>
      <c r="AS255" s="13">
        <v>0.94852941176470595</v>
      </c>
      <c r="AT255" s="13">
        <v>0.66666666666666696</v>
      </c>
      <c r="AU255" s="13">
        <v>0.9375</v>
      </c>
      <c r="AV255" s="13">
        <v>0.90163934426229497</v>
      </c>
      <c r="AW255" s="13">
        <v>0.75</v>
      </c>
      <c r="AX255" s="13">
        <v>0.85</v>
      </c>
      <c r="AY255" s="13">
        <v>0.92857142857142905</v>
      </c>
      <c r="AZ255" s="13">
        <v>0.98039215686274495</v>
      </c>
      <c r="BA255" s="13">
        <v>0.86206896551724099</v>
      </c>
      <c r="BB255" s="13">
        <v>0.83333333333333304</v>
      </c>
      <c r="BC255" s="13">
        <v>0.83333333333333304</v>
      </c>
      <c r="BD255" s="13"/>
      <c r="BE255" s="13">
        <v>0.92352941176470604</v>
      </c>
    </row>
    <row r="256" spans="2:57" x14ac:dyDescent="0.25">
      <c r="B256" t="s">
        <v>148</v>
      </c>
      <c r="C256" s="13">
        <v>9.7872340425531903E-2</v>
      </c>
      <c r="D256" s="13">
        <v>0.16666666666666699</v>
      </c>
      <c r="E256" s="13">
        <v>0.108108108108108</v>
      </c>
      <c r="F256" s="13">
        <v>9.9173553719008295E-2</v>
      </c>
      <c r="G256" s="13">
        <v>8.5714285714285701E-2</v>
      </c>
      <c r="H256" s="13"/>
      <c r="I256" s="13">
        <v>0.11111111111111099</v>
      </c>
      <c r="J256" s="13">
        <v>8.5714285714285701E-2</v>
      </c>
      <c r="K256" s="13"/>
      <c r="L256" s="13">
        <v>6.0606060606060601E-2</v>
      </c>
      <c r="M256" s="13">
        <v>0.1</v>
      </c>
      <c r="N256" s="13">
        <v>6.6176470588235295E-2</v>
      </c>
      <c r="O256" s="13">
        <v>0.14285714285714299</v>
      </c>
      <c r="P256" s="13"/>
      <c r="Q256" s="13">
        <v>0.12962962962963001</v>
      </c>
      <c r="R256" s="13">
        <v>0.119047619047619</v>
      </c>
      <c r="S256" s="13">
        <v>4.5454545454545497E-2</v>
      </c>
      <c r="T256" s="13">
        <v>5.6603773584905703E-2</v>
      </c>
      <c r="U256" s="13">
        <v>0.18032786885245899</v>
      </c>
      <c r="V256" s="13">
        <v>0.116666666666667</v>
      </c>
      <c r="W256" s="13">
        <v>4.7619047619047603E-2</v>
      </c>
      <c r="X256" s="13">
        <v>7.5471698113207503E-2</v>
      </c>
      <c r="Y256" s="13"/>
      <c r="Z256" s="13">
        <v>0.19718309859154901</v>
      </c>
      <c r="AA256" s="13">
        <v>0.146666666666667</v>
      </c>
      <c r="AB256" s="13">
        <v>5.63380281690141E-2</v>
      </c>
      <c r="AC256" s="13">
        <v>2.4390243902439001E-2</v>
      </c>
      <c r="AD256" s="13">
        <v>1.8181818181818198E-2</v>
      </c>
      <c r="AE256" s="13">
        <v>0.122448979591837</v>
      </c>
      <c r="AF256" s="13">
        <v>0.14285714285714299</v>
      </c>
      <c r="AG256" s="13">
        <v>0.108695652173913</v>
      </c>
      <c r="AH256" s="13"/>
      <c r="AI256" s="13">
        <v>0.2</v>
      </c>
      <c r="AJ256" s="13">
        <v>0.134615384615385</v>
      </c>
      <c r="AK256" s="13">
        <v>0.105263157894737</v>
      </c>
      <c r="AL256" s="13">
        <v>8.5836909871244593E-2</v>
      </c>
      <c r="AM256" s="13">
        <v>7.3170731707317097E-2</v>
      </c>
      <c r="AN256" s="13"/>
      <c r="AO256" s="13">
        <v>8.0882352941176502E-2</v>
      </c>
      <c r="AP256" s="13">
        <v>0.12121212121212099</v>
      </c>
      <c r="AQ256" s="13"/>
      <c r="AR256" s="13">
        <v>0.16666666666666699</v>
      </c>
      <c r="AS256" s="13">
        <v>4.4117647058823498E-2</v>
      </c>
      <c r="AT256" s="13">
        <v>0.33333333333333298</v>
      </c>
      <c r="AU256" s="13">
        <v>6.25E-2</v>
      </c>
      <c r="AV256" s="13">
        <v>6.5573770491803296E-2</v>
      </c>
      <c r="AW256" s="13">
        <v>0.22222222222222199</v>
      </c>
      <c r="AX256" s="13">
        <v>0.15</v>
      </c>
      <c r="AY256" s="13">
        <v>7.1428571428571397E-2</v>
      </c>
      <c r="AZ256" s="13">
        <v>1.9607843137254902E-2</v>
      </c>
      <c r="BA256" s="13">
        <v>0.13793103448275901</v>
      </c>
      <c r="BB256" s="13">
        <v>0.16666666666666699</v>
      </c>
      <c r="BC256" s="13">
        <v>0.125</v>
      </c>
      <c r="BD256" s="13"/>
      <c r="BE256" s="13">
        <v>7.6470588235294096E-2</v>
      </c>
    </row>
    <row r="257" spans="2:57" x14ac:dyDescent="0.25">
      <c r="B257" t="s">
        <v>149</v>
      </c>
      <c r="C257" s="13">
        <v>1.27659574468085E-2</v>
      </c>
      <c r="D257" s="13">
        <v>0</v>
      </c>
      <c r="E257" s="13">
        <v>0</v>
      </c>
      <c r="F257" s="13">
        <v>3.3057851239669402E-2</v>
      </c>
      <c r="G257" s="13">
        <v>8.1632653061224497E-3</v>
      </c>
      <c r="H257" s="13"/>
      <c r="I257" s="13">
        <v>1.7777777777777799E-2</v>
      </c>
      <c r="J257" s="13">
        <v>8.1632653061224497E-3</v>
      </c>
      <c r="K257" s="13"/>
      <c r="L257" s="13">
        <v>1.5151515151515201E-2</v>
      </c>
      <c r="M257" s="13">
        <v>8.3333333333333297E-3</v>
      </c>
      <c r="N257" s="13">
        <v>7.3529411764705899E-3</v>
      </c>
      <c r="O257" s="13">
        <v>2.04081632653061E-2</v>
      </c>
      <c r="P257" s="13"/>
      <c r="Q257" s="13">
        <v>1.85185185185185E-2</v>
      </c>
      <c r="R257" s="13">
        <v>2.3809523809523801E-2</v>
      </c>
      <c r="S257" s="13">
        <v>2.27272727272727E-2</v>
      </c>
      <c r="T257" s="13">
        <v>0</v>
      </c>
      <c r="U257" s="13">
        <v>1.63934426229508E-2</v>
      </c>
      <c r="V257" s="13">
        <v>0</v>
      </c>
      <c r="W257" s="13">
        <v>2.3809523809523801E-2</v>
      </c>
      <c r="X257" s="13">
        <v>9.4339622641509396E-3</v>
      </c>
      <c r="Y257" s="13"/>
      <c r="Z257" s="13">
        <v>1.4084507042253501E-2</v>
      </c>
      <c r="AA257" s="13">
        <v>2.66666666666667E-2</v>
      </c>
      <c r="AB257" s="13">
        <v>4.2253521126760597E-2</v>
      </c>
      <c r="AC257" s="13">
        <v>0</v>
      </c>
      <c r="AD257" s="13">
        <v>0</v>
      </c>
      <c r="AE257" s="13">
        <v>0</v>
      </c>
      <c r="AF257" s="13">
        <v>0</v>
      </c>
      <c r="AG257" s="13">
        <v>0</v>
      </c>
      <c r="AH257" s="13"/>
      <c r="AI257" s="13">
        <v>0</v>
      </c>
      <c r="AJ257" s="13">
        <v>3.8461538461538498E-2</v>
      </c>
      <c r="AK257" s="13">
        <v>3.94736842105263E-2</v>
      </c>
      <c r="AL257" s="13">
        <v>4.29184549356223E-3</v>
      </c>
      <c r="AM257" s="13">
        <v>0</v>
      </c>
      <c r="AN257" s="13"/>
      <c r="AO257" s="13">
        <v>1.10294117647059E-2</v>
      </c>
      <c r="AP257" s="13">
        <v>1.5151515151515201E-2</v>
      </c>
      <c r="AQ257" s="13"/>
      <c r="AR257" s="13">
        <v>4.1666666666666699E-2</v>
      </c>
      <c r="AS257" s="13">
        <v>7.3529411764705899E-3</v>
      </c>
      <c r="AT257" s="13">
        <v>0</v>
      </c>
      <c r="AU257" s="13">
        <v>0</v>
      </c>
      <c r="AV257" s="13">
        <v>3.2786885245901599E-2</v>
      </c>
      <c r="AW257" s="13">
        <v>2.7777777777777801E-2</v>
      </c>
      <c r="AX257" s="13">
        <v>0</v>
      </c>
      <c r="AY257" s="13">
        <v>0</v>
      </c>
      <c r="AZ257" s="13">
        <v>0</v>
      </c>
      <c r="BA257" s="13">
        <v>0</v>
      </c>
      <c r="BB257" s="13">
        <v>0</v>
      </c>
      <c r="BC257" s="13">
        <v>4.1666666666666699E-2</v>
      </c>
      <c r="BD257" s="13"/>
      <c r="BE257" s="13">
        <v>0</v>
      </c>
    </row>
    <row r="258" spans="2:57" x14ac:dyDescent="0.25">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row>
    <row r="259" spans="2:57" x14ac:dyDescent="0.25">
      <c r="B259" s="6" t="s">
        <v>180</v>
      </c>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row>
    <row r="260" spans="2:57" x14ac:dyDescent="0.25">
      <c r="B260" s="23" t="s">
        <v>86</v>
      </c>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row>
    <row r="261" spans="2:57" x14ac:dyDescent="0.25">
      <c r="B261" t="s">
        <v>176</v>
      </c>
      <c r="C261" s="13">
        <v>0.83910386965376804</v>
      </c>
      <c r="D261" s="13">
        <v>0.72727272727272696</v>
      </c>
      <c r="E261" s="13">
        <v>0.844444444444444</v>
      </c>
      <c r="F261" s="13">
        <v>0.85826771653543299</v>
      </c>
      <c r="G261" s="13">
        <v>0.84496124031007702</v>
      </c>
      <c r="H261" s="13"/>
      <c r="I261" s="13">
        <v>0.83261802575107302</v>
      </c>
      <c r="J261" s="13">
        <v>0.84496124031007702</v>
      </c>
      <c r="K261" s="13"/>
      <c r="L261" s="13">
        <v>0.84375</v>
      </c>
      <c r="M261" s="13">
        <v>0.83549783549783596</v>
      </c>
      <c r="N261" s="13">
        <v>0.82943143812708997</v>
      </c>
      <c r="O261" s="13">
        <v>0.84829721362229105</v>
      </c>
      <c r="P261" s="13"/>
      <c r="Q261" s="13">
        <v>0.72972972972973005</v>
      </c>
      <c r="R261" s="13">
        <v>0.86486486486486502</v>
      </c>
      <c r="S261" s="13">
        <v>0.78260869565217395</v>
      </c>
      <c r="T261" s="13">
        <v>0.92523364485981296</v>
      </c>
      <c r="U261" s="13">
        <v>0.79838709677419395</v>
      </c>
      <c r="V261" s="13">
        <v>0.86259541984732802</v>
      </c>
      <c r="W261" s="13">
        <v>0.82653061224489799</v>
      </c>
      <c r="X261" s="13">
        <v>0.88157894736842102</v>
      </c>
      <c r="Y261" s="13"/>
      <c r="Z261" s="13">
        <v>0.805755395683453</v>
      </c>
      <c r="AA261" s="13">
        <v>0.77914110429447903</v>
      </c>
      <c r="AB261" s="13">
        <v>0.89610389610389596</v>
      </c>
      <c r="AC261" s="13">
        <v>0.85474860335195502</v>
      </c>
      <c r="AD261" s="13">
        <v>0.90476190476190499</v>
      </c>
      <c r="AE261" s="13">
        <v>0.82568807339449501</v>
      </c>
      <c r="AF261" s="13">
        <v>0.73809523809523803</v>
      </c>
      <c r="AG261" s="13">
        <v>0.85714285714285698</v>
      </c>
      <c r="AH261" s="13"/>
      <c r="AI261" s="13">
        <v>0.68888888888888899</v>
      </c>
      <c r="AJ261" s="13">
        <v>0.81443298969072198</v>
      </c>
      <c r="AK261" s="13">
        <v>0.79738562091503296</v>
      </c>
      <c r="AL261" s="13">
        <v>0.86653386454183301</v>
      </c>
      <c r="AM261" s="13">
        <v>0.86781609195402298</v>
      </c>
      <c r="AN261" s="13"/>
      <c r="AO261" s="13">
        <v>0.84448160535117101</v>
      </c>
      <c r="AP261" s="13">
        <v>0.83072916666666696</v>
      </c>
      <c r="AQ261" s="13"/>
      <c r="AR261" s="13">
        <v>0.71875</v>
      </c>
      <c r="AS261" s="13">
        <v>0.88111888111888104</v>
      </c>
      <c r="AT261" s="13">
        <v>0.70588235294117696</v>
      </c>
      <c r="AU261" s="13">
        <v>0.87096774193548399</v>
      </c>
      <c r="AV261" s="13">
        <v>0.89075630252100801</v>
      </c>
      <c r="AW261" s="13">
        <v>0.90909090909090895</v>
      </c>
      <c r="AX261" s="13">
        <v>0.84523809523809501</v>
      </c>
      <c r="AY261" s="13">
        <v>0.79411764705882304</v>
      </c>
      <c r="AZ261" s="13">
        <v>0.81372549019607798</v>
      </c>
      <c r="BA261" s="13">
        <v>0.81034482758620696</v>
      </c>
      <c r="BB261" s="13">
        <v>0.77192982456140302</v>
      </c>
      <c r="BC261" s="13">
        <v>0.73584905660377398</v>
      </c>
      <c r="BD261" s="13"/>
      <c r="BE261" s="13">
        <v>0.87818696883852698</v>
      </c>
    </row>
    <row r="262" spans="2:57" x14ac:dyDescent="0.25">
      <c r="B262" t="s">
        <v>177</v>
      </c>
      <c r="C262" s="13">
        <v>0.13849287169042801</v>
      </c>
      <c r="D262" s="13">
        <v>0.23376623376623401</v>
      </c>
      <c r="E262" s="13">
        <v>0.11111111111111099</v>
      </c>
      <c r="F262" s="13">
        <v>0.12598425196850399</v>
      </c>
      <c r="G262" s="13">
        <v>0.137596899224806</v>
      </c>
      <c r="H262" s="13"/>
      <c r="I262" s="13">
        <v>0.13948497854077299</v>
      </c>
      <c r="J262" s="13">
        <v>0.137596899224806</v>
      </c>
      <c r="K262" s="13"/>
      <c r="L262" s="13">
        <v>0.125</v>
      </c>
      <c r="M262" s="13">
        <v>0.147186147186147</v>
      </c>
      <c r="N262" s="13">
        <v>0.14381270903009999</v>
      </c>
      <c r="O262" s="13">
        <v>0.13312693498452</v>
      </c>
      <c r="P262" s="13"/>
      <c r="Q262" s="13">
        <v>0.22522522522522501</v>
      </c>
      <c r="R262" s="13">
        <v>0.135135135135135</v>
      </c>
      <c r="S262" s="13">
        <v>0.141304347826087</v>
      </c>
      <c r="T262" s="13">
        <v>6.5420560747663503E-2</v>
      </c>
      <c r="U262" s="13">
        <v>0.18548387096774199</v>
      </c>
      <c r="V262" s="13">
        <v>0.122137404580153</v>
      </c>
      <c r="W262" s="13">
        <v>0.14285714285714299</v>
      </c>
      <c r="X262" s="13">
        <v>0.109649122807018</v>
      </c>
      <c r="Y262" s="13"/>
      <c r="Z262" s="13">
        <v>0.15107913669064699</v>
      </c>
      <c r="AA262" s="13">
        <v>0.17791411042944799</v>
      </c>
      <c r="AB262" s="13">
        <v>9.7402597402597393E-2</v>
      </c>
      <c r="AC262" s="13">
        <v>0.11731843575419</v>
      </c>
      <c r="AD262" s="13">
        <v>9.5238095238095205E-2</v>
      </c>
      <c r="AE262" s="13">
        <v>0.146788990825688</v>
      </c>
      <c r="AF262" s="13">
        <v>0.26190476190476197</v>
      </c>
      <c r="AG262" s="13">
        <v>0.14285714285714299</v>
      </c>
      <c r="AH262" s="13"/>
      <c r="AI262" s="13">
        <v>0.2</v>
      </c>
      <c r="AJ262" s="13">
        <v>0.15463917525773199</v>
      </c>
      <c r="AK262" s="13">
        <v>0.16339869281045799</v>
      </c>
      <c r="AL262" s="13">
        <v>0.12549800796812699</v>
      </c>
      <c r="AM262" s="13">
        <v>0.114942528735632</v>
      </c>
      <c r="AN262" s="13"/>
      <c r="AO262" s="13">
        <v>0.13377926421404701</v>
      </c>
      <c r="AP262" s="13">
        <v>0.14583333333333301</v>
      </c>
      <c r="AQ262" s="13"/>
      <c r="AR262" s="13">
        <v>0.21875</v>
      </c>
      <c r="AS262" s="13">
        <v>0.10489510489510501</v>
      </c>
      <c r="AT262" s="13">
        <v>0.29411764705882398</v>
      </c>
      <c r="AU262" s="13">
        <v>0.12903225806451599</v>
      </c>
      <c r="AV262" s="13">
        <v>0.109243697478992</v>
      </c>
      <c r="AW262" s="13">
        <v>9.0909090909090898E-2</v>
      </c>
      <c r="AX262" s="13">
        <v>0.13095238095238099</v>
      </c>
      <c r="AY262" s="13">
        <v>0.14705882352941199</v>
      </c>
      <c r="AZ262" s="13">
        <v>0.15686274509803899</v>
      </c>
      <c r="BA262" s="13">
        <v>0.12068965517241401</v>
      </c>
      <c r="BB262" s="13">
        <v>0.22807017543859601</v>
      </c>
      <c r="BC262" s="13">
        <v>0.20754716981132099</v>
      </c>
      <c r="BD262" s="13"/>
      <c r="BE262" s="13">
        <v>0.110481586402266</v>
      </c>
    </row>
    <row r="263" spans="2:57" x14ac:dyDescent="0.25">
      <c r="B263" t="s">
        <v>178</v>
      </c>
      <c r="C263" s="13">
        <v>1.7311608961303501E-2</v>
      </c>
      <c r="D263" s="13">
        <v>3.8961038961039002E-2</v>
      </c>
      <c r="E263" s="13">
        <v>2.96296296296296E-2</v>
      </c>
      <c r="F263" s="13">
        <v>1.5748031496062999E-2</v>
      </c>
      <c r="G263" s="13">
        <v>1.16279069767442E-2</v>
      </c>
      <c r="H263" s="13"/>
      <c r="I263" s="13">
        <v>2.3605150214592301E-2</v>
      </c>
      <c r="J263" s="13">
        <v>1.16279069767442E-2</v>
      </c>
      <c r="K263" s="13"/>
      <c r="L263" s="13">
        <v>2.34375E-2</v>
      </c>
      <c r="M263" s="13">
        <v>1.7316017316017299E-2</v>
      </c>
      <c r="N263" s="13">
        <v>1.6722408026755901E-2</v>
      </c>
      <c r="O263" s="13">
        <v>1.54798761609907E-2</v>
      </c>
      <c r="P263" s="13"/>
      <c r="Q263" s="13">
        <v>2.7027027027027001E-2</v>
      </c>
      <c r="R263" s="13">
        <v>0</v>
      </c>
      <c r="S263" s="13">
        <v>6.5217391304347797E-2</v>
      </c>
      <c r="T263" s="13">
        <v>9.3457943925233603E-3</v>
      </c>
      <c r="U263" s="13">
        <v>1.6129032258064498E-2</v>
      </c>
      <c r="V263" s="13">
        <v>7.63358778625954E-3</v>
      </c>
      <c r="W263" s="13">
        <v>3.06122448979592E-2</v>
      </c>
      <c r="X263" s="13">
        <v>4.3859649122806998E-3</v>
      </c>
      <c r="Y263" s="13"/>
      <c r="Z263" s="13">
        <v>2.8776978417266199E-2</v>
      </c>
      <c r="AA263" s="13">
        <v>3.0674846625766899E-2</v>
      </c>
      <c r="AB263" s="13">
        <v>6.4935064935064896E-3</v>
      </c>
      <c r="AC263" s="13">
        <v>2.23463687150838E-2</v>
      </c>
      <c r="AD263" s="13">
        <v>0</v>
      </c>
      <c r="AE263" s="13">
        <v>2.7522935779816501E-2</v>
      </c>
      <c r="AF263" s="13">
        <v>0</v>
      </c>
      <c r="AG263" s="13">
        <v>0</v>
      </c>
      <c r="AH263" s="13"/>
      <c r="AI263" s="13">
        <v>6.6666666666666693E-2</v>
      </c>
      <c r="AJ263" s="13">
        <v>3.09278350515464E-2</v>
      </c>
      <c r="AK263" s="13">
        <v>3.9215686274509803E-2</v>
      </c>
      <c r="AL263" s="13">
        <v>5.9760956175298804E-3</v>
      </c>
      <c r="AM263" s="13">
        <v>1.1494252873563199E-2</v>
      </c>
      <c r="AN263" s="13"/>
      <c r="AO263" s="13">
        <v>2.0066889632107E-2</v>
      </c>
      <c r="AP263" s="13">
        <v>1.3020833333333299E-2</v>
      </c>
      <c r="AQ263" s="13"/>
      <c r="AR263" s="13">
        <v>6.25E-2</v>
      </c>
      <c r="AS263" s="13">
        <v>1.3986013986014E-2</v>
      </c>
      <c r="AT263" s="13">
        <v>0</v>
      </c>
      <c r="AU263" s="13">
        <v>0</v>
      </c>
      <c r="AV263" s="13">
        <v>0</v>
      </c>
      <c r="AW263" s="13">
        <v>0</v>
      </c>
      <c r="AX263" s="13">
        <v>1.1904761904761901E-2</v>
      </c>
      <c r="AY263" s="13">
        <v>5.8823529411764698E-2</v>
      </c>
      <c r="AZ263" s="13">
        <v>2.9411764705882401E-2</v>
      </c>
      <c r="BA263" s="13">
        <v>3.4482758620689703E-2</v>
      </c>
      <c r="BB263" s="13">
        <v>0</v>
      </c>
      <c r="BC263" s="13">
        <v>1.88679245283019E-2</v>
      </c>
      <c r="BD263" s="13"/>
      <c r="BE263" s="13">
        <v>1.1331444759206799E-2</v>
      </c>
    </row>
    <row r="264" spans="2:57" x14ac:dyDescent="0.25">
      <c r="B264" t="s">
        <v>82</v>
      </c>
      <c r="C264" s="13">
        <v>5.0916496945010202E-3</v>
      </c>
      <c r="D264" s="13">
        <v>0</v>
      </c>
      <c r="E264" s="13">
        <v>1.48148148148148E-2</v>
      </c>
      <c r="F264" s="13">
        <v>0</v>
      </c>
      <c r="G264" s="13">
        <v>5.8139534883720903E-3</v>
      </c>
      <c r="H264" s="13"/>
      <c r="I264" s="13">
        <v>4.29184549356223E-3</v>
      </c>
      <c r="J264" s="13">
        <v>5.8139534883720903E-3</v>
      </c>
      <c r="K264" s="13"/>
      <c r="L264" s="13">
        <v>7.8125E-3</v>
      </c>
      <c r="M264" s="13">
        <v>0</v>
      </c>
      <c r="N264" s="13">
        <v>1.00334448160535E-2</v>
      </c>
      <c r="O264" s="13">
        <v>3.09597523219814E-3</v>
      </c>
      <c r="P264" s="13"/>
      <c r="Q264" s="13">
        <v>1.8018018018018001E-2</v>
      </c>
      <c r="R264" s="13">
        <v>0</v>
      </c>
      <c r="S264" s="13">
        <v>1.0869565217391301E-2</v>
      </c>
      <c r="T264" s="13">
        <v>0</v>
      </c>
      <c r="U264" s="13">
        <v>0</v>
      </c>
      <c r="V264" s="13">
        <v>7.63358778625954E-3</v>
      </c>
      <c r="W264" s="13">
        <v>0</v>
      </c>
      <c r="X264" s="13">
        <v>4.3859649122806998E-3</v>
      </c>
      <c r="Y264" s="13"/>
      <c r="Z264" s="13">
        <v>1.4388489208633099E-2</v>
      </c>
      <c r="AA264" s="13">
        <v>1.22699386503067E-2</v>
      </c>
      <c r="AB264" s="13">
        <v>0</v>
      </c>
      <c r="AC264" s="13">
        <v>5.5865921787709499E-3</v>
      </c>
      <c r="AD264" s="13">
        <v>0</v>
      </c>
      <c r="AE264" s="13">
        <v>0</v>
      </c>
      <c r="AF264" s="13">
        <v>0</v>
      </c>
      <c r="AG264" s="13">
        <v>0</v>
      </c>
      <c r="AH264" s="13"/>
      <c r="AI264" s="13">
        <v>4.4444444444444398E-2</v>
      </c>
      <c r="AJ264" s="13">
        <v>0</v>
      </c>
      <c r="AK264" s="13">
        <v>0</v>
      </c>
      <c r="AL264" s="13">
        <v>1.9920318725099601E-3</v>
      </c>
      <c r="AM264" s="13">
        <v>5.74712643678161E-3</v>
      </c>
      <c r="AN264" s="13"/>
      <c r="AO264" s="13">
        <v>1.67224080267559E-3</v>
      </c>
      <c r="AP264" s="13">
        <v>1.0416666666666701E-2</v>
      </c>
      <c r="AQ264" s="13"/>
      <c r="AR264" s="13">
        <v>0</v>
      </c>
      <c r="AS264" s="13">
        <v>0</v>
      </c>
      <c r="AT264" s="13">
        <v>0</v>
      </c>
      <c r="AU264" s="13">
        <v>0</v>
      </c>
      <c r="AV264" s="13">
        <v>0</v>
      </c>
      <c r="AW264" s="13">
        <v>0</v>
      </c>
      <c r="AX264" s="13">
        <v>1.1904761904761901E-2</v>
      </c>
      <c r="AY264" s="13">
        <v>0</v>
      </c>
      <c r="AZ264" s="13">
        <v>0</v>
      </c>
      <c r="BA264" s="13">
        <v>3.4482758620689703E-2</v>
      </c>
      <c r="BB264" s="13">
        <v>0</v>
      </c>
      <c r="BC264" s="13">
        <v>3.77358490566038E-2</v>
      </c>
      <c r="BD264" s="13"/>
      <c r="BE264" s="13">
        <v>0</v>
      </c>
    </row>
    <row r="265" spans="2:57" x14ac:dyDescent="0.25">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row>
    <row r="266" spans="2:57" x14ac:dyDescent="0.25">
      <c r="B266" s="6" t="s">
        <v>181</v>
      </c>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row>
    <row r="267" spans="2:57" x14ac:dyDescent="0.25">
      <c r="B267" s="23" t="s">
        <v>86</v>
      </c>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row>
    <row r="268" spans="2:57" x14ac:dyDescent="0.25">
      <c r="B268" t="s">
        <v>176</v>
      </c>
      <c r="C268" s="13">
        <v>0.70264765784114103</v>
      </c>
      <c r="D268" s="13">
        <v>0.61038961038961004</v>
      </c>
      <c r="E268" s="13">
        <v>0.592592592592593</v>
      </c>
      <c r="F268" s="13">
        <v>0.68897637795275601</v>
      </c>
      <c r="G268" s="13">
        <v>0.75193798449612403</v>
      </c>
      <c r="H268" s="13"/>
      <c r="I268" s="13">
        <v>0.64806866952789699</v>
      </c>
      <c r="J268" s="13">
        <v>0.75193798449612403</v>
      </c>
      <c r="K268" s="13"/>
      <c r="L268" s="13">
        <v>0.7109375</v>
      </c>
      <c r="M268" s="13">
        <v>0.722943722943723</v>
      </c>
      <c r="N268" s="13">
        <v>0.73578595317725703</v>
      </c>
      <c r="O268" s="13">
        <v>0.65325077399380804</v>
      </c>
      <c r="P268" s="13"/>
      <c r="Q268" s="13">
        <v>0.58558558558558604</v>
      </c>
      <c r="R268" s="13">
        <v>0.608108108108108</v>
      </c>
      <c r="S268" s="13">
        <v>0.684782608695652</v>
      </c>
      <c r="T268" s="13">
        <v>0.65420560747663503</v>
      </c>
      <c r="U268" s="13">
        <v>0.74193548387096797</v>
      </c>
      <c r="V268" s="13">
        <v>0.70992366412213703</v>
      </c>
      <c r="W268" s="13">
        <v>0.74489795918367396</v>
      </c>
      <c r="X268" s="13">
        <v>0.79385964912280704</v>
      </c>
      <c r="Y268" s="13"/>
      <c r="Z268" s="13">
        <v>0.71223021582733803</v>
      </c>
      <c r="AA268" s="13">
        <v>0.70552147239263796</v>
      </c>
      <c r="AB268" s="13">
        <v>0.70129870129870098</v>
      </c>
      <c r="AC268" s="13">
        <v>0.71508379888268203</v>
      </c>
      <c r="AD268" s="13">
        <v>0.78095238095238095</v>
      </c>
      <c r="AE268" s="13">
        <v>0.57798165137614699</v>
      </c>
      <c r="AF268" s="13">
        <v>0.61904761904761896</v>
      </c>
      <c r="AG268" s="13">
        <v>0.75824175824175799</v>
      </c>
      <c r="AH268" s="13"/>
      <c r="AI268" s="13">
        <v>0.64444444444444404</v>
      </c>
      <c r="AJ268" s="13">
        <v>0.64948453608247403</v>
      </c>
      <c r="AK268" s="13">
        <v>0.58823529411764697</v>
      </c>
      <c r="AL268" s="13">
        <v>0.71513944223107595</v>
      </c>
      <c r="AM268" s="13">
        <v>0.81034482758620696</v>
      </c>
      <c r="AN268" s="13"/>
      <c r="AO268" s="13">
        <v>0.71237458193979897</v>
      </c>
      <c r="AP268" s="13">
        <v>0.6875</v>
      </c>
      <c r="AQ268" s="13"/>
      <c r="AR268" s="13">
        <v>0.71875</v>
      </c>
      <c r="AS268" s="13">
        <v>0.70979020979021001</v>
      </c>
      <c r="AT268" s="13">
        <v>0.52941176470588203</v>
      </c>
      <c r="AU268" s="13">
        <v>0.67741935483870996</v>
      </c>
      <c r="AV268" s="13">
        <v>0.73949579831932799</v>
      </c>
      <c r="AW268" s="13">
        <v>0.68831168831168799</v>
      </c>
      <c r="AX268" s="13">
        <v>0.67857142857142905</v>
      </c>
      <c r="AY268" s="13">
        <v>0.76470588235294101</v>
      </c>
      <c r="AZ268" s="13">
        <v>0.69607843137254899</v>
      </c>
      <c r="BA268" s="13">
        <v>0.63793103448275901</v>
      </c>
      <c r="BB268" s="13">
        <v>0.70175438596491202</v>
      </c>
      <c r="BC268" s="13">
        <v>0.73584905660377398</v>
      </c>
      <c r="BD268" s="13"/>
      <c r="BE268" s="13">
        <v>0.79603399433427802</v>
      </c>
    </row>
    <row r="269" spans="2:57" x14ac:dyDescent="0.25">
      <c r="B269" t="s">
        <v>177</v>
      </c>
      <c r="C269" s="13">
        <v>0.212830957230143</v>
      </c>
      <c r="D269" s="13">
        <v>0.27272727272727298</v>
      </c>
      <c r="E269" s="13">
        <v>0.281481481481481</v>
      </c>
      <c r="F269" s="13">
        <v>0.22834645669291301</v>
      </c>
      <c r="G269" s="13">
        <v>0.178294573643411</v>
      </c>
      <c r="H269" s="13"/>
      <c r="I269" s="13">
        <v>0.25107296137339102</v>
      </c>
      <c r="J269" s="13">
        <v>0.178294573643411</v>
      </c>
      <c r="K269" s="13"/>
      <c r="L269" s="13">
        <v>0.234375</v>
      </c>
      <c r="M269" s="13">
        <v>0.22077922077922099</v>
      </c>
      <c r="N269" s="13">
        <v>0.18394648829431401</v>
      </c>
      <c r="O269" s="13">
        <v>0.22600619195046401</v>
      </c>
      <c r="P269" s="13"/>
      <c r="Q269" s="13">
        <v>0.31531531531531498</v>
      </c>
      <c r="R269" s="13">
        <v>0.29729729729729698</v>
      </c>
      <c r="S269" s="13">
        <v>0.19565217391304299</v>
      </c>
      <c r="T269" s="13">
        <v>0.25233644859813098</v>
      </c>
      <c r="U269" s="13">
        <v>0.19354838709677399</v>
      </c>
      <c r="V269" s="13">
        <v>0.229007633587786</v>
      </c>
      <c r="W269" s="13">
        <v>0.214285714285714</v>
      </c>
      <c r="X269" s="13">
        <v>0.12719298245614</v>
      </c>
      <c r="Y269" s="13"/>
      <c r="Z269" s="13">
        <v>0.23741007194244601</v>
      </c>
      <c r="AA269" s="13">
        <v>0.220858895705521</v>
      </c>
      <c r="AB269" s="13">
        <v>0.19480519480519501</v>
      </c>
      <c r="AC269" s="13">
        <v>0.217877094972067</v>
      </c>
      <c r="AD269" s="13">
        <v>0.15238095238095201</v>
      </c>
      <c r="AE269" s="13">
        <v>0.22935779816513799</v>
      </c>
      <c r="AF269" s="13">
        <v>0.30952380952380998</v>
      </c>
      <c r="AG269" s="13">
        <v>0.18681318681318701</v>
      </c>
      <c r="AH269" s="13"/>
      <c r="AI269" s="13">
        <v>0.24444444444444399</v>
      </c>
      <c r="AJ269" s="13">
        <v>0.216494845360825</v>
      </c>
      <c r="AK269" s="13">
        <v>0.29411764705882398</v>
      </c>
      <c r="AL269" s="13">
        <v>0.21115537848605601</v>
      </c>
      <c r="AM269" s="13">
        <v>0.14942528735632199</v>
      </c>
      <c r="AN269" s="13"/>
      <c r="AO269" s="13">
        <v>0.20735785953177299</v>
      </c>
      <c r="AP269" s="13">
        <v>0.22135416666666699</v>
      </c>
      <c r="AQ269" s="13"/>
      <c r="AR269" s="13">
        <v>0.21875</v>
      </c>
      <c r="AS269" s="13">
        <v>0.19930069930069899</v>
      </c>
      <c r="AT269" s="13">
        <v>0.29411764705882398</v>
      </c>
      <c r="AU269" s="13">
        <v>0.25806451612903197</v>
      </c>
      <c r="AV269" s="13">
        <v>0.159663865546218</v>
      </c>
      <c r="AW269" s="13">
        <v>0.22077922077922099</v>
      </c>
      <c r="AX269" s="13">
        <v>0.25</v>
      </c>
      <c r="AY269" s="13">
        <v>0.11764705882352899</v>
      </c>
      <c r="AZ269" s="13">
        <v>0.26470588235294101</v>
      </c>
      <c r="BA269" s="13">
        <v>0.27586206896551702</v>
      </c>
      <c r="BB269" s="13">
        <v>0.21052631578947401</v>
      </c>
      <c r="BC269" s="13">
        <v>0.169811320754717</v>
      </c>
      <c r="BD269" s="13"/>
      <c r="BE269" s="13">
        <v>0.15014164305948999</v>
      </c>
    </row>
    <row r="270" spans="2:57" x14ac:dyDescent="0.25">
      <c r="B270" t="s">
        <v>178</v>
      </c>
      <c r="C270" s="13">
        <v>6.8228105906313605E-2</v>
      </c>
      <c r="D270" s="13">
        <v>0.11688311688311701</v>
      </c>
      <c r="E270" s="13">
        <v>0.10370370370370401</v>
      </c>
      <c r="F270" s="13">
        <v>6.6929133858267695E-2</v>
      </c>
      <c r="G270" s="13">
        <v>5.2325581395348798E-2</v>
      </c>
      <c r="H270" s="13"/>
      <c r="I270" s="13">
        <v>8.5836909871244593E-2</v>
      </c>
      <c r="J270" s="13">
        <v>5.2325581395348798E-2</v>
      </c>
      <c r="K270" s="13"/>
      <c r="L270" s="13">
        <v>4.6875E-2</v>
      </c>
      <c r="M270" s="13">
        <v>4.7619047619047603E-2</v>
      </c>
      <c r="N270" s="13">
        <v>6.02006688963211E-2</v>
      </c>
      <c r="O270" s="13">
        <v>9.9071207430340605E-2</v>
      </c>
      <c r="P270" s="13"/>
      <c r="Q270" s="13">
        <v>9.00900900900901E-2</v>
      </c>
      <c r="R270" s="13">
        <v>8.1081081081081099E-2</v>
      </c>
      <c r="S270" s="13">
        <v>0.108695652173913</v>
      </c>
      <c r="T270" s="13">
        <v>7.4766355140186896E-2</v>
      </c>
      <c r="U270" s="13">
        <v>4.0322580645161303E-2</v>
      </c>
      <c r="V270" s="13">
        <v>5.34351145038168E-2</v>
      </c>
      <c r="W270" s="13">
        <v>3.06122448979592E-2</v>
      </c>
      <c r="X270" s="13">
        <v>5.7017543859649099E-2</v>
      </c>
      <c r="Y270" s="13"/>
      <c r="Z270" s="13">
        <v>4.3165467625899297E-2</v>
      </c>
      <c r="AA270" s="13">
        <v>5.5214723926380403E-2</v>
      </c>
      <c r="AB270" s="13">
        <v>7.1428571428571397E-2</v>
      </c>
      <c r="AC270" s="13">
        <v>4.4692737430167599E-2</v>
      </c>
      <c r="AD270" s="13">
        <v>6.6666666666666693E-2</v>
      </c>
      <c r="AE270" s="13">
        <v>0.16513761467889901</v>
      </c>
      <c r="AF270" s="13">
        <v>7.1428571428571397E-2</v>
      </c>
      <c r="AG270" s="13">
        <v>5.4945054945054903E-2</v>
      </c>
      <c r="AH270" s="13"/>
      <c r="AI270" s="13">
        <v>8.8888888888888906E-2</v>
      </c>
      <c r="AJ270" s="13">
        <v>0.10309278350515499</v>
      </c>
      <c r="AK270" s="13">
        <v>9.8039215686274495E-2</v>
      </c>
      <c r="AL270" s="13">
        <v>5.77689243027888E-2</v>
      </c>
      <c r="AM270" s="13">
        <v>3.4482758620689703E-2</v>
      </c>
      <c r="AN270" s="13"/>
      <c r="AO270" s="13">
        <v>6.6889632107023395E-2</v>
      </c>
      <c r="AP270" s="13">
        <v>7.03125E-2</v>
      </c>
      <c r="AQ270" s="13"/>
      <c r="AR270" s="13">
        <v>4.6875E-2</v>
      </c>
      <c r="AS270" s="13">
        <v>6.9930069930069894E-2</v>
      </c>
      <c r="AT270" s="13">
        <v>0.17647058823529399</v>
      </c>
      <c r="AU270" s="13">
        <v>6.4516129032258104E-2</v>
      </c>
      <c r="AV270" s="13">
        <v>7.5630252100840303E-2</v>
      </c>
      <c r="AW270" s="13">
        <v>7.7922077922077906E-2</v>
      </c>
      <c r="AX270" s="13">
        <v>5.95238095238095E-2</v>
      </c>
      <c r="AY270" s="13">
        <v>8.8235294117647106E-2</v>
      </c>
      <c r="AZ270" s="13">
        <v>3.9215686274509803E-2</v>
      </c>
      <c r="BA270" s="13">
        <v>6.8965517241379296E-2</v>
      </c>
      <c r="BB270" s="13">
        <v>7.0175438596491196E-2</v>
      </c>
      <c r="BC270" s="13">
        <v>7.5471698113207503E-2</v>
      </c>
      <c r="BD270" s="13"/>
      <c r="BE270" s="13">
        <v>3.6827195467422101E-2</v>
      </c>
    </row>
    <row r="271" spans="2:57" x14ac:dyDescent="0.25">
      <c r="B271" t="s">
        <v>82</v>
      </c>
      <c r="C271" s="13">
        <v>1.6293279022403299E-2</v>
      </c>
      <c r="D271" s="13">
        <v>0</v>
      </c>
      <c r="E271" s="13">
        <v>2.2222222222222199E-2</v>
      </c>
      <c r="F271" s="13">
        <v>1.5748031496062999E-2</v>
      </c>
      <c r="G271" s="13">
        <v>1.74418604651163E-2</v>
      </c>
      <c r="H271" s="13"/>
      <c r="I271" s="13">
        <v>1.5021459227467801E-2</v>
      </c>
      <c r="J271" s="13">
        <v>1.74418604651163E-2</v>
      </c>
      <c r="K271" s="13"/>
      <c r="L271" s="13">
        <v>7.8125E-3</v>
      </c>
      <c r="M271" s="13">
        <v>8.6580086580086597E-3</v>
      </c>
      <c r="N271" s="13">
        <v>2.0066889632107E-2</v>
      </c>
      <c r="O271" s="13">
        <v>2.1671826625387001E-2</v>
      </c>
      <c r="P271" s="13"/>
      <c r="Q271" s="13">
        <v>9.0090090090090107E-3</v>
      </c>
      <c r="R271" s="13">
        <v>1.35135135135135E-2</v>
      </c>
      <c r="S271" s="13">
        <v>1.0869565217391301E-2</v>
      </c>
      <c r="T271" s="13">
        <v>1.86915887850467E-2</v>
      </c>
      <c r="U271" s="13">
        <v>2.4193548387096801E-2</v>
      </c>
      <c r="V271" s="13">
        <v>7.63358778625954E-3</v>
      </c>
      <c r="W271" s="13">
        <v>1.02040816326531E-2</v>
      </c>
      <c r="X271" s="13">
        <v>2.1929824561403501E-2</v>
      </c>
      <c r="Y271" s="13"/>
      <c r="Z271" s="13">
        <v>7.1942446043165497E-3</v>
      </c>
      <c r="AA271" s="13">
        <v>1.84049079754601E-2</v>
      </c>
      <c r="AB271" s="13">
        <v>3.2467532467532499E-2</v>
      </c>
      <c r="AC271" s="13">
        <v>2.23463687150838E-2</v>
      </c>
      <c r="AD271" s="13">
        <v>0</v>
      </c>
      <c r="AE271" s="13">
        <v>2.7522935779816501E-2</v>
      </c>
      <c r="AF271" s="13">
        <v>0</v>
      </c>
      <c r="AG271" s="13">
        <v>0</v>
      </c>
      <c r="AH271" s="13"/>
      <c r="AI271" s="13">
        <v>2.2222222222222199E-2</v>
      </c>
      <c r="AJ271" s="13">
        <v>3.09278350515464E-2</v>
      </c>
      <c r="AK271" s="13">
        <v>1.9607843137254902E-2</v>
      </c>
      <c r="AL271" s="13">
        <v>1.5936254980079698E-2</v>
      </c>
      <c r="AM271" s="13">
        <v>5.74712643678161E-3</v>
      </c>
      <c r="AN271" s="13"/>
      <c r="AO271" s="13">
        <v>1.3377926421404699E-2</v>
      </c>
      <c r="AP271" s="13">
        <v>2.0833333333333301E-2</v>
      </c>
      <c r="AQ271" s="13"/>
      <c r="AR271" s="13">
        <v>1.5625E-2</v>
      </c>
      <c r="AS271" s="13">
        <v>2.0979020979021001E-2</v>
      </c>
      <c r="AT271" s="13">
        <v>0</v>
      </c>
      <c r="AU271" s="13">
        <v>0</v>
      </c>
      <c r="AV271" s="13">
        <v>2.5210084033613401E-2</v>
      </c>
      <c r="AW271" s="13">
        <v>1.2987012987013E-2</v>
      </c>
      <c r="AX271" s="13">
        <v>1.1904761904761901E-2</v>
      </c>
      <c r="AY271" s="13">
        <v>2.9411764705882401E-2</v>
      </c>
      <c r="AZ271" s="13">
        <v>0</v>
      </c>
      <c r="BA271" s="13">
        <v>1.72413793103448E-2</v>
      </c>
      <c r="BB271" s="13">
        <v>1.7543859649122799E-2</v>
      </c>
      <c r="BC271" s="13">
        <v>1.88679245283019E-2</v>
      </c>
      <c r="BD271" s="13"/>
      <c r="BE271" s="13">
        <v>1.69971671388102E-2</v>
      </c>
    </row>
    <row r="272" spans="2:57" x14ac:dyDescent="0.25">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row>
    <row r="273" spans="2:57" x14ac:dyDescent="0.25">
      <c r="B273" s="6" t="s">
        <v>182</v>
      </c>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row>
    <row r="274" spans="2:57" x14ac:dyDescent="0.25">
      <c r="B274" s="23" t="s">
        <v>86</v>
      </c>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row>
    <row r="275" spans="2:57" x14ac:dyDescent="0.25">
      <c r="B275" t="s">
        <v>176</v>
      </c>
      <c r="C275" s="13">
        <v>0.70264765784114103</v>
      </c>
      <c r="D275" s="13">
        <v>0.53246753246753198</v>
      </c>
      <c r="E275" s="13">
        <v>0.718518518518519</v>
      </c>
      <c r="F275" s="13">
        <v>0.66535433070866101</v>
      </c>
      <c r="G275" s="13">
        <v>0.74224806201550397</v>
      </c>
      <c r="H275" s="13"/>
      <c r="I275" s="13">
        <v>0.65879828326180301</v>
      </c>
      <c r="J275" s="13">
        <v>0.74224806201550397</v>
      </c>
      <c r="K275" s="13"/>
      <c r="L275" s="13">
        <v>0.671875</v>
      </c>
      <c r="M275" s="13">
        <v>0.69696969696969702</v>
      </c>
      <c r="N275" s="13">
        <v>0.69230769230769196</v>
      </c>
      <c r="O275" s="13">
        <v>0.72755417956656299</v>
      </c>
      <c r="P275" s="13"/>
      <c r="Q275" s="13">
        <v>0.52252252252252296</v>
      </c>
      <c r="R275" s="13">
        <v>0.75675675675675702</v>
      </c>
      <c r="S275" s="13">
        <v>0.58695652173913004</v>
      </c>
      <c r="T275" s="13">
        <v>0.72897196261682196</v>
      </c>
      <c r="U275" s="13">
        <v>0.70161290322580605</v>
      </c>
      <c r="V275" s="13">
        <v>0.69465648854961803</v>
      </c>
      <c r="W275" s="13">
        <v>0.79591836734693899</v>
      </c>
      <c r="X275" s="13">
        <v>0.77192982456140302</v>
      </c>
      <c r="Y275" s="13"/>
      <c r="Z275" s="13">
        <v>0.65467625899280601</v>
      </c>
      <c r="AA275" s="13">
        <v>0.65644171779141103</v>
      </c>
      <c r="AB275" s="13">
        <v>0.77272727272727304</v>
      </c>
      <c r="AC275" s="13">
        <v>0.70391061452514003</v>
      </c>
      <c r="AD275" s="13">
        <v>0.76190476190476197</v>
      </c>
      <c r="AE275" s="13">
        <v>0.75229357798165097</v>
      </c>
      <c r="AF275" s="13">
        <v>0.69047619047619002</v>
      </c>
      <c r="AG275" s="13">
        <v>0.61538461538461497</v>
      </c>
      <c r="AH275" s="13"/>
      <c r="AI275" s="13">
        <v>0.55555555555555602</v>
      </c>
      <c r="AJ275" s="13">
        <v>0.597938144329897</v>
      </c>
      <c r="AK275" s="13">
        <v>0.67973856209150296</v>
      </c>
      <c r="AL275" s="13">
        <v>0.72310756972111601</v>
      </c>
      <c r="AM275" s="13">
        <v>0.76436781609195403</v>
      </c>
      <c r="AN275" s="13"/>
      <c r="AO275" s="13">
        <v>0.69899665551839496</v>
      </c>
      <c r="AP275" s="13">
        <v>0.70833333333333304</v>
      </c>
      <c r="AQ275" s="13"/>
      <c r="AR275" s="13">
        <v>0.59375</v>
      </c>
      <c r="AS275" s="13">
        <v>0.72377622377622397</v>
      </c>
      <c r="AT275" s="13">
        <v>0.58823529411764697</v>
      </c>
      <c r="AU275" s="13">
        <v>0.64516129032258096</v>
      </c>
      <c r="AV275" s="13">
        <v>0.76470588235294101</v>
      </c>
      <c r="AW275" s="13">
        <v>0.75324675324675305</v>
      </c>
      <c r="AX275" s="13">
        <v>0.702380952380952</v>
      </c>
      <c r="AY275" s="13">
        <v>0.79411764705882304</v>
      </c>
      <c r="AZ275" s="13">
        <v>0.70588235294117696</v>
      </c>
      <c r="BA275" s="13">
        <v>0.58620689655172398</v>
      </c>
      <c r="BB275" s="13">
        <v>0.73684210526315796</v>
      </c>
      <c r="BC275" s="13">
        <v>0.60377358490566002</v>
      </c>
      <c r="BD275" s="13"/>
      <c r="BE275" s="13">
        <v>0.74787535410764905</v>
      </c>
    </row>
    <row r="276" spans="2:57" x14ac:dyDescent="0.25">
      <c r="B276" t="s">
        <v>177</v>
      </c>
      <c r="C276" s="13">
        <v>0.26782077393075399</v>
      </c>
      <c r="D276" s="13">
        <v>0.415584415584416</v>
      </c>
      <c r="E276" s="13">
        <v>0.22962962962962999</v>
      </c>
      <c r="F276" s="13">
        <v>0.30708661417322802</v>
      </c>
      <c r="G276" s="13">
        <v>0.23643410852713201</v>
      </c>
      <c r="H276" s="13"/>
      <c r="I276" s="13">
        <v>0.30257510729613701</v>
      </c>
      <c r="J276" s="13">
        <v>0.23643410852713201</v>
      </c>
      <c r="K276" s="13"/>
      <c r="L276" s="13">
        <v>0.28125</v>
      </c>
      <c r="M276" s="13">
        <v>0.27272727272727298</v>
      </c>
      <c r="N276" s="13">
        <v>0.29765886287625398</v>
      </c>
      <c r="O276" s="13">
        <v>0.232198142414861</v>
      </c>
      <c r="P276" s="13"/>
      <c r="Q276" s="13">
        <v>0.43243243243243201</v>
      </c>
      <c r="R276" s="13">
        <v>0.22972972972972999</v>
      </c>
      <c r="S276" s="13">
        <v>0.35869565217391303</v>
      </c>
      <c r="T276" s="13">
        <v>0.26168224299065401</v>
      </c>
      <c r="U276" s="13">
        <v>0.27419354838709697</v>
      </c>
      <c r="V276" s="13">
        <v>0.28244274809160302</v>
      </c>
      <c r="W276" s="13">
        <v>0.183673469387755</v>
      </c>
      <c r="X276" s="13">
        <v>0.19298245614035101</v>
      </c>
      <c r="Y276" s="13"/>
      <c r="Z276" s="13">
        <v>0.33812949640287798</v>
      </c>
      <c r="AA276" s="13">
        <v>0.30674846625766899</v>
      </c>
      <c r="AB276" s="13">
        <v>0.18181818181818199</v>
      </c>
      <c r="AC276" s="13">
        <v>0.27374301675977702</v>
      </c>
      <c r="AD276" s="13">
        <v>0.21904761904761899</v>
      </c>
      <c r="AE276" s="13">
        <v>0.201834862385321</v>
      </c>
      <c r="AF276" s="13">
        <v>0.28571428571428598</v>
      </c>
      <c r="AG276" s="13">
        <v>0.35164835164835201</v>
      </c>
      <c r="AH276" s="13"/>
      <c r="AI276" s="13">
        <v>0.35555555555555601</v>
      </c>
      <c r="AJ276" s="13">
        <v>0.35051546391752603</v>
      </c>
      <c r="AK276" s="13">
        <v>0.28104575163398698</v>
      </c>
      <c r="AL276" s="13">
        <v>0.25697211155378502</v>
      </c>
      <c r="AM276" s="13">
        <v>0.21839080459770099</v>
      </c>
      <c r="AN276" s="13"/>
      <c r="AO276" s="13">
        <v>0.26588628762541799</v>
      </c>
      <c r="AP276" s="13">
        <v>0.27083333333333298</v>
      </c>
      <c r="AQ276" s="13"/>
      <c r="AR276" s="13">
        <v>0.3125</v>
      </c>
      <c r="AS276" s="13">
        <v>0.25174825174825199</v>
      </c>
      <c r="AT276" s="13">
        <v>0.29411764705882398</v>
      </c>
      <c r="AU276" s="13">
        <v>0.35483870967741898</v>
      </c>
      <c r="AV276" s="13">
        <v>0.218487394957983</v>
      </c>
      <c r="AW276" s="13">
        <v>0.19480519480519501</v>
      </c>
      <c r="AX276" s="13">
        <v>0.28571428571428598</v>
      </c>
      <c r="AY276" s="13">
        <v>0.20588235294117599</v>
      </c>
      <c r="AZ276" s="13">
        <v>0.28431372549019601</v>
      </c>
      <c r="BA276" s="13">
        <v>0.36206896551724099</v>
      </c>
      <c r="BB276" s="13">
        <v>0.26315789473684198</v>
      </c>
      <c r="BC276" s="13">
        <v>0.339622641509434</v>
      </c>
      <c r="BD276" s="13"/>
      <c r="BE276" s="13">
        <v>0.24079320113314401</v>
      </c>
    </row>
    <row r="277" spans="2:57" x14ac:dyDescent="0.25">
      <c r="B277" t="s">
        <v>178</v>
      </c>
      <c r="C277" s="13">
        <v>2.54582484725051E-2</v>
      </c>
      <c r="D277" s="13">
        <v>5.1948051948052E-2</v>
      </c>
      <c r="E277" s="13">
        <v>3.7037037037037E-2</v>
      </c>
      <c r="F277" s="13">
        <v>2.3622047244094498E-2</v>
      </c>
      <c r="G277" s="13">
        <v>1.9379844961240299E-2</v>
      </c>
      <c r="H277" s="13"/>
      <c r="I277" s="13">
        <v>3.2188841201716702E-2</v>
      </c>
      <c r="J277" s="13">
        <v>1.9379844961240299E-2</v>
      </c>
      <c r="K277" s="13"/>
      <c r="L277" s="13">
        <v>3.90625E-2</v>
      </c>
      <c r="M277" s="13">
        <v>2.5974025974026E-2</v>
      </c>
      <c r="N277" s="13">
        <v>1.00334448160535E-2</v>
      </c>
      <c r="O277" s="13">
        <v>3.4055727554179599E-2</v>
      </c>
      <c r="P277" s="13"/>
      <c r="Q277" s="13">
        <v>3.6036036036036001E-2</v>
      </c>
      <c r="R277" s="13">
        <v>1.35135135135135E-2</v>
      </c>
      <c r="S277" s="13">
        <v>5.4347826086956499E-2</v>
      </c>
      <c r="T277" s="13">
        <v>9.3457943925233603E-3</v>
      </c>
      <c r="U277" s="13">
        <v>2.4193548387096801E-2</v>
      </c>
      <c r="V277" s="13">
        <v>2.2900763358778602E-2</v>
      </c>
      <c r="W277" s="13">
        <v>2.04081632653061E-2</v>
      </c>
      <c r="X277" s="13">
        <v>2.6315789473684199E-2</v>
      </c>
      <c r="Y277" s="13"/>
      <c r="Z277" s="13">
        <v>7.1942446043165497E-3</v>
      </c>
      <c r="AA277" s="13">
        <v>3.6809815950920199E-2</v>
      </c>
      <c r="AB277" s="13">
        <v>3.2467532467532499E-2</v>
      </c>
      <c r="AC277" s="13">
        <v>1.67597765363128E-2</v>
      </c>
      <c r="AD277" s="13">
        <v>1.9047619047619001E-2</v>
      </c>
      <c r="AE277" s="13">
        <v>3.6697247706422E-2</v>
      </c>
      <c r="AF277" s="13">
        <v>2.3809523809523801E-2</v>
      </c>
      <c r="AG277" s="13">
        <v>3.2967032967033003E-2</v>
      </c>
      <c r="AH277" s="13"/>
      <c r="AI277" s="13">
        <v>6.6666666666666693E-2</v>
      </c>
      <c r="AJ277" s="13">
        <v>5.1546391752577303E-2</v>
      </c>
      <c r="AK277" s="13">
        <v>2.61437908496732E-2</v>
      </c>
      <c r="AL277" s="13">
        <v>1.7928286852589601E-2</v>
      </c>
      <c r="AM277" s="13">
        <v>1.72413793103448E-2</v>
      </c>
      <c r="AN277" s="13"/>
      <c r="AO277" s="13">
        <v>3.1772575250836099E-2</v>
      </c>
      <c r="AP277" s="13">
        <v>1.5625E-2</v>
      </c>
      <c r="AQ277" s="13"/>
      <c r="AR277" s="13">
        <v>9.375E-2</v>
      </c>
      <c r="AS277" s="13">
        <v>2.0979020979021001E-2</v>
      </c>
      <c r="AT277" s="13">
        <v>5.8823529411764698E-2</v>
      </c>
      <c r="AU277" s="13">
        <v>0</v>
      </c>
      <c r="AV277" s="13">
        <v>1.6806722689075598E-2</v>
      </c>
      <c r="AW277" s="13">
        <v>3.8961038961039002E-2</v>
      </c>
      <c r="AX277" s="13">
        <v>1.1904761904761901E-2</v>
      </c>
      <c r="AY277" s="13">
        <v>0</v>
      </c>
      <c r="AZ277" s="13">
        <v>9.8039215686274508E-3</v>
      </c>
      <c r="BA277" s="13">
        <v>5.1724137931034503E-2</v>
      </c>
      <c r="BB277" s="13">
        <v>0</v>
      </c>
      <c r="BC277" s="13">
        <v>3.77358490566038E-2</v>
      </c>
      <c r="BD277" s="13"/>
      <c r="BE277" s="13">
        <v>8.4985835694051E-3</v>
      </c>
    </row>
    <row r="278" spans="2:57" x14ac:dyDescent="0.25">
      <c r="B278" t="s">
        <v>82</v>
      </c>
      <c r="C278" s="13">
        <v>4.0733197556008099E-3</v>
      </c>
      <c r="D278" s="13">
        <v>0</v>
      </c>
      <c r="E278" s="13">
        <v>1.48148148148148E-2</v>
      </c>
      <c r="F278" s="13">
        <v>3.9370078740157497E-3</v>
      </c>
      <c r="G278" s="13">
        <v>1.9379844961240299E-3</v>
      </c>
      <c r="H278" s="13"/>
      <c r="I278" s="13">
        <v>6.4377682403433502E-3</v>
      </c>
      <c r="J278" s="13">
        <v>1.9379844961240299E-3</v>
      </c>
      <c r="K278" s="13"/>
      <c r="L278" s="13">
        <v>7.8125E-3</v>
      </c>
      <c r="M278" s="13">
        <v>4.3290043290043299E-3</v>
      </c>
      <c r="N278" s="13">
        <v>0</v>
      </c>
      <c r="O278" s="13">
        <v>6.1919504643962904E-3</v>
      </c>
      <c r="P278" s="13"/>
      <c r="Q278" s="13">
        <v>9.0090090090090107E-3</v>
      </c>
      <c r="R278" s="13">
        <v>0</v>
      </c>
      <c r="S278" s="13">
        <v>0</v>
      </c>
      <c r="T278" s="13">
        <v>0</v>
      </c>
      <c r="U278" s="13">
        <v>0</v>
      </c>
      <c r="V278" s="13">
        <v>0</v>
      </c>
      <c r="W278" s="13">
        <v>0</v>
      </c>
      <c r="X278" s="13">
        <v>8.7719298245613996E-3</v>
      </c>
      <c r="Y278" s="13"/>
      <c r="Z278" s="13">
        <v>0</v>
      </c>
      <c r="AA278" s="13">
        <v>0</v>
      </c>
      <c r="AB278" s="13">
        <v>1.2987012987013E-2</v>
      </c>
      <c r="AC278" s="13">
        <v>5.5865921787709499E-3</v>
      </c>
      <c r="AD278" s="13">
        <v>0</v>
      </c>
      <c r="AE278" s="13">
        <v>9.1743119266055103E-3</v>
      </c>
      <c r="AF278" s="13">
        <v>0</v>
      </c>
      <c r="AG278" s="13">
        <v>0</v>
      </c>
      <c r="AH278" s="13"/>
      <c r="AI278" s="13">
        <v>2.2222222222222199E-2</v>
      </c>
      <c r="AJ278" s="13">
        <v>0</v>
      </c>
      <c r="AK278" s="13">
        <v>1.30718954248366E-2</v>
      </c>
      <c r="AL278" s="13">
        <v>1.9920318725099601E-3</v>
      </c>
      <c r="AM278" s="13">
        <v>0</v>
      </c>
      <c r="AN278" s="13"/>
      <c r="AO278" s="13">
        <v>3.3444816053511701E-3</v>
      </c>
      <c r="AP278" s="13">
        <v>5.2083333333333296E-3</v>
      </c>
      <c r="AQ278" s="13"/>
      <c r="AR278" s="13">
        <v>0</v>
      </c>
      <c r="AS278" s="13">
        <v>3.4965034965035E-3</v>
      </c>
      <c r="AT278" s="13">
        <v>5.8823529411764698E-2</v>
      </c>
      <c r="AU278" s="13">
        <v>0</v>
      </c>
      <c r="AV278" s="13">
        <v>0</v>
      </c>
      <c r="AW278" s="13">
        <v>1.2987012987013E-2</v>
      </c>
      <c r="AX278" s="13">
        <v>0</v>
      </c>
      <c r="AY278" s="13">
        <v>0</v>
      </c>
      <c r="AZ278" s="13">
        <v>0</v>
      </c>
      <c r="BA278" s="13">
        <v>0</v>
      </c>
      <c r="BB278" s="13">
        <v>0</v>
      </c>
      <c r="BC278" s="13">
        <v>1.88679245283019E-2</v>
      </c>
      <c r="BD278" s="13"/>
      <c r="BE278" s="13">
        <v>2.8328611898016999E-3</v>
      </c>
    </row>
    <row r="279" spans="2:57" x14ac:dyDescent="0.25">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row>
    <row r="280" spans="2:57" x14ac:dyDescent="0.25">
      <c r="B280" s="6" t="s">
        <v>183</v>
      </c>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row>
    <row r="281" spans="2:57" x14ac:dyDescent="0.25">
      <c r="B281" s="23" t="s">
        <v>86</v>
      </c>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row>
    <row r="282" spans="2:57" x14ac:dyDescent="0.25">
      <c r="B282" t="s">
        <v>176</v>
      </c>
      <c r="C282" s="13">
        <v>0.76578411405295299</v>
      </c>
      <c r="D282" s="13">
        <v>0.61038961038961004</v>
      </c>
      <c r="E282" s="13">
        <v>0.67407407407407405</v>
      </c>
      <c r="F282" s="13">
        <v>0.75590551181102394</v>
      </c>
      <c r="G282" s="13">
        <v>0.81782945736434098</v>
      </c>
      <c r="H282" s="13"/>
      <c r="I282" s="13">
        <v>0.70815450643776801</v>
      </c>
      <c r="J282" s="13">
        <v>0.81782945736434098</v>
      </c>
      <c r="K282" s="13"/>
      <c r="L282" s="13">
        <v>0.71875</v>
      </c>
      <c r="M282" s="13">
        <v>0.770562770562771</v>
      </c>
      <c r="N282" s="13">
        <v>0.779264214046823</v>
      </c>
      <c r="O282" s="13">
        <v>0.76780185758513897</v>
      </c>
      <c r="P282" s="13"/>
      <c r="Q282" s="13">
        <v>0.66666666666666696</v>
      </c>
      <c r="R282" s="13">
        <v>0.66216216216216195</v>
      </c>
      <c r="S282" s="13">
        <v>0.63043478260869601</v>
      </c>
      <c r="T282" s="13">
        <v>0.77570093457943901</v>
      </c>
      <c r="U282" s="13">
        <v>0.82258064516129004</v>
      </c>
      <c r="V282" s="13">
        <v>0.75572519083969503</v>
      </c>
      <c r="W282" s="13">
        <v>0.84693877551020402</v>
      </c>
      <c r="X282" s="13">
        <v>0.83333333333333304</v>
      </c>
      <c r="Y282" s="13"/>
      <c r="Z282" s="13">
        <v>0.74820143884892099</v>
      </c>
      <c r="AA282" s="13">
        <v>0.69325153374233095</v>
      </c>
      <c r="AB282" s="13">
        <v>0.77272727272727304</v>
      </c>
      <c r="AC282" s="13">
        <v>0.82122905027933002</v>
      </c>
      <c r="AD282" s="13">
        <v>0.85714285714285698</v>
      </c>
      <c r="AE282" s="13">
        <v>0.67889908256880704</v>
      </c>
      <c r="AF282" s="13">
        <v>0.78571428571428603</v>
      </c>
      <c r="AG282" s="13">
        <v>0.79120879120879095</v>
      </c>
      <c r="AH282" s="13"/>
      <c r="AI282" s="13">
        <v>0.62222222222222201</v>
      </c>
      <c r="AJ282" s="13">
        <v>0.57731958762886604</v>
      </c>
      <c r="AK282" s="13">
        <v>0.70588235294117696</v>
      </c>
      <c r="AL282" s="13">
        <v>0.81673306772908405</v>
      </c>
      <c r="AM282" s="13">
        <v>0.82183908045977005</v>
      </c>
      <c r="AN282" s="13"/>
      <c r="AO282" s="13">
        <v>0.779264214046823</v>
      </c>
      <c r="AP282" s="13">
        <v>0.74479166666666696</v>
      </c>
      <c r="AQ282" s="13"/>
      <c r="AR282" s="13">
        <v>0.71875</v>
      </c>
      <c r="AS282" s="13">
        <v>0.80419580419580405</v>
      </c>
      <c r="AT282" s="13">
        <v>0.70588235294117696</v>
      </c>
      <c r="AU282" s="13">
        <v>0.77419354838709697</v>
      </c>
      <c r="AV282" s="13">
        <v>0.78151260504201703</v>
      </c>
      <c r="AW282" s="13">
        <v>0.71428571428571397</v>
      </c>
      <c r="AX282" s="13">
        <v>0.71428571428571397</v>
      </c>
      <c r="AY282" s="13">
        <v>0.82352941176470595</v>
      </c>
      <c r="AZ282" s="13">
        <v>0.75490196078431404</v>
      </c>
      <c r="BA282" s="13">
        <v>0.79310344827586199</v>
      </c>
      <c r="BB282" s="13">
        <v>0.71929824561403499</v>
      </c>
      <c r="BC282" s="13">
        <v>0.75471698113207597</v>
      </c>
      <c r="BD282" s="13"/>
      <c r="BE282" s="13">
        <v>0.82719546742209604</v>
      </c>
    </row>
    <row r="283" spans="2:57" x14ac:dyDescent="0.25">
      <c r="B283" t="s">
        <v>177</v>
      </c>
      <c r="C283" s="13">
        <v>0.13441955193482699</v>
      </c>
      <c r="D283" s="13">
        <v>0.12987012987013</v>
      </c>
      <c r="E283" s="13">
        <v>0.162962962962963</v>
      </c>
      <c r="F283" s="13">
        <v>0.15748031496063</v>
      </c>
      <c r="G283" s="13">
        <v>0.116279069767442</v>
      </c>
      <c r="H283" s="13"/>
      <c r="I283" s="13">
        <v>0.15450643776824</v>
      </c>
      <c r="J283" s="13">
        <v>0.116279069767442</v>
      </c>
      <c r="K283" s="13"/>
      <c r="L283" s="13">
        <v>0.171875</v>
      </c>
      <c r="M283" s="13">
        <v>0.168831168831169</v>
      </c>
      <c r="N283" s="13">
        <v>0.107023411371237</v>
      </c>
      <c r="O283" s="13">
        <v>0.120743034055728</v>
      </c>
      <c r="P283" s="13"/>
      <c r="Q283" s="13">
        <v>0.171171171171171</v>
      </c>
      <c r="R283" s="13">
        <v>0.20270270270270299</v>
      </c>
      <c r="S283" s="13">
        <v>0.22826086956521699</v>
      </c>
      <c r="T283" s="13">
        <v>9.34579439252336E-2</v>
      </c>
      <c r="U283" s="13">
        <v>0.14516129032258099</v>
      </c>
      <c r="V283" s="13">
        <v>0.16793893129771001</v>
      </c>
      <c r="W283" s="13">
        <v>8.1632653061224497E-2</v>
      </c>
      <c r="X283" s="13">
        <v>8.3333333333333301E-2</v>
      </c>
      <c r="Y283" s="13"/>
      <c r="Z283" s="13">
        <v>0.115107913669065</v>
      </c>
      <c r="AA283" s="13">
        <v>0.190184049079755</v>
      </c>
      <c r="AB283" s="13">
        <v>0.12987012987013</v>
      </c>
      <c r="AC283" s="13">
        <v>0.13407821229050301</v>
      </c>
      <c r="AD283" s="13">
        <v>9.5238095238095205E-2</v>
      </c>
      <c r="AE283" s="13">
        <v>0.17431192660550501</v>
      </c>
      <c r="AF283" s="13">
        <v>9.5238095238095205E-2</v>
      </c>
      <c r="AG283" s="13">
        <v>8.7912087912087905E-2</v>
      </c>
      <c r="AH283" s="13"/>
      <c r="AI283" s="13">
        <v>0.2</v>
      </c>
      <c r="AJ283" s="13">
        <v>0.30927835051546398</v>
      </c>
      <c r="AK283" s="13">
        <v>0.13071895424836599</v>
      </c>
      <c r="AL283" s="13">
        <v>0.107569721115538</v>
      </c>
      <c r="AM283" s="13">
        <v>0.10344827586206901</v>
      </c>
      <c r="AN283" s="13"/>
      <c r="AO283" s="13">
        <v>0.120401337792642</v>
      </c>
      <c r="AP283" s="13">
        <v>0.15625</v>
      </c>
      <c r="AQ283" s="13"/>
      <c r="AR283" s="13">
        <v>0.15625</v>
      </c>
      <c r="AS283" s="13">
        <v>0.11888111888111901</v>
      </c>
      <c r="AT283" s="13">
        <v>0.29411764705882398</v>
      </c>
      <c r="AU283" s="13">
        <v>9.6774193548387094E-2</v>
      </c>
      <c r="AV283" s="13">
        <v>8.40336134453782E-2</v>
      </c>
      <c r="AW283" s="13">
        <v>0.12987012987013</v>
      </c>
      <c r="AX283" s="13">
        <v>0.17857142857142899</v>
      </c>
      <c r="AY283" s="13">
        <v>8.8235294117647106E-2</v>
      </c>
      <c r="AZ283" s="13">
        <v>0.18627450980392199</v>
      </c>
      <c r="BA283" s="13">
        <v>0.10344827586206901</v>
      </c>
      <c r="BB283" s="13">
        <v>0.19298245614035101</v>
      </c>
      <c r="BC283" s="13">
        <v>0.113207547169811</v>
      </c>
      <c r="BD283" s="13"/>
      <c r="BE283" s="13">
        <v>0.11614730878187</v>
      </c>
    </row>
    <row r="284" spans="2:57" x14ac:dyDescent="0.25">
      <c r="B284" t="s">
        <v>178</v>
      </c>
      <c r="C284" s="13">
        <v>8.3503054989816694E-2</v>
      </c>
      <c r="D284" s="13">
        <v>0.25974025974025999</v>
      </c>
      <c r="E284" s="13">
        <v>0.11111111111111099</v>
      </c>
      <c r="F284" s="13">
        <v>7.8740157480315001E-2</v>
      </c>
      <c r="G284" s="13">
        <v>5.2325581395348798E-2</v>
      </c>
      <c r="H284" s="13"/>
      <c r="I284" s="13">
        <v>0.118025751072961</v>
      </c>
      <c r="J284" s="13">
        <v>5.2325581395348798E-2</v>
      </c>
      <c r="K284" s="13"/>
      <c r="L284" s="13">
        <v>9.375E-2</v>
      </c>
      <c r="M284" s="13">
        <v>3.8961038961039002E-2</v>
      </c>
      <c r="N284" s="13">
        <v>0.107023411371237</v>
      </c>
      <c r="O284" s="13">
        <v>8.9783281733746098E-2</v>
      </c>
      <c r="P284" s="13"/>
      <c r="Q284" s="13">
        <v>0.153153153153153</v>
      </c>
      <c r="R284" s="13">
        <v>0.135135135135135</v>
      </c>
      <c r="S284" s="13">
        <v>0.119565217391304</v>
      </c>
      <c r="T284" s="13">
        <v>0.121495327102804</v>
      </c>
      <c r="U284" s="13">
        <v>3.2258064516128997E-2</v>
      </c>
      <c r="V284" s="13">
        <v>4.58015267175573E-2</v>
      </c>
      <c r="W284" s="13">
        <v>6.1224489795918401E-2</v>
      </c>
      <c r="X284" s="13">
        <v>5.7017543859649099E-2</v>
      </c>
      <c r="Y284" s="13"/>
      <c r="Z284" s="13">
        <v>0.107913669064748</v>
      </c>
      <c r="AA284" s="13">
        <v>0.11656441717791401</v>
      </c>
      <c r="AB284" s="13">
        <v>6.4935064935064901E-2</v>
      </c>
      <c r="AC284" s="13">
        <v>2.7932960893854698E-2</v>
      </c>
      <c r="AD284" s="13">
        <v>2.8571428571428598E-2</v>
      </c>
      <c r="AE284" s="13">
        <v>0.12844036697247699</v>
      </c>
      <c r="AF284" s="13">
        <v>0.119047619047619</v>
      </c>
      <c r="AG284" s="13">
        <v>0.120879120879121</v>
      </c>
      <c r="AH284" s="13"/>
      <c r="AI284" s="13">
        <v>0.155555555555556</v>
      </c>
      <c r="AJ284" s="13">
        <v>0.10309278350515499</v>
      </c>
      <c r="AK284" s="13">
        <v>0.13071895424836599</v>
      </c>
      <c r="AL284" s="13">
        <v>6.17529880478088E-2</v>
      </c>
      <c r="AM284" s="13">
        <v>7.4712643678160898E-2</v>
      </c>
      <c r="AN284" s="13"/>
      <c r="AO284" s="13">
        <v>8.6956521739130405E-2</v>
      </c>
      <c r="AP284" s="13">
        <v>7.8125E-2</v>
      </c>
      <c r="AQ284" s="13"/>
      <c r="AR284" s="13">
        <v>0.109375</v>
      </c>
      <c r="AS284" s="13">
        <v>6.2937062937062901E-2</v>
      </c>
      <c r="AT284" s="13">
        <v>0</v>
      </c>
      <c r="AU284" s="13">
        <v>0.12903225806451599</v>
      </c>
      <c r="AV284" s="13">
        <v>0.10084033613445401</v>
      </c>
      <c r="AW284" s="13">
        <v>9.0909090909090898E-2</v>
      </c>
      <c r="AX284" s="13">
        <v>9.5238095238095205E-2</v>
      </c>
      <c r="AY284" s="13">
        <v>8.8235294117647106E-2</v>
      </c>
      <c r="AZ284" s="13">
        <v>5.8823529411764698E-2</v>
      </c>
      <c r="BA284" s="13">
        <v>0.10344827586206901</v>
      </c>
      <c r="BB284" s="13">
        <v>8.7719298245614002E-2</v>
      </c>
      <c r="BC284" s="13">
        <v>0.113207547169811</v>
      </c>
      <c r="BD284" s="13"/>
      <c r="BE284" s="13">
        <v>4.8158640226628899E-2</v>
      </c>
    </row>
    <row r="285" spans="2:57" x14ac:dyDescent="0.25">
      <c r="B285" t="s">
        <v>82</v>
      </c>
      <c r="C285" s="13">
        <v>1.6293279022403299E-2</v>
      </c>
      <c r="D285" s="13">
        <v>0</v>
      </c>
      <c r="E285" s="13">
        <v>5.1851851851851899E-2</v>
      </c>
      <c r="F285" s="13">
        <v>7.8740157480314994E-3</v>
      </c>
      <c r="G285" s="13">
        <v>1.35658914728682E-2</v>
      </c>
      <c r="H285" s="13"/>
      <c r="I285" s="13">
        <v>1.9313304721029999E-2</v>
      </c>
      <c r="J285" s="13">
        <v>1.35658914728682E-2</v>
      </c>
      <c r="K285" s="13"/>
      <c r="L285" s="13">
        <v>1.5625E-2</v>
      </c>
      <c r="M285" s="13">
        <v>2.1645021645021599E-2</v>
      </c>
      <c r="N285" s="13">
        <v>6.6889632107023402E-3</v>
      </c>
      <c r="O285" s="13">
        <v>2.1671826625387001E-2</v>
      </c>
      <c r="P285" s="13"/>
      <c r="Q285" s="13">
        <v>9.0090090090090107E-3</v>
      </c>
      <c r="R285" s="13">
        <v>0</v>
      </c>
      <c r="S285" s="13">
        <v>2.1739130434782601E-2</v>
      </c>
      <c r="T285" s="13">
        <v>9.3457943925233603E-3</v>
      </c>
      <c r="U285" s="13">
        <v>0</v>
      </c>
      <c r="V285" s="13">
        <v>3.0534351145038201E-2</v>
      </c>
      <c r="W285" s="13">
        <v>1.02040816326531E-2</v>
      </c>
      <c r="X285" s="13">
        <v>2.6315789473684199E-2</v>
      </c>
      <c r="Y285" s="13"/>
      <c r="Z285" s="13">
        <v>2.8776978417266199E-2</v>
      </c>
      <c r="AA285" s="13">
        <v>0</v>
      </c>
      <c r="AB285" s="13">
        <v>3.2467532467532499E-2</v>
      </c>
      <c r="AC285" s="13">
        <v>1.67597765363128E-2</v>
      </c>
      <c r="AD285" s="13">
        <v>1.9047619047619001E-2</v>
      </c>
      <c r="AE285" s="13">
        <v>1.8348623853211E-2</v>
      </c>
      <c r="AF285" s="13">
        <v>0</v>
      </c>
      <c r="AG285" s="13">
        <v>0</v>
      </c>
      <c r="AH285" s="13"/>
      <c r="AI285" s="13">
        <v>2.2222222222222199E-2</v>
      </c>
      <c r="AJ285" s="13">
        <v>1.03092783505155E-2</v>
      </c>
      <c r="AK285" s="13">
        <v>3.2679738562091498E-2</v>
      </c>
      <c r="AL285" s="13">
        <v>1.39442231075697E-2</v>
      </c>
      <c r="AM285" s="13">
        <v>0</v>
      </c>
      <c r="AN285" s="13"/>
      <c r="AO285" s="13">
        <v>1.3377926421404699E-2</v>
      </c>
      <c r="AP285" s="13">
        <v>2.0833333333333301E-2</v>
      </c>
      <c r="AQ285" s="13"/>
      <c r="AR285" s="13">
        <v>1.5625E-2</v>
      </c>
      <c r="AS285" s="13">
        <v>1.3986013986014E-2</v>
      </c>
      <c r="AT285" s="13">
        <v>0</v>
      </c>
      <c r="AU285" s="13">
        <v>0</v>
      </c>
      <c r="AV285" s="13">
        <v>3.3613445378151301E-2</v>
      </c>
      <c r="AW285" s="13">
        <v>6.4935064935064901E-2</v>
      </c>
      <c r="AX285" s="13">
        <v>1.1904761904761901E-2</v>
      </c>
      <c r="AY285" s="13">
        <v>0</v>
      </c>
      <c r="AZ285" s="13">
        <v>0</v>
      </c>
      <c r="BA285" s="13">
        <v>0</v>
      </c>
      <c r="BB285" s="13">
        <v>0</v>
      </c>
      <c r="BC285" s="13">
        <v>1.88679245283019E-2</v>
      </c>
      <c r="BD285" s="13"/>
      <c r="BE285" s="13">
        <v>8.4985835694051E-3</v>
      </c>
    </row>
    <row r="286" spans="2:57" x14ac:dyDescent="0.25">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row>
    <row r="287" spans="2:57" x14ac:dyDescent="0.25">
      <c r="B287" s="6" t="s">
        <v>184</v>
      </c>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row>
    <row r="288" spans="2:57" x14ac:dyDescent="0.25">
      <c r="B288" s="23" t="s">
        <v>86</v>
      </c>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row>
    <row r="289" spans="2:57" x14ac:dyDescent="0.25">
      <c r="B289" t="s">
        <v>176</v>
      </c>
      <c r="C289" s="13">
        <v>0.74949083503055003</v>
      </c>
      <c r="D289" s="13">
        <v>0.59740259740259705</v>
      </c>
      <c r="E289" s="13">
        <v>0.74074074074074103</v>
      </c>
      <c r="F289" s="13">
        <v>0.75984251968503902</v>
      </c>
      <c r="G289" s="13">
        <v>0.76937984496124001</v>
      </c>
      <c r="H289" s="13"/>
      <c r="I289" s="13">
        <v>0.72746781115879799</v>
      </c>
      <c r="J289" s="13">
        <v>0.76937984496124001</v>
      </c>
      <c r="K289" s="13"/>
      <c r="L289" s="13">
        <v>0.734375</v>
      </c>
      <c r="M289" s="13">
        <v>0.770562770562771</v>
      </c>
      <c r="N289" s="13">
        <v>0.74247491638796004</v>
      </c>
      <c r="O289" s="13">
        <v>0.74613003095975206</v>
      </c>
      <c r="P289" s="13"/>
      <c r="Q289" s="13">
        <v>0.62162162162162204</v>
      </c>
      <c r="R289" s="13">
        <v>0.71621621621621601</v>
      </c>
      <c r="S289" s="13">
        <v>0.64130434782608703</v>
      </c>
      <c r="T289" s="13">
        <v>0.76635514018691597</v>
      </c>
      <c r="U289" s="13">
        <v>0.82258064516129004</v>
      </c>
      <c r="V289" s="13">
        <v>0.74809160305343503</v>
      </c>
      <c r="W289" s="13">
        <v>0.77551020408163296</v>
      </c>
      <c r="X289" s="13">
        <v>0.80701754385964897</v>
      </c>
      <c r="Y289" s="13"/>
      <c r="Z289" s="13">
        <v>0.73381294964028798</v>
      </c>
      <c r="AA289" s="13">
        <v>0.65030674846625802</v>
      </c>
      <c r="AB289" s="13">
        <v>0.831168831168831</v>
      </c>
      <c r="AC289" s="13">
        <v>0.74301675977653603</v>
      </c>
      <c r="AD289" s="13">
        <v>0.81904761904761902</v>
      </c>
      <c r="AE289" s="13">
        <v>0.72477064220183496</v>
      </c>
      <c r="AF289" s="13">
        <v>0.66666666666666696</v>
      </c>
      <c r="AG289" s="13">
        <v>0.81318681318681296</v>
      </c>
      <c r="AH289" s="13"/>
      <c r="AI289" s="13">
        <v>0.64444444444444404</v>
      </c>
      <c r="AJ289" s="13">
        <v>0.65979381443299001</v>
      </c>
      <c r="AK289" s="13">
        <v>0.72549019607843102</v>
      </c>
      <c r="AL289" s="13">
        <v>0.77091633466135501</v>
      </c>
      <c r="AM289" s="13">
        <v>0.78735632183908</v>
      </c>
      <c r="AN289" s="13"/>
      <c r="AO289" s="13">
        <v>0.77591973244147205</v>
      </c>
      <c r="AP289" s="13">
        <v>0.70833333333333304</v>
      </c>
      <c r="AQ289" s="13"/>
      <c r="AR289" s="13">
        <v>0.671875</v>
      </c>
      <c r="AS289" s="13">
        <v>0.80069930069930095</v>
      </c>
      <c r="AT289" s="13">
        <v>0.58823529411764697</v>
      </c>
      <c r="AU289" s="13">
        <v>0.67741935483870996</v>
      </c>
      <c r="AV289" s="13">
        <v>0.78151260504201703</v>
      </c>
      <c r="AW289" s="13">
        <v>0.76623376623376604</v>
      </c>
      <c r="AX289" s="13">
        <v>0.75</v>
      </c>
      <c r="AY289" s="13">
        <v>0.76470588235294101</v>
      </c>
      <c r="AZ289" s="13">
        <v>0.72549019607843102</v>
      </c>
      <c r="BA289" s="13">
        <v>0.77586206896551702</v>
      </c>
      <c r="BB289" s="13">
        <v>0.66666666666666696</v>
      </c>
      <c r="BC289" s="13">
        <v>0.660377358490566</v>
      </c>
      <c r="BD289" s="13"/>
      <c r="BE289" s="13">
        <v>0.81303116147308796</v>
      </c>
    </row>
    <row r="290" spans="2:57" x14ac:dyDescent="0.25">
      <c r="B290" t="s">
        <v>177</v>
      </c>
      <c r="C290" s="13">
        <v>0.191446028513238</v>
      </c>
      <c r="D290" s="13">
        <v>0.19480519480519501</v>
      </c>
      <c r="E290" s="13">
        <v>0.17037037037037001</v>
      </c>
      <c r="F290" s="13">
        <v>0.20078740157480299</v>
      </c>
      <c r="G290" s="13">
        <v>0.19186046511627899</v>
      </c>
      <c r="H290" s="13"/>
      <c r="I290" s="13">
        <v>0.19098712446351901</v>
      </c>
      <c r="J290" s="13">
        <v>0.19186046511627899</v>
      </c>
      <c r="K290" s="13"/>
      <c r="L290" s="13">
        <v>0.1875</v>
      </c>
      <c r="M290" s="13">
        <v>0.177489177489178</v>
      </c>
      <c r="N290" s="13">
        <v>0.214046822742475</v>
      </c>
      <c r="O290" s="13">
        <v>0.18266253869969001</v>
      </c>
      <c r="P290" s="13"/>
      <c r="Q290" s="13">
        <v>0.27027027027027001</v>
      </c>
      <c r="R290" s="13">
        <v>0.14864864864864899</v>
      </c>
      <c r="S290" s="13">
        <v>0.23913043478260901</v>
      </c>
      <c r="T290" s="13">
        <v>0.168224299065421</v>
      </c>
      <c r="U290" s="13">
        <v>0.16129032258064499</v>
      </c>
      <c r="V290" s="13">
        <v>0.229007633587786</v>
      </c>
      <c r="W290" s="13">
        <v>0.183673469387755</v>
      </c>
      <c r="X290" s="13">
        <v>0.15350877192982501</v>
      </c>
      <c r="Y290" s="13"/>
      <c r="Z290" s="13">
        <v>0.20863309352518</v>
      </c>
      <c r="AA290" s="13">
        <v>0.28220858895705497</v>
      </c>
      <c r="AB290" s="13">
        <v>0.123376623376623</v>
      </c>
      <c r="AC290" s="13">
        <v>0.217877094972067</v>
      </c>
      <c r="AD290" s="13">
        <v>0.114285714285714</v>
      </c>
      <c r="AE290" s="13">
        <v>0.21100917431192701</v>
      </c>
      <c r="AF290" s="13">
        <v>0.238095238095238</v>
      </c>
      <c r="AG290" s="13">
        <v>0.10989010989011</v>
      </c>
      <c r="AH290" s="13"/>
      <c r="AI290" s="13">
        <v>0.22222222222222199</v>
      </c>
      <c r="AJ290" s="13">
        <v>0.25773195876288701</v>
      </c>
      <c r="AK290" s="13">
        <v>0.18954248366013099</v>
      </c>
      <c r="AL290" s="13">
        <v>0.18127490039840599</v>
      </c>
      <c r="AM290" s="13">
        <v>0.17816091954023</v>
      </c>
      <c r="AN290" s="13"/>
      <c r="AO290" s="13">
        <v>0.162207357859532</v>
      </c>
      <c r="AP290" s="13">
        <v>0.23697916666666699</v>
      </c>
      <c r="AQ290" s="13"/>
      <c r="AR290" s="13">
        <v>0.203125</v>
      </c>
      <c r="AS290" s="13">
        <v>0.16783216783216801</v>
      </c>
      <c r="AT290" s="13">
        <v>0.29411764705882398</v>
      </c>
      <c r="AU290" s="13">
        <v>0.19354838709677399</v>
      </c>
      <c r="AV290" s="13">
        <v>0.159663865546218</v>
      </c>
      <c r="AW290" s="13">
        <v>0.18181818181818199</v>
      </c>
      <c r="AX290" s="13">
        <v>0.19047619047618999</v>
      </c>
      <c r="AY290" s="13">
        <v>0.20588235294117599</v>
      </c>
      <c r="AZ290" s="13">
        <v>0.23529411764705899</v>
      </c>
      <c r="BA290" s="13">
        <v>0.13793103448275901</v>
      </c>
      <c r="BB290" s="13">
        <v>0.28070175438596501</v>
      </c>
      <c r="BC290" s="13">
        <v>0.22641509433962301</v>
      </c>
      <c r="BD290" s="13"/>
      <c r="BE290" s="13">
        <v>0.16430594900849901</v>
      </c>
    </row>
    <row r="291" spans="2:57" x14ac:dyDescent="0.25">
      <c r="B291" t="s">
        <v>178</v>
      </c>
      <c r="C291" s="13">
        <v>5.4989816700610997E-2</v>
      </c>
      <c r="D291" s="13">
        <v>0.207792207792208</v>
      </c>
      <c r="E291" s="13">
        <v>8.1481481481481502E-2</v>
      </c>
      <c r="F291" s="13">
        <v>3.9370078740157501E-2</v>
      </c>
      <c r="G291" s="13">
        <v>3.2945736434108502E-2</v>
      </c>
      <c r="H291" s="13"/>
      <c r="I291" s="13">
        <v>7.9399141630901296E-2</v>
      </c>
      <c r="J291" s="13">
        <v>3.2945736434108502E-2</v>
      </c>
      <c r="K291" s="13"/>
      <c r="L291" s="13">
        <v>7.8125E-2</v>
      </c>
      <c r="M291" s="13">
        <v>4.7619047619047603E-2</v>
      </c>
      <c r="N291" s="13">
        <v>4.0133779264213999E-2</v>
      </c>
      <c r="O291" s="13">
        <v>6.5015479876161006E-2</v>
      </c>
      <c r="P291" s="13"/>
      <c r="Q291" s="13">
        <v>0.108108108108108</v>
      </c>
      <c r="R291" s="13">
        <v>0.135135135135135</v>
      </c>
      <c r="S291" s="13">
        <v>0.119565217391304</v>
      </c>
      <c r="T291" s="13">
        <v>6.5420560747663503E-2</v>
      </c>
      <c r="U291" s="13">
        <v>1.6129032258064498E-2</v>
      </c>
      <c r="V291" s="13">
        <v>2.2900763358778602E-2</v>
      </c>
      <c r="W291" s="13">
        <v>4.08163265306122E-2</v>
      </c>
      <c r="X291" s="13">
        <v>2.1929824561403501E-2</v>
      </c>
      <c r="Y291" s="13"/>
      <c r="Z291" s="13">
        <v>5.7553956834532398E-2</v>
      </c>
      <c r="AA291" s="13">
        <v>6.7484662576687102E-2</v>
      </c>
      <c r="AB291" s="13">
        <v>3.2467532467532499E-2</v>
      </c>
      <c r="AC291" s="13">
        <v>3.91061452513966E-2</v>
      </c>
      <c r="AD291" s="13">
        <v>5.7142857142857099E-2</v>
      </c>
      <c r="AE291" s="13">
        <v>6.4220183486238494E-2</v>
      </c>
      <c r="AF291" s="13">
        <v>9.5238095238095205E-2</v>
      </c>
      <c r="AG291" s="13">
        <v>6.5934065934065894E-2</v>
      </c>
      <c r="AH291" s="13"/>
      <c r="AI291" s="13">
        <v>0.133333333333333</v>
      </c>
      <c r="AJ291" s="13">
        <v>8.2474226804123696E-2</v>
      </c>
      <c r="AK291" s="13">
        <v>7.8431372549019607E-2</v>
      </c>
      <c r="AL291" s="13">
        <v>4.1832669322709203E-2</v>
      </c>
      <c r="AM291" s="13">
        <v>3.4482758620689703E-2</v>
      </c>
      <c r="AN291" s="13"/>
      <c r="AO291" s="13">
        <v>5.8528428093645501E-2</v>
      </c>
      <c r="AP291" s="13">
        <v>4.9479166666666699E-2</v>
      </c>
      <c r="AQ291" s="13"/>
      <c r="AR291" s="13">
        <v>9.375E-2</v>
      </c>
      <c r="AS291" s="13">
        <v>2.7972027972028E-2</v>
      </c>
      <c r="AT291" s="13">
        <v>0.11764705882352899</v>
      </c>
      <c r="AU291" s="13">
        <v>0.12903225806451599</v>
      </c>
      <c r="AV291" s="13">
        <v>5.8823529411764698E-2</v>
      </c>
      <c r="AW291" s="13">
        <v>3.8961038961039002E-2</v>
      </c>
      <c r="AX291" s="13">
        <v>5.95238095238095E-2</v>
      </c>
      <c r="AY291" s="13">
        <v>2.9411764705882401E-2</v>
      </c>
      <c r="AZ291" s="13">
        <v>3.9215686274509803E-2</v>
      </c>
      <c r="BA291" s="13">
        <v>8.6206896551724102E-2</v>
      </c>
      <c r="BB291" s="13">
        <v>5.2631578947368397E-2</v>
      </c>
      <c r="BC291" s="13">
        <v>0.113207547169811</v>
      </c>
      <c r="BD291" s="13"/>
      <c r="BE291" s="13">
        <v>1.9830028328611901E-2</v>
      </c>
    </row>
    <row r="292" spans="2:57" x14ac:dyDescent="0.25">
      <c r="B292" t="s">
        <v>82</v>
      </c>
      <c r="C292" s="13">
        <v>4.0733197556008099E-3</v>
      </c>
      <c r="D292" s="13">
        <v>0</v>
      </c>
      <c r="E292" s="13">
        <v>7.4074074074074103E-3</v>
      </c>
      <c r="F292" s="13">
        <v>0</v>
      </c>
      <c r="G292" s="13">
        <v>5.8139534883720903E-3</v>
      </c>
      <c r="H292" s="13"/>
      <c r="I292" s="13">
        <v>2.1459227467811202E-3</v>
      </c>
      <c r="J292" s="13">
        <v>5.8139534883720903E-3</v>
      </c>
      <c r="K292" s="13"/>
      <c r="L292" s="13">
        <v>0</v>
      </c>
      <c r="M292" s="13">
        <v>4.3290043290043299E-3</v>
      </c>
      <c r="N292" s="13">
        <v>3.3444816053511701E-3</v>
      </c>
      <c r="O292" s="13">
        <v>6.1919504643962904E-3</v>
      </c>
      <c r="P292" s="13"/>
      <c r="Q292" s="13">
        <v>0</v>
      </c>
      <c r="R292" s="13">
        <v>0</v>
      </c>
      <c r="S292" s="13">
        <v>0</v>
      </c>
      <c r="T292" s="13">
        <v>0</v>
      </c>
      <c r="U292" s="13">
        <v>0</v>
      </c>
      <c r="V292" s="13">
        <v>0</v>
      </c>
      <c r="W292" s="13">
        <v>0</v>
      </c>
      <c r="X292" s="13">
        <v>1.7543859649122799E-2</v>
      </c>
      <c r="Y292" s="13"/>
      <c r="Z292" s="13">
        <v>0</v>
      </c>
      <c r="AA292" s="13">
        <v>0</v>
      </c>
      <c r="AB292" s="13">
        <v>1.2987012987013E-2</v>
      </c>
      <c r="AC292" s="13">
        <v>0</v>
      </c>
      <c r="AD292" s="13">
        <v>9.5238095238095195E-3</v>
      </c>
      <c r="AE292" s="13">
        <v>0</v>
      </c>
      <c r="AF292" s="13">
        <v>0</v>
      </c>
      <c r="AG292" s="13">
        <v>1.0989010989011E-2</v>
      </c>
      <c r="AH292" s="13"/>
      <c r="AI292" s="13">
        <v>0</v>
      </c>
      <c r="AJ292" s="13">
        <v>0</v>
      </c>
      <c r="AK292" s="13">
        <v>6.5359477124183E-3</v>
      </c>
      <c r="AL292" s="13">
        <v>5.9760956175298804E-3</v>
      </c>
      <c r="AM292" s="13">
        <v>0</v>
      </c>
      <c r="AN292" s="13"/>
      <c r="AO292" s="13">
        <v>3.3444816053511701E-3</v>
      </c>
      <c r="AP292" s="13">
        <v>5.2083333333333296E-3</v>
      </c>
      <c r="AQ292" s="13"/>
      <c r="AR292" s="13">
        <v>3.125E-2</v>
      </c>
      <c r="AS292" s="13">
        <v>3.4965034965035E-3</v>
      </c>
      <c r="AT292" s="13">
        <v>0</v>
      </c>
      <c r="AU292" s="13">
        <v>0</v>
      </c>
      <c r="AV292" s="13">
        <v>0</v>
      </c>
      <c r="AW292" s="13">
        <v>1.2987012987013E-2</v>
      </c>
      <c r="AX292" s="13">
        <v>0</v>
      </c>
      <c r="AY292" s="13">
        <v>0</v>
      </c>
      <c r="AZ292" s="13">
        <v>0</v>
      </c>
      <c r="BA292" s="13">
        <v>0</v>
      </c>
      <c r="BB292" s="13">
        <v>0</v>
      </c>
      <c r="BC292" s="13">
        <v>0</v>
      </c>
      <c r="BD292" s="13"/>
      <c r="BE292" s="13">
        <v>2.8328611898016999E-3</v>
      </c>
    </row>
    <row r="293" spans="2:57" x14ac:dyDescent="0.25">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row>
    <row r="294" spans="2:57" x14ac:dyDescent="0.25">
      <c r="B294" s="6" t="s">
        <v>185</v>
      </c>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row>
    <row r="295" spans="2:57" x14ac:dyDescent="0.25">
      <c r="B295" s="23" t="s">
        <v>86</v>
      </c>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row>
    <row r="296" spans="2:57" x14ac:dyDescent="0.25">
      <c r="B296" t="s">
        <v>176</v>
      </c>
      <c r="C296" s="13">
        <v>0.58146639511201603</v>
      </c>
      <c r="D296" s="13">
        <v>0.40259740259740301</v>
      </c>
      <c r="E296" s="13">
        <v>0.48888888888888898</v>
      </c>
      <c r="F296" s="13">
        <v>0.559055118110236</v>
      </c>
      <c r="G296" s="13">
        <v>0.64341085271317799</v>
      </c>
      <c r="H296" s="13"/>
      <c r="I296" s="13">
        <v>0.51287553648068696</v>
      </c>
      <c r="J296" s="13">
        <v>0.64341085271317799</v>
      </c>
      <c r="K296" s="13"/>
      <c r="L296" s="13">
        <v>0.640625</v>
      </c>
      <c r="M296" s="13">
        <v>0.58441558441558406</v>
      </c>
      <c r="N296" s="13">
        <v>0.60200668896321097</v>
      </c>
      <c r="O296" s="13">
        <v>0.538699690402477</v>
      </c>
      <c r="P296" s="13"/>
      <c r="Q296" s="13">
        <v>0.44144144144144098</v>
      </c>
      <c r="R296" s="13">
        <v>0.59459459459459496</v>
      </c>
      <c r="S296" s="13">
        <v>0.52173913043478304</v>
      </c>
      <c r="T296" s="13">
        <v>0.57009345794392496</v>
      </c>
      <c r="U296" s="13">
        <v>0.62096774193548399</v>
      </c>
      <c r="V296" s="13">
        <v>0.58778625954198505</v>
      </c>
      <c r="W296" s="13">
        <v>0.63265306122449005</v>
      </c>
      <c r="X296" s="13">
        <v>0.64912280701754399</v>
      </c>
      <c r="Y296" s="13"/>
      <c r="Z296" s="13">
        <v>0.611510791366906</v>
      </c>
      <c r="AA296" s="13">
        <v>0.61349693251533699</v>
      </c>
      <c r="AB296" s="13">
        <v>0.53896103896103897</v>
      </c>
      <c r="AC296" s="13">
        <v>0.62569832402234604</v>
      </c>
      <c r="AD296" s="13">
        <v>0.580952380952381</v>
      </c>
      <c r="AE296" s="13">
        <v>0.45871559633027498</v>
      </c>
      <c r="AF296" s="13">
        <v>0.59523809523809501</v>
      </c>
      <c r="AG296" s="13">
        <v>0.60439560439560402</v>
      </c>
      <c r="AH296" s="13"/>
      <c r="AI296" s="13">
        <v>0.44444444444444398</v>
      </c>
      <c r="AJ296" s="13">
        <v>0.49484536082474201</v>
      </c>
      <c r="AK296" s="13">
        <v>0.53594771241830097</v>
      </c>
      <c r="AL296" s="13">
        <v>0.58366533864541803</v>
      </c>
      <c r="AM296" s="13">
        <v>0.70689655172413801</v>
      </c>
      <c r="AN296" s="13"/>
      <c r="AO296" s="13">
        <v>0.565217391304348</v>
      </c>
      <c r="AP296" s="13">
        <v>0.60677083333333304</v>
      </c>
      <c r="AQ296" s="13"/>
      <c r="AR296" s="13">
        <v>0.609375</v>
      </c>
      <c r="AS296" s="13">
        <v>0.57342657342657299</v>
      </c>
      <c r="AT296" s="13">
        <v>0.58823529411764697</v>
      </c>
      <c r="AU296" s="13">
        <v>0.54838709677419395</v>
      </c>
      <c r="AV296" s="13">
        <v>0.56302521008403394</v>
      </c>
      <c r="AW296" s="13">
        <v>0.64935064935064901</v>
      </c>
      <c r="AX296" s="13">
        <v>0.66666666666666696</v>
      </c>
      <c r="AY296" s="13">
        <v>0.52941176470588203</v>
      </c>
      <c r="AZ296" s="13">
        <v>0.59803921568627405</v>
      </c>
      <c r="BA296" s="13">
        <v>0.53448275862068995</v>
      </c>
      <c r="BB296" s="13">
        <v>0.54385964912280704</v>
      </c>
      <c r="BC296" s="13">
        <v>0.50943396226415105</v>
      </c>
      <c r="BD296" s="13"/>
      <c r="BE296" s="13">
        <v>0.64589235127478795</v>
      </c>
    </row>
    <row r="297" spans="2:57" x14ac:dyDescent="0.25">
      <c r="B297" t="s">
        <v>177</v>
      </c>
      <c r="C297" s="13">
        <v>0.25560081466395101</v>
      </c>
      <c r="D297" s="13">
        <v>0.31168831168831201</v>
      </c>
      <c r="E297" s="13">
        <v>0.22222222222222199</v>
      </c>
      <c r="F297" s="13">
        <v>0.25984251968503902</v>
      </c>
      <c r="G297" s="13">
        <v>0.25387596899224801</v>
      </c>
      <c r="H297" s="13"/>
      <c r="I297" s="13">
        <v>0.257510729613734</v>
      </c>
      <c r="J297" s="13">
        <v>0.25387596899224801</v>
      </c>
      <c r="K297" s="13"/>
      <c r="L297" s="13">
        <v>0.2265625</v>
      </c>
      <c r="M297" s="13">
        <v>0.30303030303030298</v>
      </c>
      <c r="N297" s="13">
        <v>0.24080267558528401</v>
      </c>
      <c r="O297" s="13">
        <v>0.24458204334365299</v>
      </c>
      <c r="P297" s="13"/>
      <c r="Q297" s="13">
        <v>0.31531531531531498</v>
      </c>
      <c r="R297" s="13">
        <v>0.22972972972972999</v>
      </c>
      <c r="S297" s="13">
        <v>0.29347826086956502</v>
      </c>
      <c r="T297" s="13">
        <v>0.233644859813084</v>
      </c>
      <c r="U297" s="13">
        <v>0.241935483870968</v>
      </c>
      <c r="V297" s="13">
        <v>0.30534351145038202</v>
      </c>
      <c r="W297" s="13">
        <v>0.23469387755102</v>
      </c>
      <c r="X297" s="13">
        <v>0.20614035087719301</v>
      </c>
      <c r="Y297" s="13"/>
      <c r="Z297" s="13">
        <v>0.23741007194244601</v>
      </c>
      <c r="AA297" s="13">
        <v>0.27607361963190202</v>
      </c>
      <c r="AB297" s="13">
        <v>0.24025974025974001</v>
      </c>
      <c r="AC297" s="13">
        <v>0.25698324022346403</v>
      </c>
      <c r="AD297" s="13">
        <v>0.17142857142857101</v>
      </c>
      <c r="AE297" s="13">
        <v>0.302752293577982</v>
      </c>
      <c r="AF297" s="13">
        <v>0.30952380952380998</v>
      </c>
      <c r="AG297" s="13">
        <v>0.28571428571428598</v>
      </c>
      <c r="AH297" s="13"/>
      <c r="AI297" s="13">
        <v>0.33333333333333298</v>
      </c>
      <c r="AJ297" s="13">
        <v>0.30927835051546398</v>
      </c>
      <c r="AK297" s="13">
        <v>0.28104575163398698</v>
      </c>
      <c r="AL297" s="13">
        <v>0.25099601593625498</v>
      </c>
      <c r="AM297" s="13">
        <v>0.20114942528735599</v>
      </c>
      <c r="AN297" s="13"/>
      <c r="AO297" s="13">
        <v>0.24916387959866201</v>
      </c>
      <c r="AP297" s="13">
        <v>0.265625</v>
      </c>
      <c r="AQ297" s="13"/>
      <c r="AR297" s="13">
        <v>0.296875</v>
      </c>
      <c r="AS297" s="13">
        <v>0.25524475524475498</v>
      </c>
      <c r="AT297" s="13">
        <v>0.23529411764705899</v>
      </c>
      <c r="AU297" s="13">
        <v>0.35483870967741898</v>
      </c>
      <c r="AV297" s="13">
        <v>0.22689075630252101</v>
      </c>
      <c r="AW297" s="13">
        <v>0.19480519480519501</v>
      </c>
      <c r="AX297" s="13">
        <v>0.226190476190476</v>
      </c>
      <c r="AY297" s="13">
        <v>0.26470588235294101</v>
      </c>
      <c r="AZ297" s="13">
        <v>0.22549019607843099</v>
      </c>
      <c r="BA297" s="13">
        <v>0.29310344827586199</v>
      </c>
      <c r="BB297" s="13">
        <v>0.35087719298245601</v>
      </c>
      <c r="BC297" s="13">
        <v>0.26415094339622602</v>
      </c>
      <c r="BD297" s="13"/>
      <c r="BE297" s="13">
        <v>0.21529745042492901</v>
      </c>
    </row>
    <row r="298" spans="2:57" x14ac:dyDescent="0.25">
      <c r="B298" t="s">
        <v>178</v>
      </c>
      <c r="C298" s="13">
        <v>0.141547861507128</v>
      </c>
      <c r="D298" s="13">
        <v>0.28571428571428598</v>
      </c>
      <c r="E298" s="13">
        <v>0.25185185185185199</v>
      </c>
      <c r="F298" s="13">
        <v>0.16535433070866101</v>
      </c>
      <c r="G298" s="13">
        <v>7.9457364341085301E-2</v>
      </c>
      <c r="H298" s="13"/>
      <c r="I298" s="13">
        <v>0.210300429184549</v>
      </c>
      <c r="J298" s="13">
        <v>7.9457364341085301E-2</v>
      </c>
      <c r="K298" s="13"/>
      <c r="L298" s="13">
        <v>0.109375</v>
      </c>
      <c r="M298" s="13">
        <v>0.103896103896104</v>
      </c>
      <c r="N298" s="13">
        <v>0.13712374581939801</v>
      </c>
      <c r="O298" s="13">
        <v>0.185758513931889</v>
      </c>
      <c r="P298" s="13"/>
      <c r="Q298" s="13">
        <v>0.23423423423423401</v>
      </c>
      <c r="R298" s="13">
        <v>0.17567567567567599</v>
      </c>
      <c r="S298" s="13">
        <v>0.16304347826087001</v>
      </c>
      <c r="T298" s="13">
        <v>0.177570093457944</v>
      </c>
      <c r="U298" s="13">
        <v>8.8709677419354802E-2</v>
      </c>
      <c r="V298" s="13">
        <v>9.9236641221374003E-2</v>
      </c>
      <c r="W298" s="13">
        <v>0.13265306122449</v>
      </c>
      <c r="X298" s="13">
        <v>0.114035087719298</v>
      </c>
      <c r="Y298" s="13"/>
      <c r="Z298" s="13">
        <v>0.14388489208633101</v>
      </c>
      <c r="AA298" s="13">
        <v>9.8159509202454004E-2</v>
      </c>
      <c r="AB298" s="13">
        <v>0.17532467532467499</v>
      </c>
      <c r="AC298" s="13">
        <v>0.100558659217877</v>
      </c>
      <c r="AD298" s="13">
        <v>0.22857142857142901</v>
      </c>
      <c r="AE298" s="13">
        <v>0.192660550458716</v>
      </c>
      <c r="AF298" s="13">
        <v>9.5238095238095205E-2</v>
      </c>
      <c r="AG298" s="13">
        <v>9.8901098901098897E-2</v>
      </c>
      <c r="AH298" s="13"/>
      <c r="AI298" s="13">
        <v>0.2</v>
      </c>
      <c r="AJ298" s="13">
        <v>0.17525773195876301</v>
      </c>
      <c r="AK298" s="13">
        <v>0.15032679738562099</v>
      </c>
      <c r="AL298" s="13">
        <v>0.14541832669322699</v>
      </c>
      <c r="AM298" s="13">
        <v>8.04597701149425E-2</v>
      </c>
      <c r="AN298" s="13"/>
      <c r="AO298" s="13">
        <v>0.165551839464883</v>
      </c>
      <c r="AP298" s="13">
        <v>0.104166666666667</v>
      </c>
      <c r="AQ298" s="13"/>
      <c r="AR298" s="13">
        <v>9.375E-2</v>
      </c>
      <c r="AS298" s="13">
        <v>0.13986013986014001</v>
      </c>
      <c r="AT298" s="13">
        <v>0.11764705882352899</v>
      </c>
      <c r="AU298" s="13">
        <v>9.6774193548387094E-2</v>
      </c>
      <c r="AV298" s="13">
        <v>0.184873949579832</v>
      </c>
      <c r="AW298" s="13">
        <v>0.12987012987013</v>
      </c>
      <c r="AX298" s="13">
        <v>9.5238095238095205E-2</v>
      </c>
      <c r="AY298" s="13">
        <v>0.20588235294117599</v>
      </c>
      <c r="AZ298" s="13">
        <v>0.16666666666666699</v>
      </c>
      <c r="BA298" s="13">
        <v>0.13793103448275901</v>
      </c>
      <c r="BB298" s="13">
        <v>8.7719298245614002E-2</v>
      </c>
      <c r="BC298" s="13">
        <v>0.20754716981132099</v>
      </c>
      <c r="BD298" s="13"/>
      <c r="BE298" s="13">
        <v>0.113314447592068</v>
      </c>
    </row>
    <row r="299" spans="2:57" x14ac:dyDescent="0.25">
      <c r="B299" t="s">
        <v>82</v>
      </c>
      <c r="C299" s="13">
        <v>2.1384928716904301E-2</v>
      </c>
      <c r="D299" s="13">
        <v>0</v>
      </c>
      <c r="E299" s="13">
        <v>3.7037037037037E-2</v>
      </c>
      <c r="F299" s="13">
        <v>1.5748031496062999E-2</v>
      </c>
      <c r="G299" s="13">
        <v>2.32558139534884E-2</v>
      </c>
      <c r="H299" s="13"/>
      <c r="I299" s="13">
        <v>1.9313304721029999E-2</v>
      </c>
      <c r="J299" s="13">
        <v>2.32558139534884E-2</v>
      </c>
      <c r="K299" s="13"/>
      <c r="L299" s="13">
        <v>2.34375E-2</v>
      </c>
      <c r="M299" s="13">
        <v>8.6580086580086597E-3</v>
      </c>
      <c r="N299" s="13">
        <v>2.0066889632107E-2</v>
      </c>
      <c r="O299" s="13">
        <v>3.09597523219814E-2</v>
      </c>
      <c r="P299" s="13"/>
      <c r="Q299" s="13">
        <v>9.0090090090090107E-3</v>
      </c>
      <c r="R299" s="13">
        <v>0</v>
      </c>
      <c r="S299" s="13">
        <v>2.1739130434782601E-2</v>
      </c>
      <c r="T299" s="13">
        <v>1.86915887850467E-2</v>
      </c>
      <c r="U299" s="13">
        <v>4.8387096774193498E-2</v>
      </c>
      <c r="V299" s="13">
        <v>7.63358778625954E-3</v>
      </c>
      <c r="W299" s="13">
        <v>0</v>
      </c>
      <c r="X299" s="13">
        <v>3.07017543859649E-2</v>
      </c>
      <c r="Y299" s="13"/>
      <c r="Z299" s="13">
        <v>7.1942446043165497E-3</v>
      </c>
      <c r="AA299" s="13">
        <v>1.22699386503067E-2</v>
      </c>
      <c r="AB299" s="13">
        <v>4.5454545454545497E-2</v>
      </c>
      <c r="AC299" s="13">
        <v>1.67597765363128E-2</v>
      </c>
      <c r="AD299" s="13">
        <v>1.9047619047619001E-2</v>
      </c>
      <c r="AE299" s="13">
        <v>4.5871559633027498E-2</v>
      </c>
      <c r="AF299" s="13">
        <v>0</v>
      </c>
      <c r="AG299" s="13">
        <v>1.0989010989011E-2</v>
      </c>
      <c r="AH299" s="13"/>
      <c r="AI299" s="13">
        <v>2.2222222222222199E-2</v>
      </c>
      <c r="AJ299" s="13">
        <v>2.06185567010309E-2</v>
      </c>
      <c r="AK299" s="13">
        <v>3.2679738562091498E-2</v>
      </c>
      <c r="AL299" s="13">
        <v>1.9920318725099601E-2</v>
      </c>
      <c r="AM299" s="13">
        <v>1.1494252873563199E-2</v>
      </c>
      <c r="AN299" s="13"/>
      <c r="AO299" s="13">
        <v>2.0066889632107E-2</v>
      </c>
      <c r="AP299" s="13">
        <v>2.34375E-2</v>
      </c>
      <c r="AQ299" s="13"/>
      <c r="AR299" s="13">
        <v>0</v>
      </c>
      <c r="AS299" s="13">
        <v>3.1468531468531499E-2</v>
      </c>
      <c r="AT299" s="13">
        <v>5.8823529411764698E-2</v>
      </c>
      <c r="AU299" s="13">
        <v>0</v>
      </c>
      <c r="AV299" s="13">
        <v>2.5210084033613401E-2</v>
      </c>
      <c r="AW299" s="13">
        <v>2.5974025974026E-2</v>
      </c>
      <c r="AX299" s="13">
        <v>1.1904761904761901E-2</v>
      </c>
      <c r="AY299" s="13">
        <v>0</v>
      </c>
      <c r="AZ299" s="13">
        <v>9.8039215686274508E-3</v>
      </c>
      <c r="BA299" s="13">
        <v>3.4482758620689703E-2</v>
      </c>
      <c r="BB299" s="13">
        <v>1.7543859649122799E-2</v>
      </c>
      <c r="BC299" s="13">
        <v>1.88679245283019E-2</v>
      </c>
      <c r="BD299" s="13"/>
      <c r="BE299" s="13">
        <v>2.54957507082153E-2</v>
      </c>
    </row>
    <row r="300" spans="2:57" x14ac:dyDescent="0.25">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row>
    <row r="301" spans="2:57" x14ac:dyDescent="0.25">
      <c r="B301" s="6" t="s">
        <v>186</v>
      </c>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row>
    <row r="302" spans="2:57" x14ac:dyDescent="0.25">
      <c r="B302" s="23" t="s">
        <v>86</v>
      </c>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row>
    <row r="303" spans="2:57" x14ac:dyDescent="0.25">
      <c r="B303" t="s">
        <v>176</v>
      </c>
      <c r="C303" s="13">
        <v>0.70366598778004097</v>
      </c>
      <c r="D303" s="13">
        <v>0.45454545454545497</v>
      </c>
      <c r="E303" s="13">
        <v>0.55555555555555602</v>
      </c>
      <c r="F303" s="13">
        <v>0.70866141732283505</v>
      </c>
      <c r="G303" s="13">
        <v>0.77713178294573604</v>
      </c>
      <c r="H303" s="13"/>
      <c r="I303" s="13">
        <v>0.62231759656652397</v>
      </c>
      <c r="J303" s="13">
        <v>0.77713178294573604</v>
      </c>
      <c r="K303" s="13"/>
      <c r="L303" s="13">
        <v>0.6953125</v>
      </c>
      <c r="M303" s="13">
        <v>0.73593073593073599</v>
      </c>
      <c r="N303" s="13">
        <v>0.71906354515050197</v>
      </c>
      <c r="O303" s="13">
        <v>0.66873065015479904</v>
      </c>
      <c r="P303" s="13"/>
      <c r="Q303" s="13">
        <v>0.52252252252252296</v>
      </c>
      <c r="R303" s="13">
        <v>0.62162162162162204</v>
      </c>
      <c r="S303" s="13">
        <v>0.63043478260869601</v>
      </c>
      <c r="T303" s="13">
        <v>0.73831775700934599</v>
      </c>
      <c r="U303" s="13">
        <v>0.74193548387096797</v>
      </c>
      <c r="V303" s="13">
        <v>0.68702290076335903</v>
      </c>
      <c r="W303" s="13">
        <v>0.75510204081632604</v>
      </c>
      <c r="X303" s="13">
        <v>0.80701754385964897</v>
      </c>
      <c r="Y303" s="13"/>
      <c r="Z303" s="13">
        <v>0.72661870503597104</v>
      </c>
      <c r="AA303" s="13">
        <v>0.61349693251533699</v>
      </c>
      <c r="AB303" s="13">
        <v>0.72077922077922096</v>
      </c>
      <c r="AC303" s="13">
        <v>0.77653631284916202</v>
      </c>
      <c r="AD303" s="13">
        <v>0.73333333333333295</v>
      </c>
      <c r="AE303" s="13">
        <v>0.65137614678899103</v>
      </c>
      <c r="AF303" s="13">
        <v>0.64285714285714302</v>
      </c>
      <c r="AG303" s="13">
        <v>0.71428571428571397</v>
      </c>
      <c r="AH303" s="13"/>
      <c r="AI303" s="13">
        <v>0.51111111111111096</v>
      </c>
      <c r="AJ303" s="13">
        <v>0.60824742268041199</v>
      </c>
      <c r="AK303" s="13">
        <v>0.58169934640522902</v>
      </c>
      <c r="AL303" s="13">
        <v>0.72908366533864499</v>
      </c>
      <c r="AM303" s="13">
        <v>0.83908045977011503</v>
      </c>
      <c r="AN303" s="13"/>
      <c r="AO303" s="13">
        <v>0.69899665551839496</v>
      </c>
      <c r="AP303" s="13">
        <v>0.7109375</v>
      </c>
      <c r="AQ303" s="13"/>
      <c r="AR303" s="13">
        <v>0.6875</v>
      </c>
      <c r="AS303" s="13">
        <v>0.71678321678321699</v>
      </c>
      <c r="AT303" s="13">
        <v>0.70588235294117696</v>
      </c>
      <c r="AU303" s="13">
        <v>0.74193548387096797</v>
      </c>
      <c r="AV303" s="13">
        <v>0.73949579831932799</v>
      </c>
      <c r="AW303" s="13">
        <v>0.662337662337662</v>
      </c>
      <c r="AX303" s="13">
        <v>0.75</v>
      </c>
      <c r="AY303" s="13">
        <v>0.64705882352941202</v>
      </c>
      <c r="AZ303" s="13">
        <v>0.70588235294117696</v>
      </c>
      <c r="BA303" s="13">
        <v>0.63793103448275901</v>
      </c>
      <c r="BB303" s="13">
        <v>0.66666666666666696</v>
      </c>
      <c r="BC303" s="13">
        <v>0.679245283018868</v>
      </c>
      <c r="BD303" s="13"/>
      <c r="BE303" s="13">
        <v>0.81869688385269102</v>
      </c>
    </row>
    <row r="304" spans="2:57" x14ac:dyDescent="0.25">
      <c r="B304" t="s">
        <v>177</v>
      </c>
      <c r="C304" s="13">
        <v>0.20773930753564199</v>
      </c>
      <c r="D304" s="13">
        <v>0.25974025974025999</v>
      </c>
      <c r="E304" s="13">
        <v>0.25925925925925902</v>
      </c>
      <c r="F304" s="13">
        <v>0.208661417322835</v>
      </c>
      <c r="G304" s="13">
        <v>0.186046511627907</v>
      </c>
      <c r="H304" s="13"/>
      <c r="I304" s="13">
        <v>0.23175965665236101</v>
      </c>
      <c r="J304" s="13">
        <v>0.186046511627907</v>
      </c>
      <c r="K304" s="13"/>
      <c r="L304" s="13">
        <v>0.2109375</v>
      </c>
      <c r="M304" s="13">
        <v>0.19480519480519501</v>
      </c>
      <c r="N304" s="13">
        <v>0.20066889632106999</v>
      </c>
      <c r="O304" s="13">
        <v>0.222910216718266</v>
      </c>
      <c r="P304" s="13"/>
      <c r="Q304" s="13">
        <v>0.27027027027027001</v>
      </c>
      <c r="R304" s="13">
        <v>0.22972972972972999</v>
      </c>
      <c r="S304" s="13">
        <v>0.23913043478260901</v>
      </c>
      <c r="T304" s="13">
        <v>0.18691588785046701</v>
      </c>
      <c r="U304" s="13">
        <v>0.20161290322580599</v>
      </c>
      <c r="V304" s="13">
        <v>0.236641221374046</v>
      </c>
      <c r="W304" s="13">
        <v>0.19387755102040799</v>
      </c>
      <c r="X304" s="13">
        <v>0.16666666666666699</v>
      </c>
      <c r="Y304" s="13"/>
      <c r="Z304" s="13">
        <v>0.17985611510791399</v>
      </c>
      <c r="AA304" s="13">
        <v>0.23926380368098199</v>
      </c>
      <c r="AB304" s="13">
        <v>0.214285714285714</v>
      </c>
      <c r="AC304" s="13">
        <v>0.18994413407821201</v>
      </c>
      <c r="AD304" s="13">
        <v>0.2</v>
      </c>
      <c r="AE304" s="13">
        <v>0.22018348623853201</v>
      </c>
      <c r="AF304" s="13">
        <v>0.33333333333333298</v>
      </c>
      <c r="AG304" s="13">
        <v>0.15384615384615399</v>
      </c>
      <c r="AH304" s="13"/>
      <c r="AI304" s="13">
        <v>0.22222222222222199</v>
      </c>
      <c r="AJ304" s="13">
        <v>0.31958762886597902</v>
      </c>
      <c r="AK304" s="13">
        <v>0.23529411764705899</v>
      </c>
      <c r="AL304" s="13">
        <v>0.20517928286852599</v>
      </c>
      <c r="AM304" s="13">
        <v>0.13218390804597699</v>
      </c>
      <c r="AN304" s="13"/>
      <c r="AO304" s="13">
        <v>0.20234113712374599</v>
      </c>
      <c r="AP304" s="13">
        <v>0.21614583333333301</v>
      </c>
      <c r="AQ304" s="13"/>
      <c r="AR304" s="13">
        <v>0.25</v>
      </c>
      <c r="AS304" s="13">
        <v>0.22727272727272699</v>
      </c>
      <c r="AT304" s="13">
        <v>0.11764705882352899</v>
      </c>
      <c r="AU304" s="13">
        <v>0.225806451612903</v>
      </c>
      <c r="AV304" s="13">
        <v>0.159663865546218</v>
      </c>
      <c r="AW304" s="13">
        <v>0.207792207792208</v>
      </c>
      <c r="AX304" s="13">
        <v>0.214285714285714</v>
      </c>
      <c r="AY304" s="13">
        <v>0.23529411764705899</v>
      </c>
      <c r="AZ304" s="13">
        <v>0.18627450980392199</v>
      </c>
      <c r="BA304" s="13">
        <v>0.22413793103448301</v>
      </c>
      <c r="BB304" s="13">
        <v>0.21052631578947401</v>
      </c>
      <c r="BC304" s="13">
        <v>0.169811320754717</v>
      </c>
      <c r="BD304" s="13"/>
      <c r="BE304" s="13">
        <v>0.15580736543909299</v>
      </c>
    </row>
    <row r="305" spans="2:57" x14ac:dyDescent="0.25">
      <c r="B305" t="s">
        <v>178</v>
      </c>
      <c r="C305" s="13">
        <v>7.5356415478615102E-2</v>
      </c>
      <c r="D305" s="13">
        <v>0.28571428571428598</v>
      </c>
      <c r="E305" s="13">
        <v>0.17037037037037001</v>
      </c>
      <c r="F305" s="13">
        <v>5.5118110236220499E-2</v>
      </c>
      <c r="G305" s="13">
        <v>2.9069767441860499E-2</v>
      </c>
      <c r="H305" s="13"/>
      <c r="I305" s="13">
        <v>0.12660944206008601</v>
      </c>
      <c r="J305" s="13">
        <v>2.9069767441860499E-2</v>
      </c>
      <c r="K305" s="13"/>
      <c r="L305" s="13">
        <v>9.375E-2</v>
      </c>
      <c r="M305" s="13">
        <v>5.1948051948052E-2</v>
      </c>
      <c r="N305" s="13">
        <v>6.3545150501672198E-2</v>
      </c>
      <c r="O305" s="13">
        <v>9.5975232198142399E-2</v>
      </c>
      <c r="P305" s="13"/>
      <c r="Q305" s="13">
        <v>0.18918918918918901</v>
      </c>
      <c r="R305" s="13">
        <v>0.121621621621622</v>
      </c>
      <c r="S305" s="13">
        <v>0.119565217391304</v>
      </c>
      <c r="T305" s="13">
        <v>6.5420560747663503E-2</v>
      </c>
      <c r="U305" s="13">
        <v>5.6451612903225798E-2</v>
      </c>
      <c r="V305" s="13">
        <v>6.1068702290076299E-2</v>
      </c>
      <c r="W305" s="13">
        <v>5.10204081632653E-2</v>
      </c>
      <c r="X305" s="13">
        <v>1.3157894736842099E-2</v>
      </c>
      <c r="Y305" s="13"/>
      <c r="Z305" s="13">
        <v>9.3525179856115095E-2</v>
      </c>
      <c r="AA305" s="13">
        <v>0.128834355828221</v>
      </c>
      <c r="AB305" s="13">
        <v>3.2467532467532499E-2</v>
      </c>
      <c r="AC305" s="13">
        <v>2.7932960893854698E-2</v>
      </c>
      <c r="AD305" s="13">
        <v>6.6666666666666693E-2</v>
      </c>
      <c r="AE305" s="13">
        <v>9.1743119266055106E-2</v>
      </c>
      <c r="AF305" s="13">
        <v>2.3809523809523801E-2</v>
      </c>
      <c r="AG305" s="13">
        <v>0.13186813186813201</v>
      </c>
      <c r="AH305" s="13"/>
      <c r="AI305" s="13">
        <v>0.24444444444444399</v>
      </c>
      <c r="AJ305" s="13">
        <v>7.2164948453608199E-2</v>
      </c>
      <c r="AK305" s="13">
        <v>0.15686274509803899</v>
      </c>
      <c r="AL305" s="13">
        <v>5.1792828685259001E-2</v>
      </c>
      <c r="AM305" s="13">
        <v>2.8735632183908E-2</v>
      </c>
      <c r="AN305" s="13"/>
      <c r="AO305" s="13">
        <v>9.0301003344481601E-2</v>
      </c>
      <c r="AP305" s="13">
        <v>5.2083333333333301E-2</v>
      </c>
      <c r="AQ305" s="13"/>
      <c r="AR305" s="13">
        <v>6.25E-2</v>
      </c>
      <c r="AS305" s="13">
        <v>4.8951048951049E-2</v>
      </c>
      <c r="AT305" s="13">
        <v>0.11764705882352899</v>
      </c>
      <c r="AU305" s="13">
        <v>3.2258064516128997E-2</v>
      </c>
      <c r="AV305" s="13">
        <v>8.40336134453782E-2</v>
      </c>
      <c r="AW305" s="13">
        <v>7.7922077922077906E-2</v>
      </c>
      <c r="AX305" s="13">
        <v>3.5714285714285698E-2</v>
      </c>
      <c r="AY305" s="13">
        <v>0.11764705882352899</v>
      </c>
      <c r="AZ305" s="13">
        <v>9.8039215686274495E-2</v>
      </c>
      <c r="BA305" s="13">
        <v>0.13793103448275901</v>
      </c>
      <c r="BB305" s="13">
        <v>8.7719298245614002E-2</v>
      </c>
      <c r="BC305" s="13">
        <v>0.13207547169811301</v>
      </c>
      <c r="BD305" s="13"/>
      <c r="BE305" s="13">
        <v>2.2662889518413599E-2</v>
      </c>
    </row>
    <row r="306" spans="2:57" x14ac:dyDescent="0.25">
      <c r="B306" t="s">
        <v>82</v>
      </c>
      <c r="C306" s="13">
        <v>1.3238289205702599E-2</v>
      </c>
      <c r="D306" s="13">
        <v>0</v>
      </c>
      <c r="E306" s="13">
        <v>1.48148148148148E-2</v>
      </c>
      <c r="F306" s="13">
        <v>2.7559055118110201E-2</v>
      </c>
      <c r="G306" s="13">
        <v>7.7519379844961196E-3</v>
      </c>
      <c r="H306" s="13"/>
      <c r="I306" s="13">
        <v>1.9313304721029999E-2</v>
      </c>
      <c r="J306" s="13">
        <v>7.7519379844961196E-3</v>
      </c>
      <c r="K306" s="13"/>
      <c r="L306" s="13">
        <v>0</v>
      </c>
      <c r="M306" s="13">
        <v>1.7316017316017299E-2</v>
      </c>
      <c r="N306" s="13">
        <v>1.6722408026755901E-2</v>
      </c>
      <c r="O306" s="13">
        <v>1.23839009287926E-2</v>
      </c>
      <c r="P306" s="13"/>
      <c r="Q306" s="13">
        <v>1.8018018018018001E-2</v>
      </c>
      <c r="R306" s="13">
        <v>2.7027027027027001E-2</v>
      </c>
      <c r="S306" s="13">
        <v>1.0869565217391301E-2</v>
      </c>
      <c r="T306" s="13">
        <v>9.3457943925233603E-3</v>
      </c>
      <c r="U306" s="13">
        <v>0</v>
      </c>
      <c r="V306" s="13">
        <v>1.5267175572519101E-2</v>
      </c>
      <c r="W306" s="13">
        <v>0</v>
      </c>
      <c r="X306" s="13">
        <v>1.3157894736842099E-2</v>
      </c>
      <c r="Y306" s="13"/>
      <c r="Z306" s="13">
        <v>0</v>
      </c>
      <c r="AA306" s="13">
        <v>1.84049079754601E-2</v>
      </c>
      <c r="AB306" s="13">
        <v>3.2467532467532499E-2</v>
      </c>
      <c r="AC306" s="13">
        <v>5.5865921787709499E-3</v>
      </c>
      <c r="AD306" s="13">
        <v>0</v>
      </c>
      <c r="AE306" s="13">
        <v>3.6697247706422E-2</v>
      </c>
      <c r="AF306" s="13">
        <v>0</v>
      </c>
      <c r="AG306" s="13">
        <v>0</v>
      </c>
      <c r="AH306" s="13"/>
      <c r="AI306" s="13">
        <v>2.2222222222222199E-2</v>
      </c>
      <c r="AJ306" s="13">
        <v>0</v>
      </c>
      <c r="AK306" s="13">
        <v>2.61437908496732E-2</v>
      </c>
      <c r="AL306" s="13">
        <v>1.39442231075697E-2</v>
      </c>
      <c r="AM306" s="13">
        <v>0</v>
      </c>
      <c r="AN306" s="13"/>
      <c r="AO306" s="13">
        <v>8.3612040133779295E-3</v>
      </c>
      <c r="AP306" s="13">
        <v>2.0833333333333301E-2</v>
      </c>
      <c r="AQ306" s="13"/>
      <c r="AR306" s="13">
        <v>0</v>
      </c>
      <c r="AS306" s="13">
        <v>6.9930069930069904E-3</v>
      </c>
      <c r="AT306" s="13">
        <v>5.8823529411764698E-2</v>
      </c>
      <c r="AU306" s="13">
        <v>0</v>
      </c>
      <c r="AV306" s="13">
        <v>1.6806722689075598E-2</v>
      </c>
      <c r="AW306" s="13">
        <v>5.1948051948052E-2</v>
      </c>
      <c r="AX306" s="13">
        <v>0</v>
      </c>
      <c r="AY306" s="13">
        <v>0</v>
      </c>
      <c r="AZ306" s="13">
        <v>9.8039215686274508E-3</v>
      </c>
      <c r="BA306" s="13">
        <v>0</v>
      </c>
      <c r="BB306" s="13">
        <v>3.5087719298245598E-2</v>
      </c>
      <c r="BC306" s="13">
        <v>1.88679245283019E-2</v>
      </c>
      <c r="BD306" s="13"/>
      <c r="BE306" s="13">
        <v>2.8328611898016999E-3</v>
      </c>
    </row>
    <row r="307" spans="2:57" x14ac:dyDescent="0.25">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row>
    <row r="308" spans="2:57" x14ac:dyDescent="0.25">
      <c r="B308" s="6" t="s">
        <v>194</v>
      </c>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row>
    <row r="309" spans="2:57" x14ac:dyDescent="0.25">
      <c r="B309" s="23" t="s">
        <v>86</v>
      </c>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row>
    <row r="310" spans="2:57" x14ac:dyDescent="0.25">
      <c r="B310" t="s">
        <v>176</v>
      </c>
      <c r="C310" s="13">
        <v>0.55906313645621197</v>
      </c>
      <c r="D310" s="13">
        <v>0.35064935064935099</v>
      </c>
      <c r="E310" s="13">
        <v>0.50370370370370399</v>
      </c>
      <c r="F310" s="13">
        <v>0.56692913385826804</v>
      </c>
      <c r="G310" s="13">
        <v>0.60077519379845001</v>
      </c>
      <c r="H310" s="13"/>
      <c r="I310" s="13">
        <v>0.51287553648068696</v>
      </c>
      <c r="J310" s="13">
        <v>0.60077519379845001</v>
      </c>
      <c r="K310" s="13"/>
      <c r="L310" s="13">
        <v>0.5390625</v>
      </c>
      <c r="M310" s="13">
        <v>0.59740259740259705</v>
      </c>
      <c r="N310" s="13">
        <v>0.61872909698996703</v>
      </c>
      <c r="O310" s="13">
        <v>0.48297213622291002</v>
      </c>
      <c r="P310" s="13"/>
      <c r="Q310" s="13">
        <v>0.43243243243243201</v>
      </c>
      <c r="R310" s="13">
        <v>0.62162162162162204</v>
      </c>
      <c r="S310" s="13">
        <v>0.48913043478260898</v>
      </c>
      <c r="T310" s="13">
        <v>0.54205607476635498</v>
      </c>
      <c r="U310" s="13">
        <v>0.55645161290322598</v>
      </c>
      <c r="V310" s="13">
        <v>0.59541984732824405</v>
      </c>
      <c r="W310" s="13">
        <v>0.61224489795918402</v>
      </c>
      <c r="X310" s="13">
        <v>0.59649122807017496</v>
      </c>
      <c r="Y310" s="13"/>
      <c r="Z310" s="13">
        <v>0.54676258992805804</v>
      </c>
      <c r="AA310" s="13">
        <v>0.503067484662577</v>
      </c>
      <c r="AB310" s="13">
        <v>0.55844155844155796</v>
      </c>
      <c r="AC310" s="13">
        <v>0.59776536312849204</v>
      </c>
      <c r="AD310" s="13">
        <v>0.67619047619047601</v>
      </c>
      <c r="AE310" s="13">
        <v>0.46788990825688098</v>
      </c>
      <c r="AF310" s="13">
        <v>0.57142857142857095</v>
      </c>
      <c r="AG310" s="13">
        <v>0.57142857142857095</v>
      </c>
      <c r="AH310" s="13"/>
      <c r="AI310" s="13">
        <v>0.51111111111111096</v>
      </c>
      <c r="AJ310" s="13">
        <v>0.536082474226804</v>
      </c>
      <c r="AK310" s="13">
        <v>0.52287581699346397</v>
      </c>
      <c r="AL310" s="13">
        <v>0.55179282868525903</v>
      </c>
      <c r="AM310" s="13">
        <v>0.64942528735632199</v>
      </c>
      <c r="AN310" s="13"/>
      <c r="AO310" s="13">
        <v>0.551839464882943</v>
      </c>
      <c r="AP310" s="13">
        <v>0.5703125</v>
      </c>
      <c r="AQ310" s="13"/>
      <c r="AR310" s="13">
        <v>0.484375</v>
      </c>
      <c r="AS310" s="13">
        <v>0.56293706293706303</v>
      </c>
      <c r="AT310" s="13">
        <v>0.47058823529411797</v>
      </c>
      <c r="AU310" s="13">
        <v>0.58064516129032295</v>
      </c>
      <c r="AV310" s="13">
        <v>0.52941176470588203</v>
      </c>
      <c r="AW310" s="13">
        <v>0.59740259740259705</v>
      </c>
      <c r="AX310" s="13">
        <v>0.63095238095238104</v>
      </c>
      <c r="AY310" s="13">
        <v>0.73529411764705899</v>
      </c>
      <c r="AZ310" s="13">
        <v>0.53921568627451</v>
      </c>
      <c r="BA310" s="13">
        <v>0.58620689655172398</v>
      </c>
      <c r="BB310" s="13">
        <v>0.57894736842105299</v>
      </c>
      <c r="BC310" s="13">
        <v>0.41509433962264197</v>
      </c>
      <c r="BD310" s="13"/>
      <c r="BE310" s="13">
        <v>0.62322946175637395</v>
      </c>
    </row>
    <row r="311" spans="2:57" x14ac:dyDescent="0.25">
      <c r="B311" t="s">
        <v>177</v>
      </c>
      <c r="C311" s="13">
        <v>0.287169042769857</v>
      </c>
      <c r="D311" s="13">
        <v>0.27272727272727298</v>
      </c>
      <c r="E311" s="13">
        <v>0.22222222222222199</v>
      </c>
      <c r="F311" s="13">
        <v>0.30708661417322802</v>
      </c>
      <c r="G311" s="13">
        <v>0.29651162790697699</v>
      </c>
      <c r="H311" s="13"/>
      <c r="I311" s="13">
        <v>0.27682403433476399</v>
      </c>
      <c r="J311" s="13">
        <v>0.29651162790697699</v>
      </c>
      <c r="K311" s="13"/>
      <c r="L311" s="13">
        <v>0.3359375</v>
      </c>
      <c r="M311" s="13">
        <v>0.307359307359307</v>
      </c>
      <c r="N311" s="13">
        <v>0.224080267558528</v>
      </c>
      <c r="O311" s="13">
        <v>0.312693498452012</v>
      </c>
      <c r="P311" s="13"/>
      <c r="Q311" s="13">
        <v>0.31531531531531498</v>
      </c>
      <c r="R311" s="13">
        <v>0.22972972972972999</v>
      </c>
      <c r="S311" s="13">
        <v>0.315217391304348</v>
      </c>
      <c r="T311" s="13">
        <v>0.289719626168224</v>
      </c>
      <c r="U311" s="13">
        <v>0.32258064516128998</v>
      </c>
      <c r="V311" s="13">
        <v>0.29770992366412202</v>
      </c>
      <c r="W311" s="13">
        <v>0.27551020408163301</v>
      </c>
      <c r="X311" s="13">
        <v>0.27631578947368401</v>
      </c>
      <c r="Y311" s="13"/>
      <c r="Z311" s="13">
        <v>0.26618705035971202</v>
      </c>
      <c r="AA311" s="13">
        <v>0.33128834355828202</v>
      </c>
      <c r="AB311" s="13">
        <v>0.28571428571428598</v>
      </c>
      <c r="AC311" s="13">
        <v>0.29608938547486002</v>
      </c>
      <c r="AD311" s="13">
        <v>0.20952380952381</v>
      </c>
      <c r="AE311" s="13">
        <v>0.33944954128440402</v>
      </c>
      <c r="AF311" s="13">
        <v>0.33333333333333298</v>
      </c>
      <c r="AG311" s="13">
        <v>0.230769230769231</v>
      </c>
      <c r="AH311" s="13"/>
      <c r="AI311" s="13">
        <v>0.33333333333333298</v>
      </c>
      <c r="AJ311" s="13">
        <v>0.268041237113402</v>
      </c>
      <c r="AK311" s="13">
        <v>0.24836601307189499</v>
      </c>
      <c r="AL311" s="13">
        <v>0.30677290836653398</v>
      </c>
      <c r="AM311" s="13">
        <v>0.27011494252873602</v>
      </c>
      <c r="AN311" s="13"/>
      <c r="AO311" s="13">
        <v>0.28093645484949797</v>
      </c>
      <c r="AP311" s="13">
        <v>0.296875</v>
      </c>
      <c r="AQ311" s="13"/>
      <c r="AR311" s="13">
        <v>0.34375</v>
      </c>
      <c r="AS311" s="13">
        <v>0.28321678321678301</v>
      </c>
      <c r="AT311" s="13">
        <v>0.41176470588235298</v>
      </c>
      <c r="AU311" s="13">
        <v>0.225806451612903</v>
      </c>
      <c r="AV311" s="13">
        <v>0.24369747899159699</v>
      </c>
      <c r="AW311" s="13">
        <v>0.28571428571428598</v>
      </c>
      <c r="AX311" s="13">
        <v>0.238095238095238</v>
      </c>
      <c r="AY311" s="13">
        <v>0.11764705882352899</v>
      </c>
      <c r="AZ311" s="13">
        <v>0.36274509803921601</v>
      </c>
      <c r="BA311" s="13">
        <v>0.25862068965517199</v>
      </c>
      <c r="BB311" s="13">
        <v>0.29824561403508798</v>
      </c>
      <c r="BC311" s="13">
        <v>0.39622641509433998</v>
      </c>
      <c r="BD311" s="13"/>
      <c r="BE311" s="13">
        <v>0.26628895184135998</v>
      </c>
    </row>
    <row r="312" spans="2:57" x14ac:dyDescent="0.25">
      <c r="B312" t="s">
        <v>178</v>
      </c>
      <c r="C312" s="13">
        <v>0.13849287169042801</v>
      </c>
      <c r="D312" s="13">
        <v>0.37662337662337703</v>
      </c>
      <c r="E312" s="13">
        <v>0.24444444444444399</v>
      </c>
      <c r="F312" s="13">
        <v>0.122047244094488</v>
      </c>
      <c r="G312" s="13">
        <v>8.3333333333333301E-2</v>
      </c>
      <c r="H312" s="13"/>
      <c r="I312" s="13">
        <v>0.19957081545064401</v>
      </c>
      <c r="J312" s="13">
        <v>8.3333333333333301E-2</v>
      </c>
      <c r="K312" s="13"/>
      <c r="L312" s="13">
        <v>0.1171875</v>
      </c>
      <c r="M312" s="13">
        <v>8.6580086580086604E-2</v>
      </c>
      <c r="N312" s="13">
        <v>0.13712374581939801</v>
      </c>
      <c r="O312" s="13">
        <v>0.185758513931889</v>
      </c>
      <c r="P312" s="13"/>
      <c r="Q312" s="13">
        <v>0.25225225225225201</v>
      </c>
      <c r="R312" s="13">
        <v>0.108108108108108</v>
      </c>
      <c r="S312" s="13">
        <v>0.184782608695652</v>
      </c>
      <c r="T312" s="13">
        <v>0.168224299065421</v>
      </c>
      <c r="U312" s="13">
        <v>8.8709677419354802E-2</v>
      </c>
      <c r="V312" s="13">
        <v>0.106870229007634</v>
      </c>
      <c r="W312" s="13">
        <v>0.102040816326531</v>
      </c>
      <c r="X312" s="13">
        <v>0.109649122807018</v>
      </c>
      <c r="Y312" s="13"/>
      <c r="Z312" s="13">
        <v>0.14388489208633101</v>
      </c>
      <c r="AA312" s="13">
        <v>0.153374233128834</v>
      </c>
      <c r="AB312" s="13">
        <v>0.14935064935064901</v>
      </c>
      <c r="AC312" s="13">
        <v>9.4972067039106101E-2</v>
      </c>
      <c r="AD312" s="13">
        <v>0.104761904761905</v>
      </c>
      <c r="AE312" s="13">
        <v>0.17431192660550501</v>
      </c>
      <c r="AF312" s="13">
        <v>9.5238095238095205E-2</v>
      </c>
      <c r="AG312" s="13">
        <v>0.18681318681318701</v>
      </c>
      <c r="AH312" s="13"/>
      <c r="AI312" s="13">
        <v>0.155555555555556</v>
      </c>
      <c r="AJ312" s="13">
        <v>0.164948453608247</v>
      </c>
      <c r="AK312" s="13">
        <v>0.21568627450980399</v>
      </c>
      <c r="AL312" s="13">
        <v>0.12549800796812699</v>
      </c>
      <c r="AM312" s="13">
        <v>8.04597701149425E-2</v>
      </c>
      <c r="AN312" s="13"/>
      <c r="AO312" s="13">
        <v>0.15217391304347799</v>
      </c>
      <c r="AP312" s="13">
        <v>0.1171875</v>
      </c>
      <c r="AQ312" s="13"/>
      <c r="AR312" s="13">
        <v>0.15625</v>
      </c>
      <c r="AS312" s="13">
        <v>0.14685314685314699</v>
      </c>
      <c r="AT312" s="13">
        <v>0.11764705882352899</v>
      </c>
      <c r="AU312" s="13">
        <v>0.16129032258064499</v>
      </c>
      <c r="AV312" s="13">
        <v>0.21008403361344499</v>
      </c>
      <c r="AW312" s="13">
        <v>9.0909090909090898E-2</v>
      </c>
      <c r="AX312" s="13">
        <v>0.107142857142857</v>
      </c>
      <c r="AY312" s="13">
        <v>0.11764705882352899</v>
      </c>
      <c r="AZ312" s="13">
        <v>8.8235294117647106E-2</v>
      </c>
      <c r="BA312" s="13">
        <v>0.12068965517241401</v>
      </c>
      <c r="BB312" s="13">
        <v>0.105263157894737</v>
      </c>
      <c r="BC312" s="13">
        <v>0.18867924528301899</v>
      </c>
      <c r="BD312" s="13"/>
      <c r="BE312" s="13">
        <v>9.6317280453257798E-2</v>
      </c>
    </row>
    <row r="313" spans="2:57" x14ac:dyDescent="0.25">
      <c r="B313" t="s">
        <v>82</v>
      </c>
      <c r="C313" s="13">
        <v>1.52749490835031E-2</v>
      </c>
      <c r="D313" s="13">
        <v>0</v>
      </c>
      <c r="E313" s="13">
        <v>2.96296296296296E-2</v>
      </c>
      <c r="F313" s="13">
        <v>3.9370078740157497E-3</v>
      </c>
      <c r="G313" s="13">
        <v>1.9379844961240299E-2</v>
      </c>
      <c r="H313" s="13"/>
      <c r="I313" s="13">
        <v>1.07296137339056E-2</v>
      </c>
      <c r="J313" s="13">
        <v>1.9379844961240299E-2</v>
      </c>
      <c r="K313" s="13"/>
      <c r="L313" s="13">
        <v>7.8125E-3</v>
      </c>
      <c r="M313" s="13">
        <v>8.6580086580086597E-3</v>
      </c>
      <c r="N313" s="13">
        <v>2.0066889632107E-2</v>
      </c>
      <c r="O313" s="13">
        <v>1.8575851393188899E-2</v>
      </c>
      <c r="P313" s="13"/>
      <c r="Q313" s="13">
        <v>0</v>
      </c>
      <c r="R313" s="13">
        <v>4.0540540540540501E-2</v>
      </c>
      <c r="S313" s="13">
        <v>1.0869565217391301E-2</v>
      </c>
      <c r="T313" s="13">
        <v>0</v>
      </c>
      <c r="U313" s="13">
        <v>3.2258064516128997E-2</v>
      </c>
      <c r="V313" s="13">
        <v>0</v>
      </c>
      <c r="W313" s="13">
        <v>1.02040816326531E-2</v>
      </c>
      <c r="X313" s="13">
        <v>1.7543859649122799E-2</v>
      </c>
      <c r="Y313" s="13"/>
      <c r="Z313" s="13">
        <v>4.3165467625899297E-2</v>
      </c>
      <c r="AA313" s="13">
        <v>1.22699386503067E-2</v>
      </c>
      <c r="AB313" s="13">
        <v>6.4935064935064896E-3</v>
      </c>
      <c r="AC313" s="13">
        <v>1.11731843575419E-2</v>
      </c>
      <c r="AD313" s="13">
        <v>9.5238095238095195E-3</v>
      </c>
      <c r="AE313" s="13">
        <v>1.8348623853211E-2</v>
      </c>
      <c r="AF313" s="13">
        <v>0</v>
      </c>
      <c r="AG313" s="13">
        <v>1.0989010989011E-2</v>
      </c>
      <c r="AH313" s="13"/>
      <c r="AI313" s="13">
        <v>0</v>
      </c>
      <c r="AJ313" s="13">
        <v>3.09278350515464E-2</v>
      </c>
      <c r="AK313" s="13">
        <v>1.30718954248366E-2</v>
      </c>
      <c r="AL313" s="13">
        <v>1.5936254980079698E-2</v>
      </c>
      <c r="AM313" s="13">
        <v>0</v>
      </c>
      <c r="AN313" s="13"/>
      <c r="AO313" s="13">
        <v>1.5050167224080299E-2</v>
      </c>
      <c r="AP313" s="13">
        <v>1.5625E-2</v>
      </c>
      <c r="AQ313" s="13"/>
      <c r="AR313" s="13">
        <v>1.5625E-2</v>
      </c>
      <c r="AS313" s="13">
        <v>6.9930069930069904E-3</v>
      </c>
      <c r="AT313" s="13">
        <v>0</v>
      </c>
      <c r="AU313" s="13">
        <v>3.2258064516128997E-2</v>
      </c>
      <c r="AV313" s="13">
        <v>1.6806722689075598E-2</v>
      </c>
      <c r="AW313" s="13">
        <v>2.5974025974026E-2</v>
      </c>
      <c r="AX313" s="13">
        <v>2.3809523809523801E-2</v>
      </c>
      <c r="AY313" s="13">
        <v>2.9411764705882401E-2</v>
      </c>
      <c r="AZ313" s="13">
        <v>9.8039215686274508E-3</v>
      </c>
      <c r="BA313" s="13">
        <v>3.4482758620689703E-2</v>
      </c>
      <c r="BB313" s="13">
        <v>1.7543859649122799E-2</v>
      </c>
      <c r="BC313" s="13">
        <v>0</v>
      </c>
      <c r="BD313" s="13"/>
      <c r="BE313" s="13">
        <v>1.4164305949008501E-2</v>
      </c>
    </row>
    <row r="314" spans="2:57" x14ac:dyDescent="0.25">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row>
    <row r="315" spans="2:57" x14ac:dyDescent="0.25">
      <c r="B315" s="6" t="s">
        <v>195</v>
      </c>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row>
    <row r="316" spans="2:57" x14ac:dyDescent="0.25">
      <c r="B316" s="23" t="s">
        <v>86</v>
      </c>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row>
    <row r="317" spans="2:57" x14ac:dyDescent="0.25">
      <c r="B317" t="s">
        <v>176</v>
      </c>
      <c r="C317" s="13">
        <v>0.617107942973523</v>
      </c>
      <c r="D317" s="13">
        <v>0.44155844155844198</v>
      </c>
      <c r="E317" s="13">
        <v>0.60740740740740695</v>
      </c>
      <c r="F317" s="13">
        <v>0.59448818897637801</v>
      </c>
      <c r="G317" s="13">
        <v>0.65697674418604601</v>
      </c>
      <c r="H317" s="13"/>
      <c r="I317" s="13">
        <v>0.57296137339055797</v>
      </c>
      <c r="J317" s="13">
        <v>0.65697674418604601</v>
      </c>
      <c r="K317" s="13"/>
      <c r="L317" s="13">
        <v>0.671875</v>
      </c>
      <c r="M317" s="13">
        <v>0.66666666666666696</v>
      </c>
      <c r="N317" s="13">
        <v>0.59197324414715702</v>
      </c>
      <c r="O317" s="13">
        <v>0.58204334365325106</v>
      </c>
      <c r="P317" s="13"/>
      <c r="Q317" s="13">
        <v>0.50450450450450401</v>
      </c>
      <c r="R317" s="13">
        <v>0.62162162162162204</v>
      </c>
      <c r="S317" s="13">
        <v>0.565217391304348</v>
      </c>
      <c r="T317" s="13">
        <v>0.67289719626168198</v>
      </c>
      <c r="U317" s="13">
        <v>0.66129032258064502</v>
      </c>
      <c r="V317" s="13">
        <v>0.54198473282442705</v>
      </c>
      <c r="W317" s="13">
        <v>0.62244897959183698</v>
      </c>
      <c r="X317" s="13">
        <v>0.69736842105263197</v>
      </c>
      <c r="Y317" s="13"/>
      <c r="Z317" s="13">
        <v>0.597122302158273</v>
      </c>
      <c r="AA317" s="13">
        <v>0.57055214723926395</v>
      </c>
      <c r="AB317" s="13">
        <v>0.662337662337662</v>
      </c>
      <c r="AC317" s="13">
        <v>0.64245810055865904</v>
      </c>
      <c r="AD317" s="13">
        <v>0.64761904761904798</v>
      </c>
      <c r="AE317" s="13">
        <v>0.56880733944954098</v>
      </c>
      <c r="AF317" s="13">
        <v>0.59523809523809501</v>
      </c>
      <c r="AG317" s="13">
        <v>0.63736263736263699</v>
      </c>
      <c r="AH317" s="13"/>
      <c r="AI317" s="13">
        <v>0.51111111111111096</v>
      </c>
      <c r="AJ317" s="13">
        <v>0.54639175257731998</v>
      </c>
      <c r="AK317" s="13">
        <v>0.59477124183006502</v>
      </c>
      <c r="AL317" s="13">
        <v>0.627490039840637</v>
      </c>
      <c r="AM317" s="13">
        <v>0.67241379310344795</v>
      </c>
      <c r="AN317" s="13"/>
      <c r="AO317" s="13">
        <v>0.60200668896321097</v>
      </c>
      <c r="AP317" s="13">
        <v>0.640625</v>
      </c>
      <c r="AQ317" s="13"/>
      <c r="AR317" s="13">
        <v>0.578125</v>
      </c>
      <c r="AS317" s="13">
        <v>0.65034965034964998</v>
      </c>
      <c r="AT317" s="13">
        <v>0.52941176470588203</v>
      </c>
      <c r="AU317" s="13">
        <v>0.61290322580645196</v>
      </c>
      <c r="AV317" s="13">
        <v>0.57142857142857095</v>
      </c>
      <c r="AW317" s="13">
        <v>0.63636363636363602</v>
      </c>
      <c r="AX317" s="13">
        <v>0.58333333333333304</v>
      </c>
      <c r="AY317" s="13">
        <v>0.67647058823529405</v>
      </c>
      <c r="AZ317" s="13">
        <v>0.57843137254902</v>
      </c>
      <c r="BA317" s="13">
        <v>0.67241379310344795</v>
      </c>
      <c r="BB317" s="13">
        <v>0.68421052631578905</v>
      </c>
      <c r="BC317" s="13">
        <v>0.54716981132075504</v>
      </c>
      <c r="BD317" s="13"/>
      <c r="BE317" s="13">
        <v>0.69405099150141603</v>
      </c>
    </row>
    <row r="318" spans="2:57" x14ac:dyDescent="0.25">
      <c r="B318" t="s">
        <v>177</v>
      </c>
      <c r="C318" s="13">
        <v>0.33095723014256601</v>
      </c>
      <c r="D318" s="13">
        <v>0.46753246753246802</v>
      </c>
      <c r="E318" s="13">
        <v>0.28888888888888897</v>
      </c>
      <c r="F318" s="13">
        <v>0.36220472440944901</v>
      </c>
      <c r="G318" s="13">
        <v>0.306201550387597</v>
      </c>
      <c r="H318" s="13"/>
      <c r="I318" s="13">
        <v>0.35836909871244599</v>
      </c>
      <c r="J318" s="13">
        <v>0.306201550387597</v>
      </c>
      <c r="K318" s="13"/>
      <c r="L318" s="13">
        <v>0.2890625</v>
      </c>
      <c r="M318" s="13">
        <v>0.29437229437229401</v>
      </c>
      <c r="N318" s="13">
        <v>0.36120401337792601</v>
      </c>
      <c r="O318" s="13">
        <v>0.34674922600619201</v>
      </c>
      <c r="P318" s="13"/>
      <c r="Q318" s="13">
        <v>0.44144144144144098</v>
      </c>
      <c r="R318" s="13">
        <v>0.29729729729729698</v>
      </c>
      <c r="S318" s="13">
        <v>0.35869565217391303</v>
      </c>
      <c r="T318" s="13">
        <v>0.26168224299065401</v>
      </c>
      <c r="U318" s="13">
        <v>0.266129032258065</v>
      </c>
      <c r="V318" s="13">
        <v>0.43511450381679401</v>
      </c>
      <c r="W318" s="13">
        <v>0.33673469387755101</v>
      </c>
      <c r="X318" s="13">
        <v>0.27192982456140402</v>
      </c>
      <c r="Y318" s="13"/>
      <c r="Z318" s="13">
        <v>0.35971223021582699</v>
      </c>
      <c r="AA318" s="13">
        <v>0.36809815950920199</v>
      </c>
      <c r="AB318" s="13">
        <v>0.27922077922077898</v>
      </c>
      <c r="AC318" s="13">
        <v>0.33519553072625702</v>
      </c>
      <c r="AD318" s="13">
        <v>0.314285714285714</v>
      </c>
      <c r="AE318" s="13">
        <v>0.31192660550458701</v>
      </c>
      <c r="AF318" s="13">
        <v>0.35714285714285698</v>
      </c>
      <c r="AG318" s="13">
        <v>0.32967032967033</v>
      </c>
      <c r="AH318" s="13"/>
      <c r="AI318" s="13">
        <v>0.422222222222222</v>
      </c>
      <c r="AJ318" s="13">
        <v>0.36082474226804101</v>
      </c>
      <c r="AK318" s="13">
        <v>0.28104575163398698</v>
      </c>
      <c r="AL318" s="13">
        <v>0.33665338645418302</v>
      </c>
      <c r="AM318" s="13">
        <v>0.31609195402298901</v>
      </c>
      <c r="AN318" s="13"/>
      <c r="AO318" s="13">
        <v>0.34615384615384598</v>
      </c>
      <c r="AP318" s="13">
        <v>0.30729166666666702</v>
      </c>
      <c r="AQ318" s="13"/>
      <c r="AR318" s="13">
        <v>0.328125</v>
      </c>
      <c r="AS318" s="13">
        <v>0.29720279720279702</v>
      </c>
      <c r="AT318" s="13">
        <v>0.41176470588235298</v>
      </c>
      <c r="AU318" s="13">
        <v>0.35483870967741898</v>
      </c>
      <c r="AV318" s="13">
        <v>0.38655462184874001</v>
      </c>
      <c r="AW318" s="13">
        <v>0.31168831168831201</v>
      </c>
      <c r="AX318" s="13">
        <v>0.33333333333333298</v>
      </c>
      <c r="AY318" s="13">
        <v>0.29411764705882398</v>
      </c>
      <c r="AZ318" s="13">
        <v>0.38235294117647101</v>
      </c>
      <c r="BA318" s="13">
        <v>0.27586206896551702</v>
      </c>
      <c r="BB318" s="13">
        <v>0.28070175438596501</v>
      </c>
      <c r="BC318" s="13">
        <v>0.41509433962264197</v>
      </c>
      <c r="BD318" s="13"/>
      <c r="BE318" s="13">
        <v>0.26912181303116101</v>
      </c>
    </row>
    <row r="319" spans="2:57" x14ac:dyDescent="0.25">
      <c r="B319" t="s">
        <v>178</v>
      </c>
      <c r="C319" s="13">
        <v>4.2769857433808602E-2</v>
      </c>
      <c r="D319" s="13">
        <v>9.0909090909090898E-2</v>
      </c>
      <c r="E319" s="13">
        <v>7.4074074074074098E-2</v>
      </c>
      <c r="F319" s="13">
        <v>3.9370078740157501E-2</v>
      </c>
      <c r="G319" s="13">
        <v>2.9069767441860499E-2</v>
      </c>
      <c r="H319" s="13"/>
      <c r="I319" s="13">
        <v>5.7939914163090099E-2</v>
      </c>
      <c r="J319" s="13">
        <v>2.9069767441860499E-2</v>
      </c>
      <c r="K319" s="13"/>
      <c r="L319" s="13">
        <v>3.125E-2</v>
      </c>
      <c r="M319" s="13">
        <v>3.03030303030303E-2</v>
      </c>
      <c r="N319" s="13">
        <v>3.3444816053511697E-2</v>
      </c>
      <c r="O319" s="13">
        <v>6.5015479876161006E-2</v>
      </c>
      <c r="P319" s="13"/>
      <c r="Q319" s="13">
        <v>5.4054054054054099E-2</v>
      </c>
      <c r="R319" s="13">
        <v>5.4054054054054099E-2</v>
      </c>
      <c r="S319" s="13">
        <v>6.5217391304347797E-2</v>
      </c>
      <c r="T319" s="13">
        <v>6.5420560747663503E-2</v>
      </c>
      <c r="U319" s="13">
        <v>4.8387096774193498E-2</v>
      </c>
      <c r="V319" s="13">
        <v>2.2900763358778602E-2</v>
      </c>
      <c r="W319" s="13">
        <v>4.08163265306122E-2</v>
      </c>
      <c r="X319" s="13">
        <v>2.1929824561403501E-2</v>
      </c>
      <c r="Y319" s="13"/>
      <c r="Z319" s="13">
        <v>2.15827338129496E-2</v>
      </c>
      <c r="AA319" s="13">
        <v>5.5214723926380403E-2</v>
      </c>
      <c r="AB319" s="13">
        <v>4.5454545454545497E-2</v>
      </c>
      <c r="AC319" s="13">
        <v>1.67597765363128E-2</v>
      </c>
      <c r="AD319" s="13">
        <v>2.8571428571428598E-2</v>
      </c>
      <c r="AE319" s="13">
        <v>0.119266055045872</v>
      </c>
      <c r="AF319" s="13">
        <v>2.3809523809523801E-2</v>
      </c>
      <c r="AG319" s="13">
        <v>3.2967032967033003E-2</v>
      </c>
      <c r="AH319" s="13"/>
      <c r="AI319" s="13">
        <v>6.6666666666666693E-2</v>
      </c>
      <c r="AJ319" s="13">
        <v>7.2164948453608199E-2</v>
      </c>
      <c r="AK319" s="13">
        <v>0.10457516339869299</v>
      </c>
      <c r="AL319" s="13">
        <v>2.78884462151394E-2</v>
      </c>
      <c r="AM319" s="13">
        <v>1.1494252873563199E-2</v>
      </c>
      <c r="AN319" s="13"/>
      <c r="AO319" s="13">
        <v>4.51505016722408E-2</v>
      </c>
      <c r="AP319" s="13">
        <v>3.90625E-2</v>
      </c>
      <c r="AQ319" s="13"/>
      <c r="AR319" s="13">
        <v>9.375E-2</v>
      </c>
      <c r="AS319" s="13">
        <v>4.5454545454545497E-2</v>
      </c>
      <c r="AT319" s="13">
        <v>5.8823529411764698E-2</v>
      </c>
      <c r="AU319" s="13">
        <v>0</v>
      </c>
      <c r="AV319" s="13">
        <v>1.6806722689075598E-2</v>
      </c>
      <c r="AW319" s="13">
        <v>3.8961038961039002E-2</v>
      </c>
      <c r="AX319" s="13">
        <v>7.1428571428571397E-2</v>
      </c>
      <c r="AY319" s="13">
        <v>2.9411764705882401E-2</v>
      </c>
      <c r="AZ319" s="13">
        <v>3.9215686274509803E-2</v>
      </c>
      <c r="BA319" s="13">
        <v>5.1724137931034503E-2</v>
      </c>
      <c r="BB319" s="13">
        <v>1.7543859649122799E-2</v>
      </c>
      <c r="BC319" s="13">
        <v>3.77358490566038E-2</v>
      </c>
      <c r="BD319" s="13"/>
      <c r="BE319" s="13">
        <v>2.2662889518413599E-2</v>
      </c>
    </row>
    <row r="320" spans="2:57" x14ac:dyDescent="0.25">
      <c r="B320" t="s">
        <v>82</v>
      </c>
      <c r="C320" s="13">
        <v>9.1649694501018293E-3</v>
      </c>
      <c r="D320" s="13">
        <v>0</v>
      </c>
      <c r="E320" s="13">
        <v>2.96296296296296E-2</v>
      </c>
      <c r="F320" s="13">
        <v>3.9370078740157497E-3</v>
      </c>
      <c r="G320" s="13">
        <v>7.7519379844961196E-3</v>
      </c>
      <c r="H320" s="13"/>
      <c r="I320" s="13">
        <v>1.07296137339056E-2</v>
      </c>
      <c r="J320" s="13">
        <v>7.7519379844961196E-3</v>
      </c>
      <c r="K320" s="13"/>
      <c r="L320" s="13">
        <v>7.8125E-3</v>
      </c>
      <c r="M320" s="13">
        <v>8.6580086580086597E-3</v>
      </c>
      <c r="N320" s="13">
        <v>1.3377926421404699E-2</v>
      </c>
      <c r="O320" s="13">
        <v>6.1919504643962904E-3</v>
      </c>
      <c r="P320" s="13"/>
      <c r="Q320" s="13">
        <v>0</v>
      </c>
      <c r="R320" s="13">
        <v>2.7027027027027001E-2</v>
      </c>
      <c r="S320" s="13">
        <v>1.0869565217391301E-2</v>
      </c>
      <c r="T320" s="13">
        <v>0</v>
      </c>
      <c r="U320" s="13">
        <v>2.4193548387096801E-2</v>
      </c>
      <c r="V320" s="13">
        <v>0</v>
      </c>
      <c r="W320" s="13">
        <v>0</v>
      </c>
      <c r="X320" s="13">
        <v>8.7719298245613996E-3</v>
      </c>
      <c r="Y320" s="13"/>
      <c r="Z320" s="13">
        <v>2.15827338129496E-2</v>
      </c>
      <c r="AA320" s="13">
        <v>6.13496932515337E-3</v>
      </c>
      <c r="AB320" s="13">
        <v>1.2987012987013E-2</v>
      </c>
      <c r="AC320" s="13">
        <v>5.5865921787709499E-3</v>
      </c>
      <c r="AD320" s="13">
        <v>9.5238095238095195E-3</v>
      </c>
      <c r="AE320" s="13">
        <v>0</v>
      </c>
      <c r="AF320" s="13">
        <v>2.3809523809523801E-2</v>
      </c>
      <c r="AG320" s="13">
        <v>0</v>
      </c>
      <c r="AH320" s="13"/>
      <c r="AI320" s="13">
        <v>0</v>
      </c>
      <c r="AJ320" s="13">
        <v>2.06185567010309E-2</v>
      </c>
      <c r="AK320" s="13">
        <v>1.9607843137254902E-2</v>
      </c>
      <c r="AL320" s="13">
        <v>7.9681274900398405E-3</v>
      </c>
      <c r="AM320" s="13">
        <v>0</v>
      </c>
      <c r="AN320" s="13"/>
      <c r="AO320" s="13">
        <v>6.6889632107023402E-3</v>
      </c>
      <c r="AP320" s="13">
        <v>1.3020833333333299E-2</v>
      </c>
      <c r="AQ320" s="13"/>
      <c r="AR320" s="13">
        <v>0</v>
      </c>
      <c r="AS320" s="13">
        <v>6.9930069930069904E-3</v>
      </c>
      <c r="AT320" s="13">
        <v>0</v>
      </c>
      <c r="AU320" s="13">
        <v>3.2258064516128997E-2</v>
      </c>
      <c r="AV320" s="13">
        <v>2.5210084033613401E-2</v>
      </c>
      <c r="AW320" s="13">
        <v>1.2987012987013E-2</v>
      </c>
      <c r="AX320" s="13">
        <v>1.1904761904761901E-2</v>
      </c>
      <c r="AY320" s="13">
        <v>0</v>
      </c>
      <c r="AZ320" s="13">
        <v>0</v>
      </c>
      <c r="BA320" s="13">
        <v>0</v>
      </c>
      <c r="BB320" s="13">
        <v>1.7543859649122799E-2</v>
      </c>
      <c r="BC320" s="13">
        <v>0</v>
      </c>
      <c r="BD320" s="13"/>
      <c r="BE320" s="13">
        <v>1.4164305949008501E-2</v>
      </c>
    </row>
    <row r="321" spans="2:57" x14ac:dyDescent="0.25">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row>
    <row r="322" spans="2:57" x14ac:dyDescent="0.25">
      <c r="B322" s="6" t="s">
        <v>196</v>
      </c>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row>
    <row r="323" spans="2:57" x14ac:dyDescent="0.25">
      <c r="B323" s="23" t="s">
        <v>86</v>
      </c>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row>
    <row r="324" spans="2:57" x14ac:dyDescent="0.25">
      <c r="B324" t="s">
        <v>176</v>
      </c>
      <c r="C324" s="13">
        <v>0.63543788187372696</v>
      </c>
      <c r="D324" s="13">
        <v>0.54545454545454497</v>
      </c>
      <c r="E324" s="13">
        <v>0.68888888888888899</v>
      </c>
      <c r="F324" s="13">
        <v>0.64960629921259805</v>
      </c>
      <c r="G324" s="13">
        <v>0.62790697674418605</v>
      </c>
      <c r="H324" s="13"/>
      <c r="I324" s="13">
        <v>0.643776824034335</v>
      </c>
      <c r="J324" s="13">
        <v>0.62790697674418605</v>
      </c>
      <c r="K324" s="13"/>
      <c r="L324" s="13">
        <v>0.6484375</v>
      </c>
      <c r="M324" s="13">
        <v>0.65367965367965397</v>
      </c>
      <c r="N324" s="13">
        <v>0.62876254180601998</v>
      </c>
      <c r="O324" s="13">
        <v>0.62229102167182704</v>
      </c>
      <c r="P324" s="13"/>
      <c r="Q324" s="13">
        <v>0.55855855855855896</v>
      </c>
      <c r="R324" s="13">
        <v>0.63513513513513498</v>
      </c>
      <c r="S324" s="13">
        <v>0.59782608695652195</v>
      </c>
      <c r="T324" s="13">
        <v>0.76635514018691597</v>
      </c>
      <c r="U324" s="13">
        <v>0.62096774193548399</v>
      </c>
      <c r="V324" s="13">
        <v>0.61068702290076304</v>
      </c>
      <c r="W324" s="13">
        <v>0.62244897959183698</v>
      </c>
      <c r="X324" s="13">
        <v>0.66666666666666696</v>
      </c>
      <c r="Y324" s="13"/>
      <c r="Z324" s="13">
        <v>0.66187050359712196</v>
      </c>
      <c r="AA324" s="13">
        <v>0.65644171779141103</v>
      </c>
      <c r="AB324" s="13">
        <v>0.64285714285714302</v>
      </c>
      <c r="AC324" s="13">
        <v>0.59776536312849204</v>
      </c>
      <c r="AD324" s="13">
        <v>0.66666666666666696</v>
      </c>
      <c r="AE324" s="13">
        <v>0.605504587155963</v>
      </c>
      <c r="AF324" s="13">
        <v>0.57142857142857095</v>
      </c>
      <c r="AG324" s="13">
        <v>0.64835164835164805</v>
      </c>
      <c r="AH324" s="13"/>
      <c r="AI324" s="13">
        <v>0.422222222222222</v>
      </c>
      <c r="AJ324" s="13">
        <v>0.54639175257731998</v>
      </c>
      <c r="AK324" s="13">
        <v>0.61437908496731997</v>
      </c>
      <c r="AL324" s="13">
        <v>0.66932270916334702</v>
      </c>
      <c r="AM324" s="13">
        <v>0.67241379310344795</v>
      </c>
      <c r="AN324" s="13"/>
      <c r="AO324" s="13">
        <v>0.65050167224080302</v>
      </c>
      <c r="AP324" s="13">
        <v>0.61197916666666696</v>
      </c>
      <c r="AQ324" s="13"/>
      <c r="AR324" s="13">
        <v>0.53125</v>
      </c>
      <c r="AS324" s="13">
        <v>0.62587412587412605</v>
      </c>
      <c r="AT324" s="13">
        <v>0.47058823529411797</v>
      </c>
      <c r="AU324" s="13">
        <v>0.70967741935483897</v>
      </c>
      <c r="AV324" s="13">
        <v>0.68067226890756305</v>
      </c>
      <c r="AW324" s="13">
        <v>0.62337662337662303</v>
      </c>
      <c r="AX324" s="13">
        <v>0.63095238095238104</v>
      </c>
      <c r="AY324" s="13">
        <v>0.58823529411764697</v>
      </c>
      <c r="AZ324" s="13">
        <v>0.69607843137254899</v>
      </c>
      <c r="BA324" s="13">
        <v>0.60344827586206895</v>
      </c>
      <c r="BB324" s="13">
        <v>0.70175438596491202</v>
      </c>
      <c r="BC324" s="13">
        <v>0.62264150943396201</v>
      </c>
      <c r="BD324" s="13"/>
      <c r="BE324" s="13">
        <v>0.69971671388101997</v>
      </c>
    </row>
    <row r="325" spans="2:57" x14ac:dyDescent="0.25">
      <c r="B325" t="s">
        <v>177</v>
      </c>
      <c r="C325" s="13">
        <v>0.310590631364562</v>
      </c>
      <c r="D325" s="13">
        <v>0.37662337662337703</v>
      </c>
      <c r="E325" s="13">
        <v>0.24444444444444399</v>
      </c>
      <c r="F325" s="13">
        <v>0.30708661417322802</v>
      </c>
      <c r="G325" s="13">
        <v>0.31976744186046502</v>
      </c>
      <c r="H325" s="13"/>
      <c r="I325" s="13">
        <v>0.30042918454935602</v>
      </c>
      <c r="J325" s="13">
        <v>0.31976744186046502</v>
      </c>
      <c r="K325" s="13"/>
      <c r="L325" s="13">
        <v>0.296875</v>
      </c>
      <c r="M325" s="13">
        <v>0.29437229437229401</v>
      </c>
      <c r="N325" s="13">
        <v>0.34448160535117101</v>
      </c>
      <c r="O325" s="13">
        <v>0.29721362229102199</v>
      </c>
      <c r="P325" s="13"/>
      <c r="Q325" s="13">
        <v>0.38738738738738698</v>
      </c>
      <c r="R325" s="13">
        <v>0.31081081081081102</v>
      </c>
      <c r="S325" s="13">
        <v>0.32608695652173902</v>
      </c>
      <c r="T325" s="13">
        <v>0.19626168224299101</v>
      </c>
      <c r="U325" s="13">
        <v>0.32258064516128998</v>
      </c>
      <c r="V325" s="13">
        <v>0.34351145038167902</v>
      </c>
      <c r="W325" s="13">
        <v>0.33673469387755101</v>
      </c>
      <c r="X325" s="13">
        <v>0.28070175438596501</v>
      </c>
      <c r="Y325" s="13"/>
      <c r="Z325" s="13">
        <v>0.27338129496402902</v>
      </c>
      <c r="AA325" s="13">
        <v>0.30674846625766899</v>
      </c>
      <c r="AB325" s="13">
        <v>0.28571428571428598</v>
      </c>
      <c r="AC325" s="13">
        <v>0.36312849162011201</v>
      </c>
      <c r="AD325" s="13">
        <v>0.29523809523809502</v>
      </c>
      <c r="AE325" s="13">
        <v>0.31192660550458701</v>
      </c>
      <c r="AF325" s="13">
        <v>0.40476190476190499</v>
      </c>
      <c r="AG325" s="13">
        <v>0.28571428571428598</v>
      </c>
      <c r="AH325" s="13"/>
      <c r="AI325" s="13">
        <v>0.48888888888888898</v>
      </c>
      <c r="AJ325" s="13">
        <v>0.402061855670103</v>
      </c>
      <c r="AK325" s="13">
        <v>0.31372549019607798</v>
      </c>
      <c r="AL325" s="13">
        <v>0.28486055776892399</v>
      </c>
      <c r="AM325" s="13">
        <v>0.28160919540229901</v>
      </c>
      <c r="AN325" s="13"/>
      <c r="AO325" s="13">
        <v>0.29765886287625398</v>
      </c>
      <c r="AP325" s="13">
        <v>0.33072916666666702</v>
      </c>
      <c r="AQ325" s="13"/>
      <c r="AR325" s="13">
        <v>0.359375</v>
      </c>
      <c r="AS325" s="13">
        <v>0.304195804195804</v>
      </c>
      <c r="AT325" s="13">
        <v>0.47058823529411797</v>
      </c>
      <c r="AU325" s="13">
        <v>0.25806451612903197</v>
      </c>
      <c r="AV325" s="13">
        <v>0.28571428571428598</v>
      </c>
      <c r="AW325" s="13">
        <v>0.31168831168831201</v>
      </c>
      <c r="AX325" s="13">
        <v>0.34523809523809501</v>
      </c>
      <c r="AY325" s="13">
        <v>0.35294117647058798</v>
      </c>
      <c r="AZ325" s="13">
        <v>0.28431372549019601</v>
      </c>
      <c r="BA325" s="13">
        <v>0.29310344827586199</v>
      </c>
      <c r="BB325" s="13">
        <v>0.26315789473684198</v>
      </c>
      <c r="BC325" s="13">
        <v>0.35849056603773599</v>
      </c>
      <c r="BD325" s="13"/>
      <c r="BE325" s="13">
        <v>0.26062322946175598</v>
      </c>
    </row>
    <row r="326" spans="2:57" x14ac:dyDescent="0.25">
      <c r="B326" t="s">
        <v>178</v>
      </c>
      <c r="C326" s="13">
        <v>3.8696537678207701E-2</v>
      </c>
      <c r="D326" s="13">
        <v>7.7922077922077906E-2</v>
      </c>
      <c r="E326" s="13">
        <v>5.1851851851851899E-2</v>
      </c>
      <c r="F326" s="13">
        <v>3.5433070866141697E-2</v>
      </c>
      <c r="G326" s="13">
        <v>3.1007751937984499E-2</v>
      </c>
      <c r="H326" s="13"/>
      <c r="I326" s="13">
        <v>4.7210300429184601E-2</v>
      </c>
      <c r="J326" s="13">
        <v>3.1007751937984499E-2</v>
      </c>
      <c r="K326" s="13"/>
      <c r="L326" s="13">
        <v>4.6875E-2</v>
      </c>
      <c r="M326" s="13">
        <v>4.3290043290043302E-2</v>
      </c>
      <c r="N326" s="13">
        <v>2.6755852842809399E-2</v>
      </c>
      <c r="O326" s="13">
        <v>4.3343653250774002E-2</v>
      </c>
      <c r="P326" s="13"/>
      <c r="Q326" s="13">
        <v>5.4054054054054099E-2</v>
      </c>
      <c r="R326" s="13">
        <v>4.0540540540540501E-2</v>
      </c>
      <c r="S326" s="13">
        <v>7.6086956521739094E-2</v>
      </c>
      <c r="T326" s="13">
        <v>2.80373831775701E-2</v>
      </c>
      <c r="U326" s="13">
        <v>2.4193548387096801E-2</v>
      </c>
      <c r="V326" s="13">
        <v>3.8167938931297697E-2</v>
      </c>
      <c r="W326" s="13">
        <v>4.08163265306122E-2</v>
      </c>
      <c r="X326" s="13">
        <v>2.1929824561403501E-2</v>
      </c>
      <c r="Y326" s="13"/>
      <c r="Z326" s="13">
        <v>2.8776978417266199E-2</v>
      </c>
      <c r="AA326" s="13">
        <v>3.0674846625766899E-2</v>
      </c>
      <c r="AB326" s="13">
        <v>5.8441558441558399E-2</v>
      </c>
      <c r="AC326" s="13">
        <v>3.91061452513966E-2</v>
      </c>
      <c r="AD326" s="13">
        <v>1.9047619047619001E-2</v>
      </c>
      <c r="AE326" s="13">
        <v>4.5871559633027498E-2</v>
      </c>
      <c r="AF326" s="13">
        <v>2.3809523809523801E-2</v>
      </c>
      <c r="AG326" s="13">
        <v>5.4945054945054903E-2</v>
      </c>
      <c r="AH326" s="13"/>
      <c r="AI326" s="13">
        <v>8.8888888888888906E-2</v>
      </c>
      <c r="AJ326" s="13">
        <v>3.09278350515464E-2</v>
      </c>
      <c r="AK326" s="13">
        <v>5.22875816993464E-2</v>
      </c>
      <c r="AL326" s="13">
        <v>3.38645418326693E-2</v>
      </c>
      <c r="AM326" s="13">
        <v>2.8735632183908E-2</v>
      </c>
      <c r="AN326" s="13"/>
      <c r="AO326" s="13">
        <v>3.8461538461538498E-2</v>
      </c>
      <c r="AP326" s="13">
        <v>3.90625E-2</v>
      </c>
      <c r="AQ326" s="13"/>
      <c r="AR326" s="13">
        <v>9.375E-2</v>
      </c>
      <c r="AS326" s="13">
        <v>5.5944055944055902E-2</v>
      </c>
      <c r="AT326" s="13">
        <v>0</v>
      </c>
      <c r="AU326" s="13">
        <v>0</v>
      </c>
      <c r="AV326" s="13">
        <v>1.6806722689075598E-2</v>
      </c>
      <c r="AW326" s="13">
        <v>3.8961038961039002E-2</v>
      </c>
      <c r="AX326" s="13">
        <v>1.1904761904761901E-2</v>
      </c>
      <c r="AY326" s="13">
        <v>5.8823529411764698E-2</v>
      </c>
      <c r="AZ326" s="13">
        <v>1.9607843137254902E-2</v>
      </c>
      <c r="BA326" s="13">
        <v>8.6206896551724102E-2</v>
      </c>
      <c r="BB326" s="13">
        <v>0</v>
      </c>
      <c r="BC326" s="13">
        <v>1.88679245283019E-2</v>
      </c>
      <c r="BD326" s="13"/>
      <c r="BE326" s="13">
        <v>1.69971671388102E-2</v>
      </c>
    </row>
    <row r="327" spans="2:57" x14ac:dyDescent="0.25">
      <c r="B327" t="s">
        <v>82</v>
      </c>
      <c r="C327" s="13">
        <v>1.52749490835031E-2</v>
      </c>
      <c r="D327" s="13">
        <v>0</v>
      </c>
      <c r="E327" s="13">
        <v>1.48148148148148E-2</v>
      </c>
      <c r="F327" s="13">
        <v>7.8740157480314994E-3</v>
      </c>
      <c r="G327" s="13">
        <v>2.1317829457364299E-2</v>
      </c>
      <c r="H327" s="13"/>
      <c r="I327" s="13">
        <v>8.58369098712446E-3</v>
      </c>
      <c r="J327" s="13">
        <v>2.1317829457364299E-2</v>
      </c>
      <c r="K327" s="13"/>
      <c r="L327" s="13">
        <v>7.8125E-3</v>
      </c>
      <c r="M327" s="13">
        <v>8.6580086580086597E-3</v>
      </c>
      <c r="N327" s="13">
        <v>0</v>
      </c>
      <c r="O327" s="13">
        <v>3.7151702786377701E-2</v>
      </c>
      <c r="P327" s="13"/>
      <c r="Q327" s="13">
        <v>0</v>
      </c>
      <c r="R327" s="13">
        <v>1.35135135135135E-2</v>
      </c>
      <c r="S327" s="13">
        <v>0</v>
      </c>
      <c r="T327" s="13">
        <v>9.3457943925233603E-3</v>
      </c>
      <c r="U327" s="13">
        <v>3.2258064516128997E-2</v>
      </c>
      <c r="V327" s="13">
        <v>7.63358778625954E-3</v>
      </c>
      <c r="W327" s="13">
        <v>0</v>
      </c>
      <c r="X327" s="13">
        <v>3.07017543859649E-2</v>
      </c>
      <c r="Y327" s="13"/>
      <c r="Z327" s="13">
        <v>3.5971223021582698E-2</v>
      </c>
      <c r="AA327" s="13">
        <v>6.13496932515337E-3</v>
      </c>
      <c r="AB327" s="13">
        <v>1.2987012987013E-2</v>
      </c>
      <c r="AC327" s="13">
        <v>0</v>
      </c>
      <c r="AD327" s="13">
        <v>1.9047619047619001E-2</v>
      </c>
      <c r="AE327" s="13">
        <v>3.6697247706422E-2</v>
      </c>
      <c r="AF327" s="13">
        <v>0</v>
      </c>
      <c r="AG327" s="13">
        <v>1.0989010989011E-2</v>
      </c>
      <c r="AH327" s="13"/>
      <c r="AI327" s="13">
        <v>0</v>
      </c>
      <c r="AJ327" s="13">
        <v>2.06185567010309E-2</v>
      </c>
      <c r="AK327" s="13">
        <v>1.9607843137254902E-2</v>
      </c>
      <c r="AL327" s="13">
        <v>1.1952191235059801E-2</v>
      </c>
      <c r="AM327" s="13">
        <v>1.72413793103448E-2</v>
      </c>
      <c r="AN327" s="13"/>
      <c r="AO327" s="13">
        <v>1.3377926421404699E-2</v>
      </c>
      <c r="AP327" s="13">
        <v>1.8229166666666699E-2</v>
      </c>
      <c r="AQ327" s="13"/>
      <c r="AR327" s="13">
        <v>1.5625E-2</v>
      </c>
      <c r="AS327" s="13">
        <v>1.3986013986014E-2</v>
      </c>
      <c r="AT327" s="13">
        <v>5.8823529411764698E-2</v>
      </c>
      <c r="AU327" s="13">
        <v>3.2258064516128997E-2</v>
      </c>
      <c r="AV327" s="13">
        <v>1.6806722689075598E-2</v>
      </c>
      <c r="AW327" s="13">
        <v>2.5974025974026E-2</v>
      </c>
      <c r="AX327" s="13">
        <v>1.1904761904761901E-2</v>
      </c>
      <c r="AY327" s="13">
        <v>0</v>
      </c>
      <c r="AZ327" s="13">
        <v>0</v>
      </c>
      <c r="BA327" s="13">
        <v>1.72413793103448E-2</v>
      </c>
      <c r="BB327" s="13">
        <v>3.5087719298245598E-2</v>
      </c>
      <c r="BC327" s="13">
        <v>0</v>
      </c>
      <c r="BD327" s="13"/>
      <c r="BE327" s="13">
        <v>2.2662889518413599E-2</v>
      </c>
    </row>
    <row r="328" spans="2:57" x14ac:dyDescent="0.25">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row>
    <row r="329" spans="2:57" x14ac:dyDescent="0.25">
      <c r="B329" s="6" t="s">
        <v>197</v>
      </c>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row>
    <row r="330" spans="2:57" x14ac:dyDescent="0.25">
      <c r="B330" s="23" t="s">
        <v>86</v>
      </c>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row>
    <row r="331" spans="2:57" x14ac:dyDescent="0.25">
      <c r="B331" t="s">
        <v>176</v>
      </c>
      <c r="C331" s="13">
        <v>0.69551934826883899</v>
      </c>
      <c r="D331" s="13">
        <v>0.40259740259740301</v>
      </c>
      <c r="E331" s="13">
        <v>0.62222222222222201</v>
      </c>
      <c r="F331" s="13">
        <v>0.69685039370078705</v>
      </c>
      <c r="G331" s="13">
        <v>0.75775193798449603</v>
      </c>
      <c r="H331" s="13"/>
      <c r="I331" s="13">
        <v>0.62660944206008595</v>
      </c>
      <c r="J331" s="13">
        <v>0.75775193798449603</v>
      </c>
      <c r="K331" s="13"/>
      <c r="L331" s="13">
        <v>0.6328125</v>
      </c>
      <c r="M331" s="13">
        <v>0.71861471861471904</v>
      </c>
      <c r="N331" s="13">
        <v>0.69899665551839496</v>
      </c>
      <c r="O331" s="13">
        <v>0.69969040247678005</v>
      </c>
      <c r="P331" s="13"/>
      <c r="Q331" s="13">
        <v>0.51351351351351304</v>
      </c>
      <c r="R331" s="13">
        <v>0.67567567567567599</v>
      </c>
      <c r="S331" s="13">
        <v>0.67391304347826098</v>
      </c>
      <c r="T331" s="13">
        <v>0.58878504672897203</v>
      </c>
      <c r="U331" s="13">
        <v>0.67741935483870996</v>
      </c>
      <c r="V331" s="13">
        <v>0.70229007633587803</v>
      </c>
      <c r="W331" s="13">
        <v>0.84693877551020402</v>
      </c>
      <c r="X331" s="13">
        <v>0.80701754385964897</v>
      </c>
      <c r="Y331" s="13"/>
      <c r="Z331" s="13">
        <v>0.63309352517985595</v>
      </c>
      <c r="AA331" s="13">
        <v>0.625766871165644</v>
      </c>
      <c r="AB331" s="13">
        <v>0.77922077922077904</v>
      </c>
      <c r="AC331" s="13">
        <v>0.70949720670391103</v>
      </c>
      <c r="AD331" s="13">
        <v>0.79047619047619</v>
      </c>
      <c r="AE331" s="13">
        <v>0.65137614678899103</v>
      </c>
      <c r="AF331" s="13">
        <v>0.64285714285714302</v>
      </c>
      <c r="AG331" s="13">
        <v>0.71428571428571397</v>
      </c>
      <c r="AH331" s="13"/>
      <c r="AI331" s="13">
        <v>0.44444444444444398</v>
      </c>
      <c r="AJ331" s="13">
        <v>0.52577319587628901</v>
      </c>
      <c r="AK331" s="13">
        <v>0.64705882352941202</v>
      </c>
      <c r="AL331" s="13">
        <v>0.74900398406374502</v>
      </c>
      <c r="AM331" s="13">
        <v>0.74712643678160895</v>
      </c>
      <c r="AN331" s="13"/>
      <c r="AO331" s="13">
        <v>0.70234113712374602</v>
      </c>
      <c r="AP331" s="13">
        <v>0.68489583333333304</v>
      </c>
      <c r="AQ331" s="13"/>
      <c r="AR331" s="13">
        <v>0.625</v>
      </c>
      <c r="AS331" s="13">
        <v>0.72727272727272696</v>
      </c>
      <c r="AT331" s="13">
        <v>0.52941176470588203</v>
      </c>
      <c r="AU331" s="13">
        <v>0.67741935483870996</v>
      </c>
      <c r="AV331" s="13">
        <v>0.73949579831932799</v>
      </c>
      <c r="AW331" s="13">
        <v>0.72727272727272696</v>
      </c>
      <c r="AX331" s="13">
        <v>0.66666666666666696</v>
      </c>
      <c r="AY331" s="13">
        <v>0.67647058823529405</v>
      </c>
      <c r="AZ331" s="13">
        <v>0.68627450980392202</v>
      </c>
      <c r="BA331" s="13">
        <v>0.68965517241379304</v>
      </c>
      <c r="BB331" s="13">
        <v>0.64912280701754399</v>
      </c>
      <c r="BC331" s="13">
        <v>0.660377358490566</v>
      </c>
      <c r="BD331" s="13"/>
      <c r="BE331" s="13">
        <v>0.76770538243626096</v>
      </c>
    </row>
    <row r="332" spans="2:57" x14ac:dyDescent="0.25">
      <c r="B332" t="s">
        <v>177</v>
      </c>
      <c r="C332" s="13">
        <v>0.22301425661914501</v>
      </c>
      <c r="D332" s="13">
        <v>0.27272727272727298</v>
      </c>
      <c r="E332" s="13">
        <v>0.2</v>
      </c>
      <c r="F332" s="13">
        <v>0.244094488188976</v>
      </c>
      <c r="G332" s="13">
        <v>0.21124031007751901</v>
      </c>
      <c r="H332" s="13"/>
      <c r="I332" s="13">
        <v>0.23605150214592299</v>
      </c>
      <c r="J332" s="13">
        <v>0.21124031007751901</v>
      </c>
      <c r="K332" s="13"/>
      <c r="L332" s="13">
        <v>0.296875</v>
      </c>
      <c r="M332" s="13">
        <v>0.23376623376623401</v>
      </c>
      <c r="N332" s="13">
        <v>0.20735785953177299</v>
      </c>
      <c r="O332" s="13">
        <v>0.201238390092879</v>
      </c>
      <c r="P332" s="13"/>
      <c r="Q332" s="13">
        <v>0.23423423423423401</v>
      </c>
      <c r="R332" s="13">
        <v>0.24324324324324301</v>
      </c>
      <c r="S332" s="13">
        <v>0.22826086956521699</v>
      </c>
      <c r="T332" s="13">
        <v>0.29906542056074797</v>
      </c>
      <c r="U332" s="13">
        <v>0.282258064516129</v>
      </c>
      <c r="V332" s="13">
        <v>0.25954198473282403</v>
      </c>
      <c r="W332" s="13">
        <v>0.13265306122449</v>
      </c>
      <c r="X332" s="13">
        <v>0.157894736842105</v>
      </c>
      <c r="Y332" s="13"/>
      <c r="Z332" s="13">
        <v>0.25179856115107901</v>
      </c>
      <c r="AA332" s="13">
        <v>0.23926380368098199</v>
      </c>
      <c r="AB332" s="13">
        <v>0.17532467532467499</v>
      </c>
      <c r="AC332" s="13">
        <v>0.25698324022346403</v>
      </c>
      <c r="AD332" s="13">
        <v>0.19047619047618999</v>
      </c>
      <c r="AE332" s="13">
        <v>0.23853211009174299</v>
      </c>
      <c r="AF332" s="13">
        <v>0.28571428571428598</v>
      </c>
      <c r="AG332" s="13">
        <v>0.15384615384615399</v>
      </c>
      <c r="AH332" s="13"/>
      <c r="AI332" s="13">
        <v>0.35555555555555601</v>
      </c>
      <c r="AJ332" s="13">
        <v>0.30927835051546398</v>
      </c>
      <c r="AK332" s="13">
        <v>0.24183006535947699</v>
      </c>
      <c r="AL332" s="13">
        <v>0.19721115537848599</v>
      </c>
      <c r="AM332" s="13">
        <v>0.20689655172413801</v>
      </c>
      <c r="AN332" s="13"/>
      <c r="AO332" s="13">
        <v>0.20234113712374599</v>
      </c>
      <c r="AP332" s="13">
        <v>0.25520833333333298</v>
      </c>
      <c r="AQ332" s="13"/>
      <c r="AR332" s="13">
        <v>0.265625</v>
      </c>
      <c r="AS332" s="13">
        <v>0.20279720279720301</v>
      </c>
      <c r="AT332" s="13">
        <v>0.35294117647058798</v>
      </c>
      <c r="AU332" s="13">
        <v>0.225806451612903</v>
      </c>
      <c r="AV332" s="13">
        <v>0.19327731092437</v>
      </c>
      <c r="AW332" s="13">
        <v>0.207792207792208</v>
      </c>
      <c r="AX332" s="13">
        <v>0.238095238095238</v>
      </c>
      <c r="AY332" s="13">
        <v>0.20588235294117599</v>
      </c>
      <c r="AZ332" s="13">
        <v>0.24509803921568599</v>
      </c>
      <c r="BA332" s="13">
        <v>0.18965517241379301</v>
      </c>
      <c r="BB332" s="13">
        <v>0.29824561403508798</v>
      </c>
      <c r="BC332" s="13">
        <v>0.22641509433962301</v>
      </c>
      <c r="BD332" s="13"/>
      <c r="BE332" s="13">
        <v>0.19546742209631701</v>
      </c>
    </row>
    <row r="333" spans="2:57" x14ac:dyDescent="0.25">
      <c r="B333" t="s">
        <v>178</v>
      </c>
      <c r="C333" s="13">
        <v>6.7209775967413399E-2</v>
      </c>
      <c r="D333" s="13">
        <v>0.32467532467532501</v>
      </c>
      <c r="E333" s="13">
        <v>0.148148148148148</v>
      </c>
      <c r="F333" s="13">
        <v>4.7244094488188997E-2</v>
      </c>
      <c r="G333" s="13">
        <v>1.74418604651163E-2</v>
      </c>
      <c r="H333" s="13"/>
      <c r="I333" s="13">
        <v>0.122317596566524</v>
      </c>
      <c r="J333" s="13">
        <v>1.74418604651163E-2</v>
      </c>
      <c r="K333" s="13"/>
      <c r="L333" s="13">
        <v>5.46875E-2</v>
      </c>
      <c r="M333" s="13">
        <v>3.8961038961039002E-2</v>
      </c>
      <c r="N333" s="13">
        <v>7.69230769230769E-2</v>
      </c>
      <c r="O333" s="13">
        <v>8.3591331269349797E-2</v>
      </c>
      <c r="P333" s="13"/>
      <c r="Q333" s="13">
        <v>0.24324324324324301</v>
      </c>
      <c r="R333" s="13">
        <v>4.0540540540540501E-2</v>
      </c>
      <c r="S333" s="13">
        <v>9.7826086956521702E-2</v>
      </c>
      <c r="T333" s="13">
        <v>0.11214953271028</v>
      </c>
      <c r="U333" s="13">
        <v>4.0322580645161303E-2</v>
      </c>
      <c r="V333" s="13">
        <v>3.0534351145038201E-2</v>
      </c>
      <c r="W333" s="13">
        <v>2.04081632653061E-2</v>
      </c>
      <c r="X333" s="13">
        <v>1.7543859649122799E-2</v>
      </c>
      <c r="Y333" s="13"/>
      <c r="Z333" s="13">
        <v>8.6330935251798593E-2</v>
      </c>
      <c r="AA333" s="13">
        <v>0.122699386503067</v>
      </c>
      <c r="AB333" s="13">
        <v>2.5974025974026E-2</v>
      </c>
      <c r="AC333" s="13">
        <v>2.7932960893854698E-2</v>
      </c>
      <c r="AD333" s="13">
        <v>1.9047619047619001E-2</v>
      </c>
      <c r="AE333" s="13">
        <v>7.3394495412843999E-2</v>
      </c>
      <c r="AF333" s="13">
        <v>7.1428571428571397E-2</v>
      </c>
      <c r="AG333" s="13">
        <v>0.13186813186813201</v>
      </c>
      <c r="AH333" s="13"/>
      <c r="AI333" s="13">
        <v>0.2</v>
      </c>
      <c r="AJ333" s="13">
        <v>0.14432989690721601</v>
      </c>
      <c r="AK333" s="13">
        <v>9.1503267973856203E-2</v>
      </c>
      <c r="AL333" s="13">
        <v>3.9840637450199202E-2</v>
      </c>
      <c r="AM333" s="13">
        <v>4.0229885057471299E-2</v>
      </c>
      <c r="AN333" s="13"/>
      <c r="AO333" s="13">
        <v>8.1939799331103694E-2</v>
      </c>
      <c r="AP333" s="13">
        <v>4.4270833333333301E-2</v>
      </c>
      <c r="AQ333" s="13"/>
      <c r="AR333" s="13">
        <v>9.375E-2</v>
      </c>
      <c r="AS333" s="13">
        <v>5.9440559440559398E-2</v>
      </c>
      <c r="AT333" s="13">
        <v>5.8823529411764698E-2</v>
      </c>
      <c r="AU333" s="13">
        <v>0</v>
      </c>
      <c r="AV333" s="13">
        <v>5.8823529411764698E-2</v>
      </c>
      <c r="AW333" s="13">
        <v>3.8961038961039002E-2</v>
      </c>
      <c r="AX333" s="13">
        <v>8.3333333333333301E-2</v>
      </c>
      <c r="AY333" s="13">
        <v>8.8235294117647106E-2</v>
      </c>
      <c r="AZ333" s="13">
        <v>6.8627450980392204E-2</v>
      </c>
      <c r="BA333" s="13">
        <v>0.10344827586206901</v>
      </c>
      <c r="BB333" s="13">
        <v>5.2631578947368397E-2</v>
      </c>
      <c r="BC333" s="13">
        <v>0.113207547169811</v>
      </c>
      <c r="BD333" s="13"/>
      <c r="BE333" s="13">
        <v>3.1161473087818699E-2</v>
      </c>
    </row>
    <row r="334" spans="2:57" x14ac:dyDescent="0.25">
      <c r="B334" t="s">
        <v>82</v>
      </c>
      <c r="C334" s="13">
        <v>1.4256619144602901E-2</v>
      </c>
      <c r="D334" s="13">
        <v>0</v>
      </c>
      <c r="E334" s="13">
        <v>2.96296296296296E-2</v>
      </c>
      <c r="F334" s="13">
        <v>1.1811023622047201E-2</v>
      </c>
      <c r="G334" s="13">
        <v>1.35658914728682E-2</v>
      </c>
      <c r="H334" s="13"/>
      <c r="I334" s="13">
        <v>1.5021459227467801E-2</v>
      </c>
      <c r="J334" s="13">
        <v>1.35658914728682E-2</v>
      </c>
      <c r="K334" s="13"/>
      <c r="L334" s="13">
        <v>1.5625E-2</v>
      </c>
      <c r="M334" s="13">
        <v>8.6580086580086597E-3</v>
      </c>
      <c r="N334" s="13">
        <v>1.6722408026755901E-2</v>
      </c>
      <c r="O334" s="13">
        <v>1.54798761609907E-2</v>
      </c>
      <c r="P334" s="13"/>
      <c r="Q334" s="13">
        <v>9.0090090090090107E-3</v>
      </c>
      <c r="R334" s="13">
        <v>4.0540540540540501E-2</v>
      </c>
      <c r="S334" s="13">
        <v>0</v>
      </c>
      <c r="T334" s="13">
        <v>0</v>
      </c>
      <c r="U334" s="13">
        <v>0</v>
      </c>
      <c r="V334" s="13">
        <v>7.63358778625954E-3</v>
      </c>
      <c r="W334" s="13">
        <v>0</v>
      </c>
      <c r="X334" s="13">
        <v>1.7543859649122799E-2</v>
      </c>
      <c r="Y334" s="13"/>
      <c r="Z334" s="13">
        <v>2.8776978417266199E-2</v>
      </c>
      <c r="AA334" s="13">
        <v>1.22699386503067E-2</v>
      </c>
      <c r="AB334" s="13">
        <v>1.9480519480519501E-2</v>
      </c>
      <c r="AC334" s="13">
        <v>5.5865921787709499E-3</v>
      </c>
      <c r="AD334" s="13">
        <v>0</v>
      </c>
      <c r="AE334" s="13">
        <v>3.6697247706422E-2</v>
      </c>
      <c r="AF334" s="13">
        <v>0</v>
      </c>
      <c r="AG334" s="13">
        <v>0</v>
      </c>
      <c r="AH334" s="13"/>
      <c r="AI334" s="13">
        <v>0</v>
      </c>
      <c r="AJ334" s="13">
        <v>2.06185567010309E-2</v>
      </c>
      <c r="AK334" s="13">
        <v>1.9607843137254902E-2</v>
      </c>
      <c r="AL334" s="13">
        <v>1.39442231075697E-2</v>
      </c>
      <c r="AM334" s="13">
        <v>5.74712643678161E-3</v>
      </c>
      <c r="AN334" s="13"/>
      <c r="AO334" s="13">
        <v>1.3377926421404699E-2</v>
      </c>
      <c r="AP334" s="13">
        <v>1.5625E-2</v>
      </c>
      <c r="AQ334" s="13"/>
      <c r="AR334" s="13">
        <v>1.5625E-2</v>
      </c>
      <c r="AS334" s="13">
        <v>1.04895104895105E-2</v>
      </c>
      <c r="AT334" s="13">
        <v>5.8823529411764698E-2</v>
      </c>
      <c r="AU334" s="13">
        <v>9.6774193548387094E-2</v>
      </c>
      <c r="AV334" s="13">
        <v>8.4033613445378096E-3</v>
      </c>
      <c r="AW334" s="13">
        <v>2.5974025974026E-2</v>
      </c>
      <c r="AX334" s="13">
        <v>1.1904761904761901E-2</v>
      </c>
      <c r="AY334" s="13">
        <v>2.9411764705882401E-2</v>
      </c>
      <c r="AZ334" s="13">
        <v>0</v>
      </c>
      <c r="BA334" s="13">
        <v>1.72413793103448E-2</v>
      </c>
      <c r="BB334" s="13">
        <v>0</v>
      </c>
      <c r="BC334" s="13">
        <v>0</v>
      </c>
      <c r="BD334" s="13"/>
      <c r="BE334" s="13">
        <v>5.6657223796033997E-3</v>
      </c>
    </row>
    <row r="335" spans="2:57" x14ac:dyDescent="0.25">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row>
    <row r="336" spans="2:57" x14ac:dyDescent="0.25">
      <c r="B336" s="6" t="s">
        <v>198</v>
      </c>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row>
    <row r="337" spans="2:57" x14ac:dyDescent="0.25">
      <c r="B337" s="23" t="s">
        <v>86</v>
      </c>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row>
    <row r="338" spans="2:57" x14ac:dyDescent="0.25">
      <c r="B338" t="s">
        <v>176</v>
      </c>
      <c r="C338" s="13">
        <v>0.63034623217922603</v>
      </c>
      <c r="D338" s="13">
        <v>0.58441558441558406</v>
      </c>
      <c r="E338" s="13">
        <v>0.67407407407407405</v>
      </c>
      <c r="F338" s="13">
        <v>0.60629921259842501</v>
      </c>
      <c r="G338" s="13">
        <v>0.637596899224806</v>
      </c>
      <c r="H338" s="13"/>
      <c r="I338" s="13">
        <v>0.62231759656652397</v>
      </c>
      <c r="J338" s="13">
        <v>0.637596899224806</v>
      </c>
      <c r="K338" s="13"/>
      <c r="L338" s="13">
        <v>0.6171875</v>
      </c>
      <c r="M338" s="13">
        <v>0.61038961038961004</v>
      </c>
      <c r="N338" s="13">
        <v>0.662207357859532</v>
      </c>
      <c r="O338" s="13">
        <v>0.61919504643962897</v>
      </c>
      <c r="P338" s="13"/>
      <c r="Q338" s="13">
        <v>0.53153153153153199</v>
      </c>
      <c r="R338" s="13">
        <v>0.66216216216216195</v>
      </c>
      <c r="S338" s="13">
        <v>0.59782608695652195</v>
      </c>
      <c r="T338" s="13">
        <v>0.67289719626168198</v>
      </c>
      <c r="U338" s="13">
        <v>0.66129032258064502</v>
      </c>
      <c r="V338" s="13">
        <v>0.59541984732824405</v>
      </c>
      <c r="W338" s="13">
        <v>0.65306122448979598</v>
      </c>
      <c r="X338" s="13">
        <v>0.64912280701754399</v>
      </c>
      <c r="Y338" s="13"/>
      <c r="Z338" s="13">
        <v>0.62589928057554001</v>
      </c>
      <c r="AA338" s="13">
        <v>0.60736196319018398</v>
      </c>
      <c r="AB338" s="13">
        <v>0.68831168831168799</v>
      </c>
      <c r="AC338" s="13">
        <v>0.61452513966480404</v>
      </c>
      <c r="AD338" s="13">
        <v>0.65714285714285703</v>
      </c>
      <c r="AE338" s="13">
        <v>0.58715596330275199</v>
      </c>
      <c r="AF338" s="13">
        <v>0.52380952380952395</v>
      </c>
      <c r="AG338" s="13">
        <v>0.68131868131868101</v>
      </c>
      <c r="AH338" s="13"/>
      <c r="AI338" s="13">
        <v>0.55555555555555602</v>
      </c>
      <c r="AJ338" s="13">
        <v>0.56701030927835006</v>
      </c>
      <c r="AK338" s="13">
        <v>0.58169934640522902</v>
      </c>
      <c r="AL338" s="13">
        <v>0.65338645418326702</v>
      </c>
      <c r="AM338" s="13">
        <v>0.65517241379310298</v>
      </c>
      <c r="AN338" s="13"/>
      <c r="AO338" s="13">
        <v>0.62876254180601998</v>
      </c>
      <c r="AP338" s="13">
        <v>0.6328125</v>
      </c>
      <c r="AQ338" s="13"/>
      <c r="AR338" s="13">
        <v>0.625</v>
      </c>
      <c r="AS338" s="13">
        <v>0.65734265734265696</v>
      </c>
      <c r="AT338" s="13">
        <v>0.41176470588235298</v>
      </c>
      <c r="AU338" s="13">
        <v>0.51612903225806495</v>
      </c>
      <c r="AV338" s="13">
        <v>0.63865546218487401</v>
      </c>
      <c r="AW338" s="13">
        <v>0.662337662337662</v>
      </c>
      <c r="AX338" s="13">
        <v>0.60714285714285698</v>
      </c>
      <c r="AY338" s="13">
        <v>0.70588235294117696</v>
      </c>
      <c r="AZ338" s="13">
        <v>0.61764705882352899</v>
      </c>
      <c r="BA338" s="13">
        <v>0.60344827586206895</v>
      </c>
      <c r="BB338" s="13">
        <v>0.59649122807017496</v>
      </c>
      <c r="BC338" s="13">
        <v>0.64150943396226401</v>
      </c>
      <c r="BD338" s="13"/>
      <c r="BE338" s="13">
        <v>0.69405099150141603</v>
      </c>
    </row>
    <row r="339" spans="2:57" x14ac:dyDescent="0.25">
      <c r="B339" t="s">
        <v>177</v>
      </c>
      <c r="C339" s="13">
        <v>0.334012219959267</v>
      </c>
      <c r="D339" s="13">
        <v>0.36363636363636398</v>
      </c>
      <c r="E339" s="13">
        <v>0.27407407407407403</v>
      </c>
      <c r="F339" s="13">
        <v>0.34645669291338599</v>
      </c>
      <c r="G339" s="13">
        <v>0.33914728682170497</v>
      </c>
      <c r="H339" s="13"/>
      <c r="I339" s="13">
        <v>0.32832618025751098</v>
      </c>
      <c r="J339" s="13">
        <v>0.33914728682170497</v>
      </c>
      <c r="K339" s="13"/>
      <c r="L339" s="13">
        <v>0.375</v>
      </c>
      <c r="M339" s="13">
        <v>0.354978354978355</v>
      </c>
      <c r="N339" s="13">
        <v>0.30769230769230799</v>
      </c>
      <c r="O339" s="13">
        <v>0.328173374613003</v>
      </c>
      <c r="P339" s="13"/>
      <c r="Q339" s="13">
        <v>0.43243243243243201</v>
      </c>
      <c r="R339" s="13">
        <v>0.28378378378378399</v>
      </c>
      <c r="S339" s="13">
        <v>0.33695652173912999</v>
      </c>
      <c r="T339" s="13">
        <v>0.28037383177570102</v>
      </c>
      <c r="U339" s="13">
        <v>0.30645161290322598</v>
      </c>
      <c r="V339" s="13">
        <v>0.38931297709923701</v>
      </c>
      <c r="W339" s="13">
        <v>0.33673469387755101</v>
      </c>
      <c r="X339" s="13">
        <v>0.31578947368421101</v>
      </c>
      <c r="Y339" s="13"/>
      <c r="Z339" s="13">
        <v>0.32374100719424498</v>
      </c>
      <c r="AA339" s="13">
        <v>0.374233128834356</v>
      </c>
      <c r="AB339" s="13">
        <v>0.27272727272727298</v>
      </c>
      <c r="AC339" s="13">
        <v>0.35754189944134102</v>
      </c>
      <c r="AD339" s="13">
        <v>0.32380952380952399</v>
      </c>
      <c r="AE339" s="13">
        <v>0.34862385321100903</v>
      </c>
      <c r="AF339" s="13">
        <v>0.42857142857142899</v>
      </c>
      <c r="AG339" s="13">
        <v>0.28571428571428598</v>
      </c>
      <c r="AH339" s="13"/>
      <c r="AI339" s="13">
        <v>0.35555555555555601</v>
      </c>
      <c r="AJ339" s="13">
        <v>0.38144329896907198</v>
      </c>
      <c r="AK339" s="13">
        <v>0.34640522875816998</v>
      </c>
      <c r="AL339" s="13">
        <v>0.324701195219123</v>
      </c>
      <c r="AM339" s="13">
        <v>0.32183908045977</v>
      </c>
      <c r="AN339" s="13"/>
      <c r="AO339" s="13">
        <v>0.34782608695652201</v>
      </c>
      <c r="AP339" s="13">
        <v>0.3125</v>
      </c>
      <c r="AQ339" s="13"/>
      <c r="AR339" s="13">
        <v>0.328125</v>
      </c>
      <c r="AS339" s="13">
        <v>0.30769230769230799</v>
      </c>
      <c r="AT339" s="13">
        <v>0.47058823529411797</v>
      </c>
      <c r="AU339" s="13">
        <v>0.45161290322580599</v>
      </c>
      <c r="AV339" s="13">
        <v>0.33613445378151302</v>
      </c>
      <c r="AW339" s="13">
        <v>0.29870129870129902</v>
      </c>
      <c r="AX339" s="13">
        <v>0.297619047619048</v>
      </c>
      <c r="AY339" s="13">
        <v>0.29411764705882398</v>
      </c>
      <c r="AZ339" s="13">
        <v>0.37254901960784298</v>
      </c>
      <c r="BA339" s="13">
        <v>0.37931034482758602</v>
      </c>
      <c r="BB339" s="13">
        <v>0.35087719298245601</v>
      </c>
      <c r="BC339" s="13">
        <v>0.35849056603773599</v>
      </c>
      <c r="BD339" s="13"/>
      <c r="BE339" s="13">
        <v>0.274787535410765</v>
      </c>
    </row>
    <row r="340" spans="2:57" x14ac:dyDescent="0.25">
      <c r="B340" t="s">
        <v>178</v>
      </c>
      <c r="C340" s="13">
        <v>2.0366598778004098E-2</v>
      </c>
      <c r="D340" s="13">
        <v>5.1948051948052E-2</v>
      </c>
      <c r="E340" s="13">
        <v>2.96296296296296E-2</v>
      </c>
      <c r="F340" s="13">
        <v>3.9370078740157501E-2</v>
      </c>
      <c r="G340" s="13">
        <v>3.8759689922480598E-3</v>
      </c>
      <c r="H340" s="13"/>
      <c r="I340" s="13">
        <v>3.8626609442060103E-2</v>
      </c>
      <c r="J340" s="13">
        <v>3.8759689922480598E-3</v>
      </c>
      <c r="K340" s="13"/>
      <c r="L340" s="13">
        <v>7.8125E-3</v>
      </c>
      <c r="M340" s="13">
        <v>2.5974025974026E-2</v>
      </c>
      <c r="N340" s="13">
        <v>2.0066889632107E-2</v>
      </c>
      <c r="O340" s="13">
        <v>2.1671826625387001E-2</v>
      </c>
      <c r="P340" s="13"/>
      <c r="Q340" s="13">
        <v>3.6036036036036001E-2</v>
      </c>
      <c r="R340" s="13">
        <v>4.0540540540540501E-2</v>
      </c>
      <c r="S340" s="13">
        <v>5.4347826086956499E-2</v>
      </c>
      <c r="T340" s="13">
        <v>4.67289719626168E-2</v>
      </c>
      <c r="U340" s="13">
        <v>0</v>
      </c>
      <c r="V340" s="13">
        <v>1.5267175572519101E-2</v>
      </c>
      <c r="W340" s="13">
        <v>1.02040816326531E-2</v>
      </c>
      <c r="X340" s="13">
        <v>0</v>
      </c>
      <c r="Y340" s="13"/>
      <c r="Z340" s="13">
        <v>2.15827338129496E-2</v>
      </c>
      <c r="AA340" s="13">
        <v>1.22699386503067E-2</v>
      </c>
      <c r="AB340" s="13">
        <v>2.5974025974026E-2</v>
      </c>
      <c r="AC340" s="13">
        <v>1.67597765363128E-2</v>
      </c>
      <c r="AD340" s="13">
        <v>1.9047619047619001E-2</v>
      </c>
      <c r="AE340" s="13">
        <v>3.6697247706422E-2</v>
      </c>
      <c r="AF340" s="13">
        <v>2.3809523809523801E-2</v>
      </c>
      <c r="AG340" s="13">
        <v>1.0989010989011E-2</v>
      </c>
      <c r="AH340" s="13"/>
      <c r="AI340" s="13">
        <v>8.8888888888888906E-2</v>
      </c>
      <c r="AJ340" s="13">
        <v>2.06185567010309E-2</v>
      </c>
      <c r="AK340" s="13">
        <v>3.9215686274509803E-2</v>
      </c>
      <c r="AL340" s="13">
        <v>9.9601593625498006E-3</v>
      </c>
      <c r="AM340" s="13">
        <v>1.72413793103448E-2</v>
      </c>
      <c r="AN340" s="13"/>
      <c r="AO340" s="13">
        <v>1.3377926421404699E-2</v>
      </c>
      <c r="AP340" s="13">
        <v>3.125E-2</v>
      </c>
      <c r="AQ340" s="13"/>
      <c r="AR340" s="13">
        <v>3.125E-2</v>
      </c>
      <c r="AS340" s="13">
        <v>1.7482517482517501E-2</v>
      </c>
      <c r="AT340" s="13">
        <v>5.8823529411764698E-2</v>
      </c>
      <c r="AU340" s="13">
        <v>0</v>
      </c>
      <c r="AV340" s="13">
        <v>0</v>
      </c>
      <c r="AW340" s="13">
        <v>2.5974025974026E-2</v>
      </c>
      <c r="AX340" s="13">
        <v>8.3333333333333301E-2</v>
      </c>
      <c r="AY340" s="13">
        <v>0</v>
      </c>
      <c r="AZ340" s="13">
        <v>0</v>
      </c>
      <c r="BA340" s="13">
        <v>1.72413793103448E-2</v>
      </c>
      <c r="BB340" s="13">
        <v>3.5087719298245598E-2</v>
      </c>
      <c r="BC340" s="13">
        <v>0</v>
      </c>
      <c r="BD340" s="13"/>
      <c r="BE340" s="13">
        <v>1.4164305949008501E-2</v>
      </c>
    </row>
    <row r="341" spans="2:57" x14ac:dyDescent="0.25">
      <c r="B341" t="s">
        <v>82</v>
      </c>
      <c r="C341" s="13">
        <v>1.52749490835031E-2</v>
      </c>
      <c r="D341" s="13">
        <v>0</v>
      </c>
      <c r="E341" s="13">
        <v>2.2222222222222199E-2</v>
      </c>
      <c r="F341" s="13">
        <v>7.8740157480314994E-3</v>
      </c>
      <c r="G341" s="13">
        <v>1.9379844961240299E-2</v>
      </c>
      <c r="H341" s="13"/>
      <c r="I341" s="13">
        <v>1.07296137339056E-2</v>
      </c>
      <c r="J341" s="13">
        <v>1.9379844961240299E-2</v>
      </c>
      <c r="K341" s="13"/>
      <c r="L341" s="13">
        <v>0</v>
      </c>
      <c r="M341" s="13">
        <v>8.6580086580086597E-3</v>
      </c>
      <c r="N341" s="13">
        <v>1.00334448160535E-2</v>
      </c>
      <c r="O341" s="13">
        <v>3.09597523219814E-2</v>
      </c>
      <c r="P341" s="13"/>
      <c r="Q341" s="13">
        <v>0</v>
      </c>
      <c r="R341" s="13">
        <v>1.35135135135135E-2</v>
      </c>
      <c r="S341" s="13">
        <v>1.0869565217391301E-2</v>
      </c>
      <c r="T341" s="13">
        <v>0</v>
      </c>
      <c r="U341" s="13">
        <v>3.2258064516128997E-2</v>
      </c>
      <c r="V341" s="13">
        <v>0</v>
      </c>
      <c r="W341" s="13">
        <v>0</v>
      </c>
      <c r="X341" s="13">
        <v>3.5087719298245598E-2</v>
      </c>
      <c r="Y341" s="13"/>
      <c r="Z341" s="13">
        <v>2.8776978417266199E-2</v>
      </c>
      <c r="AA341" s="13">
        <v>6.13496932515337E-3</v>
      </c>
      <c r="AB341" s="13">
        <v>1.2987012987013E-2</v>
      </c>
      <c r="AC341" s="13">
        <v>1.11731843575419E-2</v>
      </c>
      <c r="AD341" s="13">
        <v>0</v>
      </c>
      <c r="AE341" s="13">
        <v>2.7522935779816501E-2</v>
      </c>
      <c r="AF341" s="13">
        <v>2.3809523809523801E-2</v>
      </c>
      <c r="AG341" s="13">
        <v>2.1978021978022001E-2</v>
      </c>
      <c r="AH341" s="13"/>
      <c r="AI341" s="13">
        <v>0</v>
      </c>
      <c r="AJ341" s="13">
        <v>3.09278350515464E-2</v>
      </c>
      <c r="AK341" s="13">
        <v>3.2679738562091498E-2</v>
      </c>
      <c r="AL341" s="13">
        <v>1.1952191235059801E-2</v>
      </c>
      <c r="AM341" s="13">
        <v>5.74712643678161E-3</v>
      </c>
      <c r="AN341" s="13"/>
      <c r="AO341" s="13">
        <v>1.00334448160535E-2</v>
      </c>
      <c r="AP341" s="13">
        <v>2.34375E-2</v>
      </c>
      <c r="AQ341" s="13"/>
      <c r="AR341" s="13">
        <v>1.5625E-2</v>
      </c>
      <c r="AS341" s="13">
        <v>1.7482517482517501E-2</v>
      </c>
      <c r="AT341" s="13">
        <v>5.8823529411764698E-2</v>
      </c>
      <c r="AU341" s="13">
        <v>3.2258064516128997E-2</v>
      </c>
      <c r="AV341" s="13">
        <v>2.5210084033613401E-2</v>
      </c>
      <c r="AW341" s="13">
        <v>1.2987012987013E-2</v>
      </c>
      <c r="AX341" s="13">
        <v>1.1904761904761901E-2</v>
      </c>
      <c r="AY341" s="13">
        <v>0</v>
      </c>
      <c r="AZ341" s="13">
        <v>9.8039215686274508E-3</v>
      </c>
      <c r="BA341" s="13">
        <v>0</v>
      </c>
      <c r="BB341" s="13">
        <v>1.7543859649122799E-2</v>
      </c>
      <c r="BC341" s="13">
        <v>0</v>
      </c>
      <c r="BD341" s="13"/>
      <c r="BE341" s="13">
        <v>1.69971671388102E-2</v>
      </c>
    </row>
    <row r="342" spans="2:57" x14ac:dyDescent="0.25">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row>
    <row r="343" spans="2:57" x14ac:dyDescent="0.25">
      <c r="B343" s="6" t="s">
        <v>199</v>
      </c>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row>
    <row r="344" spans="2:57" x14ac:dyDescent="0.25">
      <c r="B344" s="23" t="s">
        <v>86</v>
      </c>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row>
    <row r="345" spans="2:57" x14ac:dyDescent="0.25">
      <c r="B345" t="s">
        <v>176</v>
      </c>
      <c r="C345" s="13">
        <v>0.64867617107942999</v>
      </c>
      <c r="D345" s="13">
        <v>0.38961038961039002</v>
      </c>
      <c r="E345" s="13">
        <v>0.57037037037036997</v>
      </c>
      <c r="F345" s="13">
        <v>0.65748031496062997</v>
      </c>
      <c r="G345" s="13">
        <v>0.70348837209302295</v>
      </c>
      <c r="H345" s="13"/>
      <c r="I345" s="13">
        <v>0.58798283261802597</v>
      </c>
      <c r="J345" s="13">
        <v>0.70348837209302295</v>
      </c>
      <c r="K345" s="13"/>
      <c r="L345" s="13">
        <v>0.6640625</v>
      </c>
      <c r="M345" s="13">
        <v>0.69696969696969702</v>
      </c>
      <c r="N345" s="13">
        <v>0.64882943143812699</v>
      </c>
      <c r="O345" s="13">
        <v>0.60681114551083604</v>
      </c>
      <c r="P345" s="13"/>
      <c r="Q345" s="13">
        <v>0.41441441441441401</v>
      </c>
      <c r="R345" s="13">
        <v>0.63513513513513498</v>
      </c>
      <c r="S345" s="13">
        <v>0.60869565217391297</v>
      </c>
      <c r="T345" s="13">
        <v>0.67289719626168198</v>
      </c>
      <c r="U345" s="13">
        <v>0.67741935483870996</v>
      </c>
      <c r="V345" s="13">
        <v>0.67938931297709904</v>
      </c>
      <c r="W345" s="13">
        <v>0.69387755102040805</v>
      </c>
      <c r="X345" s="13">
        <v>0.73245614035087703</v>
      </c>
      <c r="Y345" s="13"/>
      <c r="Z345" s="13">
        <v>0.61870503597122295</v>
      </c>
      <c r="AA345" s="13">
        <v>0.619631901840491</v>
      </c>
      <c r="AB345" s="13">
        <v>0.65584415584415601</v>
      </c>
      <c r="AC345" s="13">
        <v>0.69273743016759803</v>
      </c>
      <c r="AD345" s="13">
        <v>0.73333333333333295</v>
      </c>
      <c r="AE345" s="13">
        <v>0.605504587155963</v>
      </c>
      <c r="AF345" s="13">
        <v>0.66666666666666696</v>
      </c>
      <c r="AG345" s="13">
        <v>0.59340659340659296</v>
      </c>
      <c r="AH345" s="13"/>
      <c r="AI345" s="13">
        <v>0.51111111111111096</v>
      </c>
      <c r="AJ345" s="13">
        <v>0.50515463917525805</v>
      </c>
      <c r="AK345" s="13">
        <v>0.58823529411764697</v>
      </c>
      <c r="AL345" s="13">
        <v>0.68326693227091595</v>
      </c>
      <c r="AM345" s="13">
        <v>0.72413793103448298</v>
      </c>
      <c r="AN345" s="13"/>
      <c r="AO345" s="13">
        <v>0.63377926421404696</v>
      </c>
      <c r="AP345" s="13">
        <v>0.671875</v>
      </c>
      <c r="AQ345" s="13"/>
      <c r="AR345" s="13">
        <v>0.578125</v>
      </c>
      <c r="AS345" s="13">
        <v>0.68181818181818199</v>
      </c>
      <c r="AT345" s="13">
        <v>0.52941176470588203</v>
      </c>
      <c r="AU345" s="13">
        <v>0.61290322580645196</v>
      </c>
      <c r="AV345" s="13">
        <v>0.64705882352941202</v>
      </c>
      <c r="AW345" s="13">
        <v>0.62337662337662303</v>
      </c>
      <c r="AX345" s="13">
        <v>0.67857142857142905</v>
      </c>
      <c r="AY345" s="13">
        <v>0.67647058823529405</v>
      </c>
      <c r="AZ345" s="13">
        <v>0.66666666666666696</v>
      </c>
      <c r="BA345" s="13">
        <v>0.60344827586206895</v>
      </c>
      <c r="BB345" s="13">
        <v>0.61403508771929804</v>
      </c>
      <c r="BC345" s="13">
        <v>0.64150943396226401</v>
      </c>
      <c r="BD345" s="13"/>
      <c r="BE345" s="13">
        <v>0.73087818696883899</v>
      </c>
    </row>
    <row r="346" spans="2:57" x14ac:dyDescent="0.25">
      <c r="B346" t="s">
        <v>177</v>
      </c>
      <c r="C346" s="13">
        <v>0.27494908350305503</v>
      </c>
      <c r="D346" s="13">
        <v>0.35064935064935099</v>
      </c>
      <c r="E346" s="13">
        <v>0.25925925925925902</v>
      </c>
      <c r="F346" s="13">
        <v>0.28346456692913402</v>
      </c>
      <c r="G346" s="13">
        <v>0.26356589147286802</v>
      </c>
      <c r="H346" s="13"/>
      <c r="I346" s="13">
        <v>0.28755364806867001</v>
      </c>
      <c r="J346" s="13">
        <v>0.26356589147286802</v>
      </c>
      <c r="K346" s="13"/>
      <c r="L346" s="13">
        <v>0.265625</v>
      </c>
      <c r="M346" s="13">
        <v>0.25541125541125498</v>
      </c>
      <c r="N346" s="13">
        <v>0.28428093645484898</v>
      </c>
      <c r="O346" s="13">
        <v>0.284829721362229</v>
      </c>
      <c r="P346" s="13"/>
      <c r="Q346" s="13">
        <v>0.38738738738738698</v>
      </c>
      <c r="R346" s="13">
        <v>0.25675675675675702</v>
      </c>
      <c r="S346" s="13">
        <v>0.30434782608695699</v>
      </c>
      <c r="T346" s="13">
        <v>0.233644859813084</v>
      </c>
      <c r="U346" s="13">
        <v>0.25806451612903197</v>
      </c>
      <c r="V346" s="13">
        <v>0.29770992366412202</v>
      </c>
      <c r="W346" s="13">
        <v>0.27551020408163301</v>
      </c>
      <c r="X346" s="13">
        <v>0.22368421052631601</v>
      </c>
      <c r="Y346" s="13"/>
      <c r="Z346" s="13">
        <v>0.28057553956834502</v>
      </c>
      <c r="AA346" s="13">
        <v>0.30674846625766899</v>
      </c>
      <c r="AB346" s="13">
        <v>0.27922077922077898</v>
      </c>
      <c r="AC346" s="13">
        <v>0.27374301675977702</v>
      </c>
      <c r="AD346" s="13">
        <v>0.2</v>
      </c>
      <c r="AE346" s="13">
        <v>0.28440366972477099</v>
      </c>
      <c r="AF346" s="13">
        <v>0.28571428571428598</v>
      </c>
      <c r="AG346" s="13">
        <v>0.27472527472527503</v>
      </c>
      <c r="AH346" s="13"/>
      <c r="AI346" s="13">
        <v>0.31111111111111101</v>
      </c>
      <c r="AJ346" s="13">
        <v>0.34020618556700999</v>
      </c>
      <c r="AK346" s="13">
        <v>0.27450980392156898</v>
      </c>
      <c r="AL346" s="13">
        <v>0.26494023904382502</v>
      </c>
      <c r="AM346" s="13">
        <v>0.26436781609195398</v>
      </c>
      <c r="AN346" s="13"/>
      <c r="AO346" s="13">
        <v>0.28428093645484898</v>
      </c>
      <c r="AP346" s="13">
        <v>0.26041666666666702</v>
      </c>
      <c r="AQ346" s="13"/>
      <c r="AR346" s="13">
        <v>0.359375</v>
      </c>
      <c r="AS346" s="13">
        <v>0.25874125874125897</v>
      </c>
      <c r="AT346" s="13">
        <v>0.29411764705882398</v>
      </c>
      <c r="AU346" s="13">
        <v>0.32258064516128998</v>
      </c>
      <c r="AV346" s="13">
        <v>0.26050420168067201</v>
      </c>
      <c r="AW346" s="13">
        <v>0.29870129870129902</v>
      </c>
      <c r="AX346" s="13">
        <v>0.226190476190476</v>
      </c>
      <c r="AY346" s="13">
        <v>0.20588235294117599</v>
      </c>
      <c r="AZ346" s="13">
        <v>0.30392156862745101</v>
      </c>
      <c r="BA346" s="13">
        <v>0.25862068965517199</v>
      </c>
      <c r="BB346" s="13">
        <v>0.31578947368421101</v>
      </c>
      <c r="BC346" s="13">
        <v>0.26415094339622602</v>
      </c>
      <c r="BD346" s="13"/>
      <c r="BE346" s="13">
        <v>0.23796033994334301</v>
      </c>
    </row>
    <row r="347" spans="2:57" x14ac:dyDescent="0.25">
      <c r="B347" t="s">
        <v>178</v>
      </c>
      <c r="C347" s="13">
        <v>6.0081466395111999E-2</v>
      </c>
      <c r="D347" s="13">
        <v>0.246753246753247</v>
      </c>
      <c r="E347" s="13">
        <v>0.133333333333333</v>
      </c>
      <c r="F347" s="13">
        <v>5.1181102362204703E-2</v>
      </c>
      <c r="G347" s="13">
        <v>1.74418604651163E-2</v>
      </c>
      <c r="H347" s="13"/>
      <c r="I347" s="13">
        <v>0.10729613733905601</v>
      </c>
      <c r="J347" s="13">
        <v>1.74418604651163E-2</v>
      </c>
      <c r="K347" s="13"/>
      <c r="L347" s="13">
        <v>7.03125E-2</v>
      </c>
      <c r="M347" s="13">
        <v>3.03030303030303E-2</v>
      </c>
      <c r="N347" s="13">
        <v>5.6856187290969903E-2</v>
      </c>
      <c r="O347" s="13">
        <v>8.0495356037151702E-2</v>
      </c>
      <c r="P347" s="13"/>
      <c r="Q347" s="13">
        <v>0.18018018018018001</v>
      </c>
      <c r="R347" s="13">
        <v>8.1081081081081099E-2</v>
      </c>
      <c r="S347" s="13">
        <v>8.6956521739130405E-2</v>
      </c>
      <c r="T347" s="13">
        <v>8.4112149532710304E-2</v>
      </c>
      <c r="U347" s="13">
        <v>5.6451612903225798E-2</v>
      </c>
      <c r="V347" s="13">
        <v>2.2900763358778602E-2</v>
      </c>
      <c r="W347" s="13">
        <v>3.06122448979592E-2</v>
      </c>
      <c r="X347" s="13">
        <v>4.3859649122806998E-3</v>
      </c>
      <c r="Y347" s="13"/>
      <c r="Z347" s="13">
        <v>6.4748201438848907E-2</v>
      </c>
      <c r="AA347" s="13">
        <v>6.7484662576687102E-2</v>
      </c>
      <c r="AB347" s="13">
        <v>3.2467532467532499E-2</v>
      </c>
      <c r="AC347" s="13">
        <v>2.7932960893854698E-2</v>
      </c>
      <c r="AD347" s="13">
        <v>5.7142857142857099E-2</v>
      </c>
      <c r="AE347" s="13">
        <v>8.2568807339449504E-2</v>
      </c>
      <c r="AF347" s="13">
        <v>4.7619047619047603E-2</v>
      </c>
      <c r="AG347" s="13">
        <v>0.13186813186813201</v>
      </c>
      <c r="AH347" s="13"/>
      <c r="AI347" s="13">
        <v>0.155555555555556</v>
      </c>
      <c r="AJ347" s="13">
        <v>0.11340206185567001</v>
      </c>
      <c r="AK347" s="13">
        <v>0.10457516339869299</v>
      </c>
      <c r="AL347" s="13">
        <v>4.3824701195219098E-2</v>
      </c>
      <c r="AM347" s="13">
        <v>1.1494252873563199E-2</v>
      </c>
      <c r="AN347" s="13"/>
      <c r="AO347" s="13">
        <v>7.0234113712374605E-2</v>
      </c>
      <c r="AP347" s="13">
        <v>4.4270833333333301E-2</v>
      </c>
      <c r="AQ347" s="13"/>
      <c r="AR347" s="13">
        <v>6.25E-2</v>
      </c>
      <c r="AS347" s="13">
        <v>5.2447552447552399E-2</v>
      </c>
      <c r="AT347" s="13">
        <v>0.17647058823529399</v>
      </c>
      <c r="AU347" s="13">
        <v>0</v>
      </c>
      <c r="AV347" s="13">
        <v>7.5630252100840303E-2</v>
      </c>
      <c r="AW347" s="13">
        <v>5.1948051948052E-2</v>
      </c>
      <c r="AX347" s="13">
        <v>5.95238095238095E-2</v>
      </c>
      <c r="AY347" s="13">
        <v>8.8235294117647106E-2</v>
      </c>
      <c r="AZ347" s="13">
        <v>1.9607843137254902E-2</v>
      </c>
      <c r="BA347" s="13">
        <v>8.6206896551724102E-2</v>
      </c>
      <c r="BB347" s="13">
        <v>7.0175438596491196E-2</v>
      </c>
      <c r="BC347" s="13">
        <v>9.4339622641509399E-2</v>
      </c>
      <c r="BD347" s="13"/>
      <c r="BE347" s="13">
        <v>1.4164305949008501E-2</v>
      </c>
    </row>
    <row r="348" spans="2:57" x14ac:dyDescent="0.25">
      <c r="B348" t="s">
        <v>82</v>
      </c>
      <c r="C348" s="13">
        <v>1.6293279022403299E-2</v>
      </c>
      <c r="D348" s="13">
        <v>1.2987012987013E-2</v>
      </c>
      <c r="E348" s="13">
        <v>3.7037037037037E-2</v>
      </c>
      <c r="F348" s="13">
        <v>7.8740157480314994E-3</v>
      </c>
      <c r="G348" s="13">
        <v>1.5503875968992199E-2</v>
      </c>
      <c r="H348" s="13"/>
      <c r="I348" s="13">
        <v>1.7167381974248899E-2</v>
      </c>
      <c r="J348" s="13">
        <v>1.5503875968992199E-2</v>
      </c>
      <c r="K348" s="13"/>
      <c r="L348" s="13">
        <v>0</v>
      </c>
      <c r="M348" s="13">
        <v>1.7316017316017299E-2</v>
      </c>
      <c r="N348" s="13">
        <v>1.00334448160535E-2</v>
      </c>
      <c r="O348" s="13">
        <v>2.7863777089783302E-2</v>
      </c>
      <c r="P348" s="13"/>
      <c r="Q348" s="13">
        <v>1.8018018018018001E-2</v>
      </c>
      <c r="R348" s="13">
        <v>2.7027027027027001E-2</v>
      </c>
      <c r="S348" s="13">
        <v>0</v>
      </c>
      <c r="T348" s="13">
        <v>9.3457943925233603E-3</v>
      </c>
      <c r="U348" s="13">
        <v>8.0645161290322596E-3</v>
      </c>
      <c r="V348" s="13">
        <v>0</v>
      </c>
      <c r="W348" s="13">
        <v>0</v>
      </c>
      <c r="X348" s="13">
        <v>3.94736842105263E-2</v>
      </c>
      <c r="Y348" s="13"/>
      <c r="Z348" s="13">
        <v>3.5971223021582698E-2</v>
      </c>
      <c r="AA348" s="13">
        <v>6.13496932515337E-3</v>
      </c>
      <c r="AB348" s="13">
        <v>3.2467532467532499E-2</v>
      </c>
      <c r="AC348" s="13">
        <v>5.5865921787709499E-3</v>
      </c>
      <c r="AD348" s="13">
        <v>9.5238095238095195E-3</v>
      </c>
      <c r="AE348" s="13">
        <v>2.7522935779816501E-2</v>
      </c>
      <c r="AF348" s="13">
        <v>0</v>
      </c>
      <c r="AG348" s="13">
        <v>0</v>
      </c>
      <c r="AH348" s="13"/>
      <c r="AI348" s="13">
        <v>2.2222222222222199E-2</v>
      </c>
      <c r="AJ348" s="13">
        <v>4.1237113402061903E-2</v>
      </c>
      <c r="AK348" s="13">
        <v>3.2679738562091498E-2</v>
      </c>
      <c r="AL348" s="13">
        <v>7.9681274900398405E-3</v>
      </c>
      <c r="AM348" s="13">
        <v>0</v>
      </c>
      <c r="AN348" s="13"/>
      <c r="AO348" s="13">
        <v>1.17056856187291E-2</v>
      </c>
      <c r="AP348" s="13">
        <v>2.34375E-2</v>
      </c>
      <c r="AQ348" s="13"/>
      <c r="AR348" s="13">
        <v>0</v>
      </c>
      <c r="AS348" s="13">
        <v>6.9930069930069904E-3</v>
      </c>
      <c r="AT348" s="13">
        <v>0</v>
      </c>
      <c r="AU348" s="13">
        <v>6.4516129032258104E-2</v>
      </c>
      <c r="AV348" s="13">
        <v>1.6806722689075598E-2</v>
      </c>
      <c r="AW348" s="13">
        <v>2.5974025974026E-2</v>
      </c>
      <c r="AX348" s="13">
        <v>3.5714285714285698E-2</v>
      </c>
      <c r="AY348" s="13">
        <v>2.9411764705882401E-2</v>
      </c>
      <c r="AZ348" s="13">
        <v>9.8039215686274508E-3</v>
      </c>
      <c r="BA348" s="13">
        <v>5.1724137931034503E-2</v>
      </c>
      <c r="BB348" s="13">
        <v>0</v>
      </c>
      <c r="BC348" s="13">
        <v>0</v>
      </c>
      <c r="BD348" s="13"/>
      <c r="BE348" s="13">
        <v>1.69971671388102E-2</v>
      </c>
    </row>
    <row r="349" spans="2:57" x14ac:dyDescent="0.25">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row>
    <row r="350" spans="2:57" x14ac:dyDescent="0.25">
      <c r="B350" s="6" t="s">
        <v>200</v>
      </c>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row>
    <row r="351" spans="2:57" x14ac:dyDescent="0.25">
      <c r="B351" s="23" t="s">
        <v>86</v>
      </c>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row>
    <row r="352" spans="2:57" x14ac:dyDescent="0.25">
      <c r="B352" t="s">
        <v>176</v>
      </c>
      <c r="C352" s="13">
        <v>0.56619144602851301</v>
      </c>
      <c r="D352" s="13">
        <v>0.32467532467532501</v>
      </c>
      <c r="E352" s="13">
        <v>0.4</v>
      </c>
      <c r="F352" s="13">
        <v>0.59055118110236204</v>
      </c>
      <c r="G352" s="13">
        <v>0.63372093023255804</v>
      </c>
      <c r="H352" s="13"/>
      <c r="I352" s="13">
        <v>0.49141630901287597</v>
      </c>
      <c r="J352" s="13">
        <v>0.63372093023255804</v>
      </c>
      <c r="K352" s="13"/>
      <c r="L352" s="13">
        <v>0.5390625</v>
      </c>
      <c r="M352" s="13">
        <v>0.58874458874458901</v>
      </c>
      <c r="N352" s="13">
        <v>0.56856187290969895</v>
      </c>
      <c r="O352" s="13">
        <v>0.55727554179566596</v>
      </c>
      <c r="P352" s="13"/>
      <c r="Q352" s="13">
        <v>0.38738738738738698</v>
      </c>
      <c r="R352" s="13">
        <v>0.40540540540540498</v>
      </c>
      <c r="S352" s="13">
        <v>0.5</v>
      </c>
      <c r="T352" s="13">
        <v>0.59813084112149495</v>
      </c>
      <c r="U352" s="13">
        <v>0.65322580645161299</v>
      </c>
      <c r="V352" s="13">
        <v>0.53435114503816805</v>
      </c>
      <c r="W352" s="13">
        <v>0.58163265306122403</v>
      </c>
      <c r="X352" s="13">
        <v>0.70175438596491202</v>
      </c>
      <c r="Y352" s="13"/>
      <c r="Z352" s="13">
        <v>0.51079136690647498</v>
      </c>
      <c r="AA352" s="13">
        <v>0.51533742331288301</v>
      </c>
      <c r="AB352" s="13">
        <v>0.58441558441558406</v>
      </c>
      <c r="AC352" s="13">
        <v>0.63687150837988804</v>
      </c>
      <c r="AD352" s="13">
        <v>0.66666666666666696</v>
      </c>
      <c r="AE352" s="13">
        <v>0.43119266055045902</v>
      </c>
      <c r="AF352" s="13">
        <v>0.66666666666666696</v>
      </c>
      <c r="AG352" s="13">
        <v>0.57142857142857095</v>
      </c>
      <c r="AH352" s="13"/>
      <c r="AI352" s="13">
        <v>0.37777777777777799</v>
      </c>
      <c r="AJ352" s="13">
        <v>0.42268041237113402</v>
      </c>
      <c r="AK352" s="13">
        <v>0.51633986928104603</v>
      </c>
      <c r="AL352" s="13">
        <v>0.58764940239043795</v>
      </c>
      <c r="AM352" s="13">
        <v>0.68965517241379304</v>
      </c>
      <c r="AN352" s="13"/>
      <c r="AO352" s="13">
        <v>0.56187290969899695</v>
      </c>
      <c r="AP352" s="13">
        <v>0.57291666666666696</v>
      </c>
      <c r="AQ352" s="13"/>
      <c r="AR352" s="13">
        <v>0.546875</v>
      </c>
      <c r="AS352" s="13">
        <v>0.59090909090909105</v>
      </c>
      <c r="AT352" s="13">
        <v>0.47058823529411797</v>
      </c>
      <c r="AU352" s="13">
        <v>0.483870967741935</v>
      </c>
      <c r="AV352" s="13">
        <v>0.54621848739495804</v>
      </c>
      <c r="AW352" s="13">
        <v>0.53246753246753198</v>
      </c>
      <c r="AX352" s="13">
        <v>0.60714285714285698</v>
      </c>
      <c r="AY352" s="13">
        <v>0.58823529411764697</v>
      </c>
      <c r="AZ352" s="13">
        <v>0.59803921568627405</v>
      </c>
      <c r="BA352" s="13">
        <v>0.55172413793103403</v>
      </c>
      <c r="BB352" s="13">
        <v>0.52631578947368396</v>
      </c>
      <c r="BC352" s="13">
        <v>0.54716981132075504</v>
      </c>
      <c r="BD352" s="13"/>
      <c r="BE352" s="13">
        <v>0.640226628895184</v>
      </c>
    </row>
    <row r="353" spans="2:57" x14ac:dyDescent="0.25">
      <c r="B353" t="s">
        <v>177</v>
      </c>
      <c r="C353" s="13">
        <v>0.25865580448065201</v>
      </c>
      <c r="D353" s="13">
        <v>0.23376623376623401</v>
      </c>
      <c r="E353" s="13">
        <v>0.24444444444444399</v>
      </c>
      <c r="F353" s="13">
        <v>0.267716535433071</v>
      </c>
      <c r="G353" s="13">
        <v>0.26162790697674398</v>
      </c>
      <c r="H353" s="13"/>
      <c r="I353" s="13">
        <v>0.25536480686695301</v>
      </c>
      <c r="J353" s="13">
        <v>0.26162790697674398</v>
      </c>
      <c r="K353" s="13"/>
      <c r="L353" s="13">
        <v>0.2890625</v>
      </c>
      <c r="M353" s="13">
        <v>0.28138528138528102</v>
      </c>
      <c r="N353" s="13">
        <v>0.26086956521739102</v>
      </c>
      <c r="O353" s="13">
        <v>0.22910216718266299</v>
      </c>
      <c r="P353" s="13"/>
      <c r="Q353" s="13">
        <v>0.24324324324324301</v>
      </c>
      <c r="R353" s="13">
        <v>0.337837837837838</v>
      </c>
      <c r="S353" s="13">
        <v>0.29347826086956502</v>
      </c>
      <c r="T353" s="13">
        <v>0.22429906542056099</v>
      </c>
      <c r="U353" s="13">
        <v>0.217741935483871</v>
      </c>
      <c r="V353" s="13">
        <v>0.37404580152671801</v>
      </c>
      <c r="W353" s="13">
        <v>0.28571428571428598</v>
      </c>
      <c r="X353" s="13">
        <v>0.19298245614035101</v>
      </c>
      <c r="Y353" s="13"/>
      <c r="Z353" s="13">
        <v>0.20863309352518</v>
      </c>
      <c r="AA353" s="13">
        <v>0.30674846625766899</v>
      </c>
      <c r="AB353" s="13">
        <v>0.27272727272727298</v>
      </c>
      <c r="AC353" s="13">
        <v>0.26815642458100603</v>
      </c>
      <c r="AD353" s="13">
        <v>0.21904761904761899</v>
      </c>
      <c r="AE353" s="13">
        <v>0.32110091743119301</v>
      </c>
      <c r="AF353" s="13">
        <v>0.214285714285714</v>
      </c>
      <c r="AG353" s="13">
        <v>0.19780219780219799</v>
      </c>
      <c r="AH353" s="13"/>
      <c r="AI353" s="13">
        <v>0.28888888888888897</v>
      </c>
      <c r="AJ353" s="13">
        <v>0.31958762886597902</v>
      </c>
      <c r="AK353" s="13">
        <v>0.23529411764705899</v>
      </c>
      <c r="AL353" s="13">
        <v>0.25896414342629498</v>
      </c>
      <c r="AM353" s="13">
        <v>0.24137931034482801</v>
      </c>
      <c r="AN353" s="13"/>
      <c r="AO353" s="13">
        <v>0.25919732441471599</v>
      </c>
      <c r="AP353" s="13">
        <v>0.2578125</v>
      </c>
      <c r="AQ353" s="13"/>
      <c r="AR353" s="13">
        <v>0.296875</v>
      </c>
      <c r="AS353" s="13">
        <v>0.25524475524475498</v>
      </c>
      <c r="AT353" s="13">
        <v>0.23529411764705899</v>
      </c>
      <c r="AU353" s="13">
        <v>0.29032258064516098</v>
      </c>
      <c r="AV353" s="13">
        <v>0.26890756302521002</v>
      </c>
      <c r="AW353" s="13">
        <v>0.19480519480519501</v>
      </c>
      <c r="AX353" s="13">
        <v>0.25</v>
      </c>
      <c r="AY353" s="13">
        <v>0.23529411764705899</v>
      </c>
      <c r="AZ353" s="13">
        <v>0.29411764705882398</v>
      </c>
      <c r="BA353" s="13">
        <v>0.25862068965517199</v>
      </c>
      <c r="BB353" s="13">
        <v>0.29824561403508798</v>
      </c>
      <c r="BC353" s="13">
        <v>0.20754716981132099</v>
      </c>
      <c r="BD353" s="13"/>
      <c r="BE353" s="13">
        <v>0.25212464589235101</v>
      </c>
    </row>
    <row r="354" spans="2:57" x14ac:dyDescent="0.25">
      <c r="B354" t="s">
        <v>178</v>
      </c>
      <c r="C354" s="13">
        <v>0.12830957230142601</v>
      </c>
      <c r="D354" s="13">
        <v>0.42857142857142899</v>
      </c>
      <c r="E354" s="13">
        <v>0.27407407407407403</v>
      </c>
      <c r="F354" s="13">
        <v>0.10629921259842499</v>
      </c>
      <c r="G354" s="13">
        <v>5.6201550387596902E-2</v>
      </c>
      <c r="H354" s="13"/>
      <c r="I354" s="13">
        <v>0.20815450643776801</v>
      </c>
      <c r="J354" s="13">
        <v>5.6201550387596902E-2</v>
      </c>
      <c r="K354" s="13"/>
      <c r="L354" s="13">
        <v>0.1484375</v>
      </c>
      <c r="M354" s="13">
        <v>0.103896103896104</v>
      </c>
      <c r="N354" s="13">
        <v>0.117056856187291</v>
      </c>
      <c r="O354" s="13">
        <v>0.148606811145511</v>
      </c>
      <c r="P354" s="13"/>
      <c r="Q354" s="13">
        <v>0.33333333333333298</v>
      </c>
      <c r="R354" s="13">
        <v>0.18918918918918901</v>
      </c>
      <c r="S354" s="13">
        <v>0.19565217391304299</v>
      </c>
      <c r="T354" s="13">
        <v>0.13084112149532701</v>
      </c>
      <c r="U354" s="13">
        <v>8.0645161290322606E-2</v>
      </c>
      <c r="V354" s="13">
        <v>7.6335877862595394E-2</v>
      </c>
      <c r="W354" s="13">
        <v>9.1836734693877597E-2</v>
      </c>
      <c r="X354" s="13">
        <v>4.8245614035087703E-2</v>
      </c>
      <c r="Y354" s="13"/>
      <c r="Z354" s="13">
        <v>0.17266187050359699</v>
      </c>
      <c r="AA354" s="13">
        <v>0.159509202453988</v>
      </c>
      <c r="AB354" s="13">
        <v>7.7922077922077906E-2</v>
      </c>
      <c r="AC354" s="13">
        <v>6.7039106145251395E-2</v>
      </c>
      <c r="AD354" s="13">
        <v>0.104761904761905</v>
      </c>
      <c r="AE354" s="13">
        <v>0.17431192660550501</v>
      </c>
      <c r="AF354" s="13">
        <v>9.5238095238095205E-2</v>
      </c>
      <c r="AG354" s="13">
        <v>0.19780219780219799</v>
      </c>
      <c r="AH354" s="13"/>
      <c r="AI354" s="13">
        <v>0.28888888888888897</v>
      </c>
      <c r="AJ354" s="13">
        <v>0.185567010309278</v>
      </c>
      <c r="AK354" s="13">
        <v>0.17647058823529399</v>
      </c>
      <c r="AL354" s="13">
        <v>0.111553784860558</v>
      </c>
      <c r="AM354" s="13">
        <v>5.7471264367816098E-2</v>
      </c>
      <c r="AN354" s="13"/>
      <c r="AO354" s="13">
        <v>0.14715719063545199</v>
      </c>
      <c r="AP354" s="13">
        <v>9.8958333333333301E-2</v>
      </c>
      <c r="AQ354" s="13"/>
      <c r="AR354" s="13">
        <v>0.109375</v>
      </c>
      <c r="AS354" s="13">
        <v>0.11888111888111901</v>
      </c>
      <c r="AT354" s="13">
        <v>0.23529411764705899</v>
      </c>
      <c r="AU354" s="13">
        <v>0.12903225806451599</v>
      </c>
      <c r="AV354" s="13">
        <v>0.13445378151260501</v>
      </c>
      <c r="AW354" s="13">
        <v>0.18181818181818199</v>
      </c>
      <c r="AX354" s="13">
        <v>8.3333333333333301E-2</v>
      </c>
      <c r="AY354" s="13">
        <v>0.17647058823529399</v>
      </c>
      <c r="AZ354" s="13">
        <v>7.8431372549019607E-2</v>
      </c>
      <c r="BA354" s="13">
        <v>0.13793103448275901</v>
      </c>
      <c r="BB354" s="13">
        <v>0.12280701754386</v>
      </c>
      <c r="BC354" s="13">
        <v>0.20754716981132099</v>
      </c>
      <c r="BD354" s="13"/>
      <c r="BE354" s="13">
        <v>7.6487252124645896E-2</v>
      </c>
    </row>
    <row r="355" spans="2:57" x14ac:dyDescent="0.25">
      <c r="B355" t="s">
        <v>82</v>
      </c>
      <c r="C355" s="13">
        <v>4.6843177189409398E-2</v>
      </c>
      <c r="D355" s="13">
        <v>1.2987012987013E-2</v>
      </c>
      <c r="E355" s="13">
        <v>8.1481481481481502E-2</v>
      </c>
      <c r="F355" s="13">
        <v>3.5433070866141697E-2</v>
      </c>
      <c r="G355" s="13">
        <v>4.8449612403100799E-2</v>
      </c>
      <c r="H355" s="13"/>
      <c r="I355" s="13">
        <v>4.50643776824034E-2</v>
      </c>
      <c r="J355" s="13">
        <v>4.8449612403100799E-2</v>
      </c>
      <c r="K355" s="13"/>
      <c r="L355" s="13">
        <v>2.34375E-2</v>
      </c>
      <c r="M355" s="13">
        <v>2.5974025974026E-2</v>
      </c>
      <c r="N355" s="13">
        <v>5.35117056856187E-2</v>
      </c>
      <c r="O355" s="13">
        <v>6.5015479876161006E-2</v>
      </c>
      <c r="P355" s="13"/>
      <c r="Q355" s="13">
        <v>3.6036036036036001E-2</v>
      </c>
      <c r="R355" s="13">
        <v>6.7567567567567599E-2</v>
      </c>
      <c r="S355" s="13">
        <v>1.0869565217391301E-2</v>
      </c>
      <c r="T355" s="13">
        <v>4.67289719626168E-2</v>
      </c>
      <c r="U355" s="13">
        <v>4.8387096774193498E-2</v>
      </c>
      <c r="V355" s="13">
        <v>1.5267175572519101E-2</v>
      </c>
      <c r="W355" s="13">
        <v>4.08163265306122E-2</v>
      </c>
      <c r="X355" s="13">
        <v>5.7017543859649099E-2</v>
      </c>
      <c r="Y355" s="13"/>
      <c r="Z355" s="13">
        <v>0.107913669064748</v>
      </c>
      <c r="AA355" s="13">
        <v>1.84049079754601E-2</v>
      </c>
      <c r="AB355" s="13">
        <v>6.4935064935064901E-2</v>
      </c>
      <c r="AC355" s="13">
        <v>2.7932960893854698E-2</v>
      </c>
      <c r="AD355" s="13">
        <v>9.5238095238095195E-3</v>
      </c>
      <c r="AE355" s="13">
        <v>7.3394495412843999E-2</v>
      </c>
      <c r="AF355" s="13">
        <v>2.3809523809523801E-2</v>
      </c>
      <c r="AG355" s="13">
        <v>3.2967032967033003E-2</v>
      </c>
      <c r="AH355" s="13"/>
      <c r="AI355" s="13">
        <v>4.4444444444444398E-2</v>
      </c>
      <c r="AJ355" s="13">
        <v>7.2164948453608199E-2</v>
      </c>
      <c r="AK355" s="13">
        <v>7.1895424836601302E-2</v>
      </c>
      <c r="AL355" s="13">
        <v>4.1832669322709203E-2</v>
      </c>
      <c r="AM355" s="13">
        <v>1.1494252873563199E-2</v>
      </c>
      <c r="AN355" s="13"/>
      <c r="AO355" s="13">
        <v>3.1772575250836099E-2</v>
      </c>
      <c r="AP355" s="13">
        <v>7.03125E-2</v>
      </c>
      <c r="AQ355" s="13"/>
      <c r="AR355" s="13">
        <v>4.6875E-2</v>
      </c>
      <c r="AS355" s="13">
        <v>3.4965034965035002E-2</v>
      </c>
      <c r="AT355" s="13">
        <v>5.8823529411764698E-2</v>
      </c>
      <c r="AU355" s="13">
        <v>9.6774193548387094E-2</v>
      </c>
      <c r="AV355" s="13">
        <v>5.0420168067226899E-2</v>
      </c>
      <c r="AW355" s="13">
        <v>9.0909090909090898E-2</v>
      </c>
      <c r="AX355" s="13">
        <v>5.95238095238095E-2</v>
      </c>
      <c r="AY355" s="13">
        <v>0</v>
      </c>
      <c r="AZ355" s="13">
        <v>2.9411764705882401E-2</v>
      </c>
      <c r="BA355" s="13">
        <v>5.1724137931034503E-2</v>
      </c>
      <c r="BB355" s="13">
        <v>5.2631578947368397E-2</v>
      </c>
      <c r="BC355" s="13">
        <v>3.77358490566038E-2</v>
      </c>
      <c r="BD355" s="13"/>
      <c r="BE355" s="13">
        <v>3.1161473087818699E-2</v>
      </c>
    </row>
    <row r="356" spans="2:57" x14ac:dyDescent="0.25">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row>
    <row r="357" spans="2:57" x14ac:dyDescent="0.25">
      <c r="B357" s="6" t="s">
        <v>203</v>
      </c>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row>
    <row r="358" spans="2:57" x14ac:dyDescent="0.25">
      <c r="B358" s="23" t="s">
        <v>86</v>
      </c>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row>
    <row r="359" spans="2:57" x14ac:dyDescent="0.25">
      <c r="B359" t="s">
        <v>201</v>
      </c>
      <c r="C359" s="13">
        <v>0.74541751527494904</v>
      </c>
      <c r="D359" s="13">
        <v>0.44155844155844198</v>
      </c>
      <c r="E359" s="13">
        <v>0.6</v>
      </c>
      <c r="F359" s="13">
        <v>0.74803149606299202</v>
      </c>
      <c r="G359" s="13">
        <v>0.82751937984496104</v>
      </c>
      <c r="H359" s="13"/>
      <c r="I359" s="13">
        <v>0.65450643776824002</v>
      </c>
      <c r="J359" s="13">
        <v>0.82751937984496104</v>
      </c>
      <c r="K359" s="13"/>
      <c r="L359" s="13">
        <v>0.671875</v>
      </c>
      <c r="M359" s="13">
        <v>0.74025974025973995</v>
      </c>
      <c r="N359" s="13">
        <v>0.74916387959866204</v>
      </c>
      <c r="O359" s="13">
        <v>0.77708978328173395</v>
      </c>
      <c r="P359" s="13"/>
      <c r="Q359" s="13">
        <v>0.51351351351351304</v>
      </c>
      <c r="R359" s="13">
        <v>0.66216216216216195</v>
      </c>
      <c r="S359" s="13">
        <v>0.72826086956521696</v>
      </c>
      <c r="T359" s="13">
        <v>0.72897196261682196</v>
      </c>
      <c r="U359" s="13">
        <v>0.77419354838709697</v>
      </c>
      <c r="V359" s="13">
        <v>0.78625954198473302</v>
      </c>
      <c r="W359" s="13">
        <v>0.78571428571428603</v>
      </c>
      <c r="X359" s="13">
        <v>0.84649122807017496</v>
      </c>
      <c r="Y359" s="13"/>
      <c r="Z359" s="13">
        <v>0.63309352517985595</v>
      </c>
      <c r="AA359" s="13">
        <v>0.74233128834355799</v>
      </c>
      <c r="AB359" s="13">
        <v>0.831168831168831</v>
      </c>
      <c r="AC359" s="13">
        <v>0.81564245810055902</v>
      </c>
      <c r="AD359" s="13">
        <v>0.80952380952380998</v>
      </c>
      <c r="AE359" s="13">
        <v>0.65137614678899103</v>
      </c>
      <c r="AF359" s="13">
        <v>0.80952380952380998</v>
      </c>
      <c r="AG359" s="13">
        <v>0.64835164835164805</v>
      </c>
      <c r="AH359" s="13"/>
      <c r="AI359" s="13">
        <v>0.55555555555555602</v>
      </c>
      <c r="AJ359" s="13">
        <v>0.731958762886598</v>
      </c>
      <c r="AK359" s="13">
        <v>0.66013071895424802</v>
      </c>
      <c r="AL359" s="13">
        <v>0.76693227091633498</v>
      </c>
      <c r="AM359" s="13">
        <v>0.82183908045977005</v>
      </c>
      <c r="AN359" s="13"/>
      <c r="AO359" s="13">
        <v>0.76086956521739102</v>
      </c>
      <c r="AP359" s="13">
        <v>0.72135416666666696</v>
      </c>
      <c r="AQ359" s="13"/>
      <c r="AR359" s="13">
        <v>0.703125</v>
      </c>
      <c r="AS359" s="13">
        <v>0.74825174825174801</v>
      </c>
      <c r="AT359" s="13">
        <v>0.64705882352941202</v>
      </c>
      <c r="AU359" s="13">
        <v>0.83870967741935498</v>
      </c>
      <c r="AV359" s="13">
        <v>0.75630252100840301</v>
      </c>
      <c r="AW359" s="13">
        <v>0.76623376623376604</v>
      </c>
      <c r="AX359" s="13">
        <v>0.73809523809523803</v>
      </c>
      <c r="AY359" s="13">
        <v>0.79411764705882304</v>
      </c>
      <c r="AZ359" s="13">
        <v>0.77450980392156898</v>
      </c>
      <c r="BA359" s="13">
        <v>0.72413793103448298</v>
      </c>
      <c r="BB359" s="13">
        <v>0.68421052631578905</v>
      </c>
      <c r="BC359" s="13">
        <v>0.71698113207547198</v>
      </c>
      <c r="BD359" s="13"/>
      <c r="BE359" s="13">
        <v>0.76487252124645899</v>
      </c>
    </row>
    <row r="360" spans="2:57" x14ac:dyDescent="0.25">
      <c r="B360" t="s">
        <v>202</v>
      </c>
      <c r="C360" s="13">
        <v>0.22912423625254599</v>
      </c>
      <c r="D360" s="13">
        <v>0.53246753246753198</v>
      </c>
      <c r="E360" s="13">
        <v>0.36296296296296299</v>
      </c>
      <c r="F360" s="13">
        <v>0.22440944881889799</v>
      </c>
      <c r="G360" s="13">
        <v>0.15116279069767399</v>
      </c>
      <c r="H360" s="13"/>
      <c r="I360" s="13">
        <v>0.31545064377682402</v>
      </c>
      <c r="J360" s="13">
        <v>0.15116279069767399</v>
      </c>
      <c r="K360" s="13"/>
      <c r="L360" s="13">
        <v>0.296875</v>
      </c>
      <c r="M360" s="13">
        <v>0.246753246753247</v>
      </c>
      <c r="N360" s="13">
        <v>0.230769230769231</v>
      </c>
      <c r="O360" s="13">
        <v>0.185758513931889</v>
      </c>
      <c r="P360" s="13"/>
      <c r="Q360" s="13">
        <v>0.44144144144144098</v>
      </c>
      <c r="R360" s="13">
        <v>0.32432432432432401</v>
      </c>
      <c r="S360" s="13">
        <v>0.23913043478260901</v>
      </c>
      <c r="T360" s="13">
        <v>0.27102803738317799</v>
      </c>
      <c r="U360" s="13">
        <v>0.209677419354839</v>
      </c>
      <c r="V360" s="13">
        <v>0.206106870229008</v>
      </c>
      <c r="W360" s="13">
        <v>0.183673469387755</v>
      </c>
      <c r="X360" s="13">
        <v>0.118421052631579</v>
      </c>
      <c r="Y360" s="13"/>
      <c r="Z360" s="13">
        <v>0.31654676258992798</v>
      </c>
      <c r="AA360" s="13">
        <v>0.23312883435582801</v>
      </c>
      <c r="AB360" s="13">
        <v>0.14935064935064901</v>
      </c>
      <c r="AC360" s="13">
        <v>0.15642458100558701</v>
      </c>
      <c r="AD360" s="13">
        <v>0.19047619047618999</v>
      </c>
      <c r="AE360" s="13">
        <v>0.31192660550458701</v>
      </c>
      <c r="AF360" s="13">
        <v>0.16666666666666699</v>
      </c>
      <c r="AG360" s="13">
        <v>0.340659340659341</v>
      </c>
      <c r="AH360" s="13"/>
      <c r="AI360" s="13">
        <v>0.35555555555555601</v>
      </c>
      <c r="AJ360" s="13">
        <v>0.22680412371134001</v>
      </c>
      <c r="AK360" s="13">
        <v>0.30718954248365998</v>
      </c>
      <c r="AL360" s="13">
        <v>0.21314741035856599</v>
      </c>
      <c r="AM360" s="13">
        <v>0.16666666666666699</v>
      </c>
      <c r="AN360" s="13"/>
      <c r="AO360" s="13">
        <v>0.222408026755853</v>
      </c>
      <c r="AP360" s="13">
        <v>0.23958333333333301</v>
      </c>
      <c r="AQ360" s="13"/>
      <c r="AR360" s="13">
        <v>0.25</v>
      </c>
      <c r="AS360" s="13">
        <v>0.22727272727272699</v>
      </c>
      <c r="AT360" s="13">
        <v>0.29411764705882398</v>
      </c>
      <c r="AU360" s="13">
        <v>0.16129032258064499</v>
      </c>
      <c r="AV360" s="13">
        <v>0.218487394957983</v>
      </c>
      <c r="AW360" s="13">
        <v>0.23376623376623401</v>
      </c>
      <c r="AX360" s="13">
        <v>0.226190476190476</v>
      </c>
      <c r="AY360" s="13">
        <v>0.20588235294117599</v>
      </c>
      <c r="AZ360" s="13">
        <v>0.20588235294117599</v>
      </c>
      <c r="BA360" s="13">
        <v>0.25862068965517199</v>
      </c>
      <c r="BB360" s="13">
        <v>0.31578947368421101</v>
      </c>
      <c r="BC360" s="13">
        <v>0.18867924528301899</v>
      </c>
      <c r="BD360" s="13"/>
      <c r="BE360" s="13">
        <v>0.22379603399433401</v>
      </c>
    </row>
    <row r="361" spans="2:57" x14ac:dyDescent="0.25">
      <c r="B361" t="s">
        <v>82</v>
      </c>
      <c r="C361" s="13">
        <v>2.54582484725051E-2</v>
      </c>
      <c r="D361" s="13">
        <v>2.5974025974026E-2</v>
      </c>
      <c r="E361" s="13">
        <v>3.7037037037037E-2</v>
      </c>
      <c r="F361" s="13">
        <v>2.7559055118110201E-2</v>
      </c>
      <c r="G361" s="13">
        <v>2.1317829457364299E-2</v>
      </c>
      <c r="H361" s="13"/>
      <c r="I361" s="13">
        <v>3.0042918454935601E-2</v>
      </c>
      <c r="J361" s="13">
        <v>2.1317829457364299E-2</v>
      </c>
      <c r="K361" s="13"/>
      <c r="L361" s="13">
        <v>3.125E-2</v>
      </c>
      <c r="M361" s="13">
        <v>1.2987012987013E-2</v>
      </c>
      <c r="N361" s="13">
        <v>2.0066889632107E-2</v>
      </c>
      <c r="O361" s="13">
        <v>3.7151702786377701E-2</v>
      </c>
      <c r="P361" s="13"/>
      <c r="Q361" s="13">
        <v>4.5045045045045001E-2</v>
      </c>
      <c r="R361" s="13">
        <v>1.35135135135135E-2</v>
      </c>
      <c r="S361" s="13">
        <v>3.2608695652173898E-2</v>
      </c>
      <c r="T361" s="13">
        <v>0</v>
      </c>
      <c r="U361" s="13">
        <v>1.6129032258064498E-2</v>
      </c>
      <c r="V361" s="13">
        <v>7.63358778625954E-3</v>
      </c>
      <c r="W361" s="13">
        <v>3.06122448979592E-2</v>
      </c>
      <c r="X361" s="13">
        <v>3.5087719298245598E-2</v>
      </c>
      <c r="Y361" s="13"/>
      <c r="Z361" s="13">
        <v>5.0359712230215799E-2</v>
      </c>
      <c r="AA361" s="13">
        <v>2.4539877300613501E-2</v>
      </c>
      <c r="AB361" s="13">
        <v>1.9480519480519501E-2</v>
      </c>
      <c r="AC361" s="13">
        <v>2.7932960893854698E-2</v>
      </c>
      <c r="AD361" s="13">
        <v>0</v>
      </c>
      <c r="AE361" s="13">
        <v>3.6697247706422E-2</v>
      </c>
      <c r="AF361" s="13">
        <v>2.3809523809523801E-2</v>
      </c>
      <c r="AG361" s="13">
        <v>1.0989010989011E-2</v>
      </c>
      <c r="AH361" s="13"/>
      <c r="AI361" s="13">
        <v>8.8888888888888906E-2</v>
      </c>
      <c r="AJ361" s="13">
        <v>4.1237113402061903E-2</v>
      </c>
      <c r="AK361" s="13">
        <v>3.2679738562091498E-2</v>
      </c>
      <c r="AL361" s="13">
        <v>1.9920318725099601E-2</v>
      </c>
      <c r="AM361" s="13">
        <v>1.1494252873563199E-2</v>
      </c>
      <c r="AN361" s="13"/>
      <c r="AO361" s="13">
        <v>1.6722408026755901E-2</v>
      </c>
      <c r="AP361" s="13">
        <v>3.90625E-2</v>
      </c>
      <c r="AQ361" s="13"/>
      <c r="AR361" s="13">
        <v>4.6875E-2</v>
      </c>
      <c r="AS361" s="13">
        <v>2.44755244755245E-2</v>
      </c>
      <c r="AT361" s="13">
        <v>5.8823529411764698E-2</v>
      </c>
      <c r="AU361" s="13">
        <v>0</v>
      </c>
      <c r="AV361" s="13">
        <v>2.5210084033613401E-2</v>
      </c>
      <c r="AW361" s="13">
        <v>0</v>
      </c>
      <c r="AX361" s="13">
        <v>3.5714285714285698E-2</v>
      </c>
      <c r="AY361" s="13">
        <v>0</v>
      </c>
      <c r="AZ361" s="13">
        <v>1.9607843137254902E-2</v>
      </c>
      <c r="BA361" s="13">
        <v>1.72413793103448E-2</v>
      </c>
      <c r="BB361" s="13">
        <v>0</v>
      </c>
      <c r="BC361" s="13">
        <v>9.4339622641509399E-2</v>
      </c>
      <c r="BD361" s="13"/>
      <c r="BE361" s="13">
        <v>1.1331444759206799E-2</v>
      </c>
    </row>
    <row r="362" spans="2:57" x14ac:dyDescent="0.25">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row>
    <row r="363" spans="2:57" x14ac:dyDescent="0.25">
      <c r="B363" s="6" t="s">
        <v>211</v>
      </c>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row>
    <row r="364" spans="2:57" x14ac:dyDescent="0.25">
      <c r="B364" s="23" t="s">
        <v>86</v>
      </c>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row>
    <row r="365" spans="2:57" x14ac:dyDescent="0.25">
      <c r="B365" t="s">
        <v>204</v>
      </c>
      <c r="C365" s="13">
        <v>4.0733197556008099E-2</v>
      </c>
      <c r="D365" s="13">
        <v>0.246753246753247</v>
      </c>
      <c r="E365" s="13">
        <v>0.11111111111111099</v>
      </c>
      <c r="F365" s="13">
        <v>2.3622047244094498E-2</v>
      </c>
      <c r="G365" s="13">
        <v>0</v>
      </c>
      <c r="H365" s="13"/>
      <c r="I365" s="13">
        <v>8.5836909871244593E-2</v>
      </c>
      <c r="J365" s="13">
        <v>0</v>
      </c>
      <c r="K365" s="13"/>
      <c r="L365" s="13">
        <v>1.5625E-2</v>
      </c>
      <c r="M365" s="13">
        <v>2.1645021645021599E-2</v>
      </c>
      <c r="N365" s="13">
        <v>4.3478260869565202E-2</v>
      </c>
      <c r="O365" s="13">
        <v>6.19195046439628E-2</v>
      </c>
      <c r="P365" s="13"/>
      <c r="Q365" s="13">
        <v>0.135135135135135</v>
      </c>
      <c r="R365" s="13">
        <v>8.1081081081081099E-2</v>
      </c>
      <c r="S365" s="13">
        <v>9.7826086956521702E-2</v>
      </c>
      <c r="T365" s="13">
        <v>6.5420560747663503E-2</v>
      </c>
      <c r="U365" s="13">
        <v>8.0645161290322596E-3</v>
      </c>
      <c r="V365" s="13">
        <v>1.5267175572519101E-2</v>
      </c>
      <c r="W365" s="13">
        <v>0</v>
      </c>
      <c r="X365" s="13">
        <v>0</v>
      </c>
      <c r="Y365" s="13"/>
      <c r="Z365" s="13">
        <v>5.7553956834532398E-2</v>
      </c>
      <c r="AA365" s="13">
        <v>4.2944785276073601E-2</v>
      </c>
      <c r="AB365" s="13">
        <v>2.5974025974026E-2</v>
      </c>
      <c r="AC365" s="13">
        <v>5.5865921787709499E-3</v>
      </c>
      <c r="AD365" s="13">
        <v>5.7142857142857099E-2</v>
      </c>
      <c r="AE365" s="13">
        <v>1.8348623853211E-2</v>
      </c>
      <c r="AF365" s="13">
        <v>4.7619047619047603E-2</v>
      </c>
      <c r="AG365" s="13">
        <v>0.10989010989011</v>
      </c>
      <c r="AH365" s="13"/>
      <c r="AI365" s="13">
        <v>0.133333333333333</v>
      </c>
      <c r="AJ365" s="13">
        <v>7.2164948453608199E-2</v>
      </c>
      <c r="AK365" s="13">
        <v>7.1895424836601302E-2</v>
      </c>
      <c r="AL365" s="13">
        <v>2.78884462151394E-2</v>
      </c>
      <c r="AM365" s="13">
        <v>5.74712643678161E-3</v>
      </c>
      <c r="AN365" s="13"/>
      <c r="AO365" s="13">
        <v>5.1839464882943102E-2</v>
      </c>
      <c r="AP365" s="13">
        <v>2.34375E-2</v>
      </c>
      <c r="AQ365" s="13"/>
      <c r="AR365" s="13">
        <v>4.6875E-2</v>
      </c>
      <c r="AS365" s="13">
        <v>4.5454545454545497E-2</v>
      </c>
      <c r="AT365" s="13">
        <v>5.8823529411764698E-2</v>
      </c>
      <c r="AU365" s="13">
        <v>0</v>
      </c>
      <c r="AV365" s="13">
        <v>4.20168067226891E-2</v>
      </c>
      <c r="AW365" s="13">
        <v>3.8961038961039002E-2</v>
      </c>
      <c r="AX365" s="13">
        <v>1.1904761904761901E-2</v>
      </c>
      <c r="AY365" s="13">
        <v>5.8823529411764698E-2</v>
      </c>
      <c r="AZ365" s="13">
        <v>2.9411764705882401E-2</v>
      </c>
      <c r="BA365" s="13">
        <v>5.1724137931034503E-2</v>
      </c>
      <c r="BB365" s="13">
        <v>5.2631578947368397E-2</v>
      </c>
      <c r="BC365" s="13">
        <v>5.6603773584905703E-2</v>
      </c>
      <c r="BD365" s="13"/>
      <c r="BE365" s="13">
        <v>8.4985835694051E-3</v>
      </c>
    </row>
    <row r="366" spans="2:57" x14ac:dyDescent="0.25">
      <c r="B366" t="s">
        <v>205</v>
      </c>
      <c r="C366" s="13">
        <v>5.7026476578411402E-2</v>
      </c>
      <c r="D366" s="13">
        <v>0.31168831168831201</v>
      </c>
      <c r="E366" s="13">
        <v>0.17037037037037001</v>
      </c>
      <c r="F366" s="13">
        <v>2.3622047244094498E-2</v>
      </c>
      <c r="G366" s="13">
        <v>5.8139534883720903E-3</v>
      </c>
      <c r="H366" s="13"/>
      <c r="I366" s="13">
        <v>0.113733905579399</v>
      </c>
      <c r="J366" s="13">
        <v>5.8139534883720903E-3</v>
      </c>
      <c r="K366" s="13"/>
      <c r="L366" s="13">
        <v>9.375E-2</v>
      </c>
      <c r="M366" s="13">
        <v>6.0606060606060601E-2</v>
      </c>
      <c r="N366" s="13">
        <v>4.3478260869565202E-2</v>
      </c>
      <c r="O366" s="13">
        <v>5.2631578947368397E-2</v>
      </c>
      <c r="P366" s="13"/>
      <c r="Q366" s="13">
        <v>0.18018018018018001</v>
      </c>
      <c r="R366" s="13">
        <v>0.14864864864864899</v>
      </c>
      <c r="S366" s="13">
        <v>6.5217391304347797E-2</v>
      </c>
      <c r="T366" s="13">
        <v>5.60747663551402E-2</v>
      </c>
      <c r="U366" s="13">
        <v>4.0322580645161303E-2</v>
      </c>
      <c r="V366" s="13">
        <v>1.5267175572519101E-2</v>
      </c>
      <c r="W366" s="13">
        <v>2.04081632653061E-2</v>
      </c>
      <c r="X366" s="13">
        <v>1.3157894736842099E-2</v>
      </c>
      <c r="Y366" s="13"/>
      <c r="Z366" s="13">
        <v>0.12230215827338101</v>
      </c>
      <c r="AA366" s="13">
        <v>7.9754601226993904E-2</v>
      </c>
      <c r="AB366" s="13">
        <v>3.8961038961039002E-2</v>
      </c>
      <c r="AC366" s="13">
        <v>2.7932960893854698E-2</v>
      </c>
      <c r="AD366" s="13">
        <v>1.9047619047619001E-2</v>
      </c>
      <c r="AE366" s="13">
        <v>4.5871559633027498E-2</v>
      </c>
      <c r="AF366" s="13">
        <v>0</v>
      </c>
      <c r="AG366" s="13">
        <v>8.7912087912087905E-2</v>
      </c>
      <c r="AH366" s="13"/>
      <c r="AI366" s="13">
        <v>8.8888888888888906E-2</v>
      </c>
      <c r="AJ366" s="13">
        <v>7.2164948453608199E-2</v>
      </c>
      <c r="AK366" s="13">
        <v>8.4967320261437898E-2</v>
      </c>
      <c r="AL366" s="13">
        <v>3.7848605577689202E-2</v>
      </c>
      <c r="AM366" s="13">
        <v>7.4712643678160898E-2</v>
      </c>
      <c r="AN366" s="13"/>
      <c r="AO366" s="13">
        <v>6.1872909698996698E-2</v>
      </c>
      <c r="AP366" s="13">
        <v>4.9479166666666699E-2</v>
      </c>
      <c r="AQ366" s="13"/>
      <c r="AR366" s="13">
        <v>0</v>
      </c>
      <c r="AS366" s="13">
        <v>4.8951048951049E-2</v>
      </c>
      <c r="AT366" s="13">
        <v>0.11764705882352899</v>
      </c>
      <c r="AU366" s="13">
        <v>3.2258064516128997E-2</v>
      </c>
      <c r="AV366" s="13">
        <v>5.8823529411764698E-2</v>
      </c>
      <c r="AW366" s="13">
        <v>6.4935064935064901E-2</v>
      </c>
      <c r="AX366" s="13">
        <v>9.5238095238095205E-2</v>
      </c>
      <c r="AY366" s="13">
        <v>8.8235294117647106E-2</v>
      </c>
      <c r="AZ366" s="13">
        <v>3.9215686274509803E-2</v>
      </c>
      <c r="BA366" s="13">
        <v>3.4482758620689703E-2</v>
      </c>
      <c r="BB366" s="13">
        <v>0.12280701754386</v>
      </c>
      <c r="BC366" s="13">
        <v>5.6603773584905703E-2</v>
      </c>
      <c r="BD366" s="13"/>
      <c r="BE366" s="13">
        <v>3.1161473087818699E-2</v>
      </c>
    </row>
    <row r="367" spans="2:57" x14ac:dyDescent="0.25">
      <c r="B367" t="s">
        <v>206</v>
      </c>
      <c r="C367" s="13">
        <v>0.14052953156822801</v>
      </c>
      <c r="D367" s="13">
        <v>0.31168831168831201</v>
      </c>
      <c r="E367" s="13">
        <v>0.38518518518518502</v>
      </c>
      <c r="F367" s="13">
        <v>0.17716535433070901</v>
      </c>
      <c r="G367" s="13">
        <v>3.2945736434108502E-2</v>
      </c>
      <c r="H367" s="13"/>
      <c r="I367" s="13">
        <v>0.25965665236051499</v>
      </c>
      <c r="J367" s="13">
        <v>3.2945736434108502E-2</v>
      </c>
      <c r="K367" s="13"/>
      <c r="L367" s="13">
        <v>0.2578125</v>
      </c>
      <c r="M367" s="13">
        <v>0.16017316017316</v>
      </c>
      <c r="N367" s="13">
        <v>0.110367892976589</v>
      </c>
      <c r="O367" s="13">
        <v>0.108359133126935</v>
      </c>
      <c r="P367" s="13"/>
      <c r="Q367" s="13">
        <v>0.35135135135135098</v>
      </c>
      <c r="R367" s="13">
        <v>0.22972972972972999</v>
      </c>
      <c r="S367" s="13">
        <v>0.22826086956521699</v>
      </c>
      <c r="T367" s="13">
        <v>0.121495327102804</v>
      </c>
      <c r="U367" s="13">
        <v>0.13709677419354799</v>
      </c>
      <c r="V367" s="13">
        <v>8.3969465648855005E-2</v>
      </c>
      <c r="W367" s="13">
        <v>9.1836734693877597E-2</v>
      </c>
      <c r="X367" s="13">
        <v>4.3859649122807001E-2</v>
      </c>
      <c r="Y367" s="13"/>
      <c r="Z367" s="13">
        <v>0.16546762589928099</v>
      </c>
      <c r="AA367" s="13">
        <v>0.17177914110429399</v>
      </c>
      <c r="AB367" s="13">
        <v>0.11688311688311701</v>
      </c>
      <c r="AC367" s="13">
        <v>9.4972067039106101E-2</v>
      </c>
      <c r="AD367" s="13">
        <v>0.133333333333333</v>
      </c>
      <c r="AE367" s="13">
        <v>0.201834862385321</v>
      </c>
      <c r="AF367" s="13">
        <v>9.5238095238095205E-2</v>
      </c>
      <c r="AG367" s="13">
        <v>0.13186813186813201</v>
      </c>
      <c r="AH367" s="13"/>
      <c r="AI367" s="13">
        <v>0.2</v>
      </c>
      <c r="AJ367" s="13">
        <v>0.11340206185567001</v>
      </c>
      <c r="AK367" s="13">
        <v>0.18300653594771199</v>
      </c>
      <c r="AL367" s="13">
        <v>0.139442231075697</v>
      </c>
      <c r="AM367" s="13">
        <v>0.114942528735632</v>
      </c>
      <c r="AN367" s="13"/>
      <c r="AO367" s="13">
        <v>0.14548494983277599</v>
      </c>
      <c r="AP367" s="13">
        <v>0.1328125</v>
      </c>
      <c r="AQ367" s="13"/>
      <c r="AR367" s="13">
        <v>0.171875</v>
      </c>
      <c r="AS367" s="13">
        <v>9.0909090909090898E-2</v>
      </c>
      <c r="AT367" s="13">
        <v>0.11764705882352899</v>
      </c>
      <c r="AU367" s="13">
        <v>0.12903225806451599</v>
      </c>
      <c r="AV367" s="13">
        <v>0.19327731092437</v>
      </c>
      <c r="AW367" s="13">
        <v>0.14285714285714299</v>
      </c>
      <c r="AX367" s="13">
        <v>0.107142857142857</v>
      </c>
      <c r="AY367" s="13">
        <v>0.14705882352941199</v>
      </c>
      <c r="AZ367" s="13">
        <v>0.18627450980392199</v>
      </c>
      <c r="BA367" s="13">
        <v>0.20689655172413801</v>
      </c>
      <c r="BB367" s="13">
        <v>0.105263157894737</v>
      </c>
      <c r="BC367" s="13">
        <v>0.18867924528301899</v>
      </c>
      <c r="BD367" s="13"/>
      <c r="BE367" s="13">
        <v>0.13314447592067999</v>
      </c>
    </row>
    <row r="368" spans="2:57" x14ac:dyDescent="0.25">
      <c r="B368" t="s">
        <v>207</v>
      </c>
      <c r="C368" s="13">
        <v>0.16293279022403301</v>
      </c>
      <c r="D368" s="13">
        <v>9.0909090909090898E-2</v>
      </c>
      <c r="E368" s="13">
        <v>0.20740740740740701</v>
      </c>
      <c r="F368" s="13">
        <v>0.279527559055118</v>
      </c>
      <c r="G368" s="13">
        <v>0.104651162790698</v>
      </c>
      <c r="H368" s="13"/>
      <c r="I368" s="13">
        <v>0.22746781115879799</v>
      </c>
      <c r="J368" s="13">
        <v>0.104651162790698</v>
      </c>
      <c r="K368" s="13"/>
      <c r="L368" s="13">
        <v>0.1484375</v>
      </c>
      <c r="M368" s="13">
        <v>0.19480519480519501</v>
      </c>
      <c r="N368" s="13">
        <v>0.18060200668896301</v>
      </c>
      <c r="O368" s="13">
        <v>0.13003095975232201</v>
      </c>
      <c r="P368" s="13"/>
      <c r="Q368" s="13">
        <v>0.108108108108108</v>
      </c>
      <c r="R368" s="13">
        <v>0.17567567567567599</v>
      </c>
      <c r="S368" s="13">
        <v>0.20652173913043501</v>
      </c>
      <c r="T368" s="13">
        <v>0.20560747663551401</v>
      </c>
      <c r="U368" s="13">
        <v>0.209677419354839</v>
      </c>
      <c r="V368" s="13">
        <v>0.213740458015267</v>
      </c>
      <c r="W368" s="13">
        <v>0.17346938775510201</v>
      </c>
      <c r="X368" s="13">
        <v>8.3333333333333301E-2</v>
      </c>
      <c r="Y368" s="13"/>
      <c r="Z368" s="13">
        <v>0.15827338129496399</v>
      </c>
      <c r="AA368" s="13">
        <v>0.17791411042944799</v>
      </c>
      <c r="AB368" s="13">
        <v>0.17532467532467499</v>
      </c>
      <c r="AC368" s="13">
        <v>0.122905027932961</v>
      </c>
      <c r="AD368" s="13">
        <v>0.17142857142857101</v>
      </c>
      <c r="AE368" s="13">
        <v>0.18348623853210999</v>
      </c>
      <c r="AF368" s="13">
        <v>0.19047619047618999</v>
      </c>
      <c r="AG368" s="13">
        <v>0.15384615384615399</v>
      </c>
      <c r="AH368" s="13"/>
      <c r="AI368" s="13">
        <v>0.17777777777777801</v>
      </c>
      <c r="AJ368" s="13">
        <v>0.27835051546391798</v>
      </c>
      <c r="AK368" s="13">
        <v>0.16993464052287599</v>
      </c>
      <c r="AL368" s="13">
        <v>0.163346613545817</v>
      </c>
      <c r="AM368" s="13">
        <v>8.04597701149425E-2</v>
      </c>
      <c r="AN368" s="13"/>
      <c r="AO368" s="13">
        <v>0.14882943143812699</v>
      </c>
      <c r="AP368" s="13">
        <v>0.18489583333333301</v>
      </c>
      <c r="AQ368" s="13"/>
      <c r="AR368" s="13">
        <v>0.109375</v>
      </c>
      <c r="AS368" s="13">
        <v>0.12237762237762199</v>
      </c>
      <c r="AT368" s="13">
        <v>0.23529411764705899</v>
      </c>
      <c r="AU368" s="13">
        <v>0.32258064516128998</v>
      </c>
      <c r="AV368" s="13">
        <v>0.16806722689075601</v>
      </c>
      <c r="AW368" s="13">
        <v>0.18181818181818199</v>
      </c>
      <c r="AX368" s="13">
        <v>0.17857142857142899</v>
      </c>
      <c r="AY368" s="13">
        <v>8.8235294117647106E-2</v>
      </c>
      <c r="AZ368" s="13">
        <v>0.18627450980392199</v>
      </c>
      <c r="BA368" s="13">
        <v>0.18965517241379301</v>
      </c>
      <c r="BB368" s="13">
        <v>0.19298245614035101</v>
      </c>
      <c r="BC368" s="13">
        <v>0.20754716981132099</v>
      </c>
      <c r="BD368" s="13"/>
      <c r="BE368" s="13">
        <v>0.15864022662889499</v>
      </c>
    </row>
    <row r="369" spans="2:57" x14ac:dyDescent="0.25">
      <c r="B369" t="s">
        <v>208</v>
      </c>
      <c r="C369" s="13">
        <v>0.30651731160896101</v>
      </c>
      <c r="D369" s="13">
        <v>2.5974025974026E-2</v>
      </c>
      <c r="E369" s="13">
        <v>0.11111111111111099</v>
      </c>
      <c r="F369" s="13">
        <v>0.35039370078740201</v>
      </c>
      <c r="G369" s="13">
        <v>0.377906976744186</v>
      </c>
      <c r="H369" s="13"/>
      <c r="I369" s="13">
        <v>0.22746781115879799</v>
      </c>
      <c r="J369" s="13">
        <v>0.377906976744186</v>
      </c>
      <c r="K369" s="13"/>
      <c r="L369" s="13">
        <v>0.234375</v>
      </c>
      <c r="M369" s="13">
        <v>0.337662337662338</v>
      </c>
      <c r="N369" s="13">
        <v>0.35451505016722401</v>
      </c>
      <c r="O369" s="13">
        <v>0.269349845201238</v>
      </c>
      <c r="P369" s="13"/>
      <c r="Q369" s="13">
        <v>9.90990990990991E-2</v>
      </c>
      <c r="R369" s="13">
        <v>0.28378378378378399</v>
      </c>
      <c r="S369" s="13">
        <v>0.22826086956521699</v>
      </c>
      <c r="T369" s="13">
        <v>0.355140186915888</v>
      </c>
      <c r="U369" s="13">
        <v>0.34677419354838701</v>
      </c>
      <c r="V369" s="13">
        <v>0.38931297709923701</v>
      </c>
      <c r="W369" s="13">
        <v>0.42857142857142899</v>
      </c>
      <c r="X369" s="13">
        <v>0.30263157894736797</v>
      </c>
      <c r="Y369" s="13"/>
      <c r="Z369" s="13">
        <v>0.28776978417266202</v>
      </c>
      <c r="AA369" s="13">
        <v>0.245398773006135</v>
      </c>
      <c r="AB369" s="13">
        <v>0.27922077922077898</v>
      </c>
      <c r="AC369" s="13">
        <v>0.29050279329608902</v>
      </c>
      <c r="AD369" s="13">
        <v>0.38095238095238099</v>
      </c>
      <c r="AE369" s="13">
        <v>0.35779816513761498</v>
      </c>
      <c r="AF369" s="13">
        <v>0.40476190476190499</v>
      </c>
      <c r="AG369" s="13">
        <v>0.32967032967033</v>
      </c>
      <c r="AH369" s="13"/>
      <c r="AI369" s="13">
        <v>0.155555555555556</v>
      </c>
      <c r="AJ369" s="13">
        <v>0.216494845360825</v>
      </c>
      <c r="AK369" s="13">
        <v>0.26143790849673199</v>
      </c>
      <c r="AL369" s="13">
        <v>0.36055776892430302</v>
      </c>
      <c r="AM369" s="13">
        <v>0.28160919540229901</v>
      </c>
      <c r="AN369" s="13"/>
      <c r="AO369" s="13">
        <v>0.30936454849498302</v>
      </c>
      <c r="AP369" s="13">
        <v>0.30208333333333298</v>
      </c>
      <c r="AQ369" s="13"/>
      <c r="AR369" s="13">
        <v>0.34375</v>
      </c>
      <c r="AS369" s="13">
        <v>0.321678321678322</v>
      </c>
      <c r="AT369" s="13">
        <v>0.11764705882352899</v>
      </c>
      <c r="AU369" s="13">
        <v>0.19354838709677399</v>
      </c>
      <c r="AV369" s="13">
        <v>0.27731092436974802</v>
      </c>
      <c r="AW369" s="13">
        <v>0.29870129870129902</v>
      </c>
      <c r="AX369" s="13">
        <v>0.35714285714285698</v>
      </c>
      <c r="AY369" s="13">
        <v>0.441176470588235</v>
      </c>
      <c r="AZ369" s="13">
        <v>0.30392156862745101</v>
      </c>
      <c r="BA369" s="13">
        <v>0.34482758620689702</v>
      </c>
      <c r="BB369" s="13">
        <v>0.26315789473684198</v>
      </c>
      <c r="BC369" s="13">
        <v>0.22641509433962301</v>
      </c>
      <c r="BD369" s="13"/>
      <c r="BE369" s="13">
        <v>0.297450424929178</v>
      </c>
    </row>
    <row r="370" spans="2:57" x14ac:dyDescent="0.25">
      <c r="B370" t="s">
        <v>209</v>
      </c>
      <c r="C370" s="13">
        <v>0.115071283095723</v>
      </c>
      <c r="D370" s="13">
        <v>1.2987012987013E-2</v>
      </c>
      <c r="E370" s="13">
        <v>0</v>
      </c>
      <c r="F370" s="13">
        <v>9.8425196850393706E-2</v>
      </c>
      <c r="G370" s="13">
        <v>0.168604651162791</v>
      </c>
      <c r="H370" s="13"/>
      <c r="I370" s="13">
        <v>5.5793991416309002E-2</v>
      </c>
      <c r="J370" s="13">
        <v>0.168604651162791</v>
      </c>
      <c r="K370" s="13"/>
      <c r="L370" s="13">
        <v>0.1171875</v>
      </c>
      <c r="M370" s="13">
        <v>0.12987012987013</v>
      </c>
      <c r="N370" s="13">
        <v>0.107023411371237</v>
      </c>
      <c r="O370" s="13">
        <v>0.111455108359133</v>
      </c>
      <c r="P370" s="13"/>
      <c r="Q370" s="13">
        <v>9.00900900900901E-2</v>
      </c>
      <c r="R370" s="13">
        <v>2.7027027027027001E-2</v>
      </c>
      <c r="S370" s="13">
        <v>0.141304347826087</v>
      </c>
      <c r="T370" s="13">
        <v>8.4112149532710304E-2</v>
      </c>
      <c r="U370" s="13">
        <v>0.112903225806452</v>
      </c>
      <c r="V370" s="13">
        <v>0.14503816793893101</v>
      </c>
      <c r="W370" s="13">
        <v>0.15306122448979601</v>
      </c>
      <c r="X370" s="13">
        <v>0.13157894736842099</v>
      </c>
      <c r="Y370" s="13"/>
      <c r="Z370" s="13">
        <v>9.3525179856115095E-2</v>
      </c>
      <c r="AA370" s="13">
        <v>0.110429447852761</v>
      </c>
      <c r="AB370" s="13">
        <v>0.13636363636363599</v>
      </c>
      <c r="AC370" s="13">
        <v>0.16201117318435801</v>
      </c>
      <c r="AD370" s="13">
        <v>0.133333333333333</v>
      </c>
      <c r="AE370" s="13">
        <v>5.5045871559633003E-2</v>
      </c>
      <c r="AF370" s="13">
        <v>7.1428571428571397E-2</v>
      </c>
      <c r="AG370" s="13">
        <v>9.8901098901098897E-2</v>
      </c>
      <c r="AH370" s="13"/>
      <c r="AI370" s="13">
        <v>0.133333333333333</v>
      </c>
      <c r="AJ370" s="13">
        <v>0.10309278350515499</v>
      </c>
      <c r="AK370" s="13">
        <v>9.1503267973856203E-2</v>
      </c>
      <c r="AL370" s="13">
        <v>0.113545816733068</v>
      </c>
      <c r="AM370" s="13">
        <v>0.14942528735632199</v>
      </c>
      <c r="AN370" s="13"/>
      <c r="AO370" s="13">
        <v>0.117056856187291</v>
      </c>
      <c r="AP370" s="13">
        <v>0.111979166666667</v>
      </c>
      <c r="AQ370" s="13"/>
      <c r="AR370" s="13">
        <v>0.125</v>
      </c>
      <c r="AS370" s="13">
        <v>0.13986013986014001</v>
      </c>
      <c r="AT370" s="13">
        <v>0.29411764705882398</v>
      </c>
      <c r="AU370" s="13">
        <v>0.16129032258064499</v>
      </c>
      <c r="AV370" s="13">
        <v>9.2436974789915999E-2</v>
      </c>
      <c r="AW370" s="13">
        <v>0.11688311688311701</v>
      </c>
      <c r="AX370" s="13">
        <v>0.119047619047619</v>
      </c>
      <c r="AY370" s="13">
        <v>8.8235294117647106E-2</v>
      </c>
      <c r="AZ370" s="13">
        <v>0.11764705882352899</v>
      </c>
      <c r="BA370" s="13">
        <v>5.1724137931034503E-2</v>
      </c>
      <c r="BB370" s="13">
        <v>7.0175438596491196E-2</v>
      </c>
      <c r="BC370" s="13">
        <v>5.6603773584905703E-2</v>
      </c>
      <c r="BD370" s="13"/>
      <c r="BE370" s="13">
        <v>0.15297450424929199</v>
      </c>
    </row>
    <row r="371" spans="2:57" x14ac:dyDescent="0.25">
      <c r="B371" t="s">
        <v>210</v>
      </c>
      <c r="C371" s="13">
        <v>0.16191446028513201</v>
      </c>
      <c r="D371" s="13">
        <v>0</v>
      </c>
      <c r="E371" s="13">
        <v>0</v>
      </c>
      <c r="F371" s="13">
        <v>3.5433070866141697E-2</v>
      </c>
      <c r="G371" s="13">
        <v>0.290697674418605</v>
      </c>
      <c r="H371" s="13"/>
      <c r="I371" s="13">
        <v>1.9313304721029999E-2</v>
      </c>
      <c r="J371" s="13">
        <v>0.290697674418605</v>
      </c>
      <c r="K371" s="13"/>
      <c r="L371" s="13">
        <v>0.125</v>
      </c>
      <c r="M371" s="13">
        <v>9.0909090909090898E-2</v>
      </c>
      <c r="N371" s="13">
        <v>0.14715719063545199</v>
      </c>
      <c r="O371" s="13">
        <v>0.24148606811145501</v>
      </c>
      <c r="P371" s="13"/>
      <c r="Q371" s="13">
        <v>2.7027027027027001E-2</v>
      </c>
      <c r="R371" s="13">
        <v>4.0540540540540501E-2</v>
      </c>
      <c r="S371" s="13">
        <v>3.2608695652173898E-2</v>
      </c>
      <c r="T371" s="13">
        <v>0.10280373831775701</v>
      </c>
      <c r="U371" s="13">
        <v>0.12903225806451599</v>
      </c>
      <c r="V371" s="13">
        <v>0.13740458015267201</v>
      </c>
      <c r="W371" s="13">
        <v>0.122448979591837</v>
      </c>
      <c r="X371" s="13">
        <v>0.394736842105263</v>
      </c>
      <c r="Y371" s="13"/>
      <c r="Z371" s="13">
        <v>9.3525179856115095E-2</v>
      </c>
      <c r="AA371" s="13">
        <v>0.14723926380368099</v>
      </c>
      <c r="AB371" s="13">
        <v>0.207792207792208</v>
      </c>
      <c r="AC371" s="13">
        <v>0.29608938547486002</v>
      </c>
      <c r="AD371" s="13">
        <v>0.104761904761905</v>
      </c>
      <c r="AE371" s="13">
        <v>0.11009174311926601</v>
      </c>
      <c r="AF371" s="13">
        <v>0.16666666666666699</v>
      </c>
      <c r="AG371" s="13">
        <v>7.69230769230769E-2</v>
      </c>
      <c r="AH371" s="13"/>
      <c r="AI371" s="13">
        <v>8.8888888888888906E-2</v>
      </c>
      <c r="AJ371" s="13">
        <v>0.123711340206186</v>
      </c>
      <c r="AK371" s="13">
        <v>0.10457516339869299</v>
      </c>
      <c r="AL371" s="13">
        <v>0.151394422310757</v>
      </c>
      <c r="AM371" s="13">
        <v>0.27586206896551702</v>
      </c>
      <c r="AN371" s="13"/>
      <c r="AO371" s="13">
        <v>0.158862876254181</v>
      </c>
      <c r="AP371" s="13">
        <v>0.16666666666666699</v>
      </c>
      <c r="AQ371" s="13"/>
      <c r="AR371" s="13">
        <v>0.171875</v>
      </c>
      <c r="AS371" s="13">
        <v>0.22027972027972001</v>
      </c>
      <c r="AT371" s="13">
        <v>5.8823529411764698E-2</v>
      </c>
      <c r="AU371" s="13">
        <v>0.16129032258064499</v>
      </c>
      <c r="AV371" s="13">
        <v>0.159663865546218</v>
      </c>
      <c r="AW371" s="13">
        <v>0.15584415584415601</v>
      </c>
      <c r="AX371" s="13">
        <v>0.107142857142857</v>
      </c>
      <c r="AY371" s="13">
        <v>8.8235294117647106E-2</v>
      </c>
      <c r="AZ371" s="13">
        <v>0.12745098039215699</v>
      </c>
      <c r="BA371" s="13">
        <v>0.12068965517241401</v>
      </c>
      <c r="BB371" s="13">
        <v>0.140350877192982</v>
      </c>
      <c r="BC371" s="13">
        <v>0.15094339622641501</v>
      </c>
      <c r="BD371" s="13"/>
      <c r="BE371" s="13">
        <v>0.20396600566572201</v>
      </c>
    </row>
    <row r="372" spans="2:57" x14ac:dyDescent="0.25">
      <c r="B372" t="s">
        <v>134</v>
      </c>
      <c r="C372" s="13">
        <v>1.52749490835031E-2</v>
      </c>
      <c r="D372" s="13">
        <v>0</v>
      </c>
      <c r="E372" s="13">
        <v>1.48148148148148E-2</v>
      </c>
      <c r="F372" s="13">
        <v>1.1811023622047201E-2</v>
      </c>
      <c r="G372" s="13">
        <v>1.9379844961240299E-2</v>
      </c>
      <c r="H372" s="13"/>
      <c r="I372" s="13">
        <v>1.07296137339056E-2</v>
      </c>
      <c r="J372" s="13">
        <v>1.9379844961240299E-2</v>
      </c>
      <c r="K372" s="13"/>
      <c r="L372" s="13">
        <v>7.8125E-3</v>
      </c>
      <c r="M372" s="13">
        <v>4.3290043290043299E-3</v>
      </c>
      <c r="N372" s="13">
        <v>1.3377926421404699E-2</v>
      </c>
      <c r="O372" s="13">
        <v>2.4767801857585099E-2</v>
      </c>
      <c r="P372" s="13"/>
      <c r="Q372" s="13">
        <v>9.0090090090090107E-3</v>
      </c>
      <c r="R372" s="13">
        <v>1.35135135135135E-2</v>
      </c>
      <c r="S372" s="13">
        <v>0</v>
      </c>
      <c r="T372" s="13">
        <v>9.3457943925233603E-3</v>
      </c>
      <c r="U372" s="13">
        <v>1.6129032258064498E-2</v>
      </c>
      <c r="V372" s="13">
        <v>0</v>
      </c>
      <c r="W372" s="13">
        <v>1.02040816326531E-2</v>
      </c>
      <c r="X372" s="13">
        <v>3.07017543859649E-2</v>
      </c>
      <c r="Y372" s="13"/>
      <c r="Z372" s="13">
        <v>2.15827338129496E-2</v>
      </c>
      <c r="AA372" s="13">
        <v>2.4539877300613501E-2</v>
      </c>
      <c r="AB372" s="13">
        <v>1.9480519480519501E-2</v>
      </c>
      <c r="AC372" s="13">
        <v>0</v>
      </c>
      <c r="AD372" s="13">
        <v>0</v>
      </c>
      <c r="AE372" s="13">
        <v>2.7522935779816501E-2</v>
      </c>
      <c r="AF372" s="13">
        <v>2.3809523809523801E-2</v>
      </c>
      <c r="AG372" s="13">
        <v>1.0989010989011E-2</v>
      </c>
      <c r="AH372" s="13"/>
      <c r="AI372" s="13">
        <v>2.2222222222222199E-2</v>
      </c>
      <c r="AJ372" s="13">
        <v>2.06185567010309E-2</v>
      </c>
      <c r="AK372" s="13">
        <v>3.2679738562091498E-2</v>
      </c>
      <c r="AL372" s="13">
        <v>5.9760956175298804E-3</v>
      </c>
      <c r="AM372" s="13">
        <v>1.72413793103448E-2</v>
      </c>
      <c r="AN372" s="13"/>
      <c r="AO372" s="13">
        <v>6.6889632107023402E-3</v>
      </c>
      <c r="AP372" s="13">
        <v>2.8645833333333301E-2</v>
      </c>
      <c r="AQ372" s="13"/>
      <c r="AR372" s="13">
        <v>3.125E-2</v>
      </c>
      <c r="AS372" s="13">
        <v>1.04895104895105E-2</v>
      </c>
      <c r="AT372" s="13">
        <v>0</v>
      </c>
      <c r="AU372" s="13">
        <v>0</v>
      </c>
      <c r="AV372" s="13">
        <v>8.4033613445378096E-3</v>
      </c>
      <c r="AW372" s="13">
        <v>0</v>
      </c>
      <c r="AX372" s="13">
        <v>2.3809523809523801E-2</v>
      </c>
      <c r="AY372" s="13">
        <v>0</v>
      </c>
      <c r="AZ372" s="13">
        <v>9.8039215686274508E-3</v>
      </c>
      <c r="BA372" s="13">
        <v>0</v>
      </c>
      <c r="BB372" s="13">
        <v>5.2631578947368397E-2</v>
      </c>
      <c r="BC372" s="13">
        <v>5.6603773584905703E-2</v>
      </c>
      <c r="BD372" s="13"/>
      <c r="BE372" s="13">
        <v>1.4164305949008501E-2</v>
      </c>
    </row>
    <row r="373" spans="2:57" x14ac:dyDescent="0.25">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row>
    <row r="374" spans="2:57" x14ac:dyDescent="0.25">
      <c r="B374" s="6" t="s">
        <v>223</v>
      </c>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row>
    <row r="375" spans="2:57" x14ac:dyDescent="0.25">
      <c r="B375" s="23" t="s">
        <v>86</v>
      </c>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row>
    <row r="376" spans="2:57" x14ac:dyDescent="0.25">
      <c r="B376" t="s">
        <v>212</v>
      </c>
      <c r="C376" s="13">
        <v>2.6476578411405299E-2</v>
      </c>
      <c r="D376" s="13">
        <v>0.246753246753247</v>
      </c>
      <c r="E376" s="13">
        <v>3.7037037037037E-2</v>
      </c>
      <c r="F376" s="13">
        <v>3.9370078740157497E-3</v>
      </c>
      <c r="G376" s="13">
        <v>1.9379844961240299E-3</v>
      </c>
      <c r="H376" s="13"/>
      <c r="I376" s="13">
        <v>5.3648068669527899E-2</v>
      </c>
      <c r="J376" s="13">
        <v>1.9379844961240299E-3</v>
      </c>
      <c r="K376" s="13"/>
      <c r="L376" s="13">
        <v>6.25E-2</v>
      </c>
      <c r="M376" s="13">
        <v>3.03030303030303E-2</v>
      </c>
      <c r="N376" s="13">
        <v>1.6722408026755901E-2</v>
      </c>
      <c r="O376" s="13">
        <v>1.8575851393188899E-2</v>
      </c>
      <c r="P376" s="13"/>
      <c r="Q376" s="13">
        <v>0.18918918918918901</v>
      </c>
      <c r="R376" s="13">
        <v>4.0540540540540501E-2</v>
      </c>
      <c r="S376" s="13">
        <v>1.0869565217391301E-2</v>
      </c>
      <c r="T376" s="13">
        <v>9.3457943925233603E-3</v>
      </c>
      <c r="U376" s="13">
        <v>0</v>
      </c>
      <c r="V376" s="13">
        <v>0</v>
      </c>
      <c r="W376" s="13">
        <v>0</v>
      </c>
      <c r="X376" s="13">
        <v>0</v>
      </c>
      <c r="Y376" s="13"/>
      <c r="Z376" s="13">
        <v>5.7553956834532398E-2</v>
      </c>
      <c r="AA376" s="13">
        <v>2.4539877300613501E-2</v>
      </c>
      <c r="AB376" s="13">
        <v>0</v>
      </c>
      <c r="AC376" s="13">
        <v>1.11731843575419E-2</v>
      </c>
      <c r="AD376" s="13">
        <v>9.5238095238095195E-3</v>
      </c>
      <c r="AE376" s="13">
        <v>9.1743119266055103E-3</v>
      </c>
      <c r="AF376" s="13">
        <v>2.3809523809523801E-2</v>
      </c>
      <c r="AG376" s="13">
        <v>9.8901098901098897E-2</v>
      </c>
      <c r="AH376" s="13"/>
      <c r="AI376" s="13">
        <v>0.133333333333333</v>
      </c>
      <c r="AJ376" s="13">
        <v>4.1237113402061903E-2</v>
      </c>
      <c r="AK376" s="13">
        <v>3.9215686274509803E-2</v>
      </c>
      <c r="AL376" s="13">
        <v>9.9601593625498006E-3</v>
      </c>
      <c r="AM376" s="13">
        <v>1.72413793103448E-2</v>
      </c>
      <c r="AN376" s="13"/>
      <c r="AO376" s="13">
        <v>2.6755852842809399E-2</v>
      </c>
      <c r="AP376" s="13">
        <v>2.6041666666666699E-2</v>
      </c>
      <c r="AQ376" s="13"/>
      <c r="AR376" s="13">
        <v>1.5625E-2</v>
      </c>
      <c r="AS376" s="13">
        <v>2.0979020979021001E-2</v>
      </c>
      <c r="AT376" s="13">
        <v>0</v>
      </c>
      <c r="AU376" s="13">
        <v>0</v>
      </c>
      <c r="AV376" s="13">
        <v>2.5210084033613401E-2</v>
      </c>
      <c r="AW376" s="13">
        <v>2.5974025974026E-2</v>
      </c>
      <c r="AX376" s="13">
        <v>3.5714285714285698E-2</v>
      </c>
      <c r="AY376" s="13">
        <v>5.8823529411764698E-2</v>
      </c>
      <c r="AZ376" s="13">
        <v>3.9215686274509803E-2</v>
      </c>
      <c r="BA376" s="13">
        <v>1.72413793103448E-2</v>
      </c>
      <c r="BB376" s="13">
        <v>5.2631578947368397E-2</v>
      </c>
      <c r="BC376" s="13">
        <v>1.88679245283019E-2</v>
      </c>
      <c r="BD376" s="13"/>
      <c r="BE376" s="13">
        <v>1.69971671388102E-2</v>
      </c>
    </row>
    <row r="377" spans="2:57" x14ac:dyDescent="0.25">
      <c r="B377" t="s">
        <v>213</v>
      </c>
      <c r="C377" s="13">
        <v>5.7026476578411402E-2</v>
      </c>
      <c r="D377" s="13">
        <v>0.22077922077922099</v>
      </c>
      <c r="E377" s="13">
        <v>0.148148148148148</v>
      </c>
      <c r="F377" s="13">
        <v>4.33070866141732E-2</v>
      </c>
      <c r="G377" s="13">
        <v>1.5503875968992199E-2</v>
      </c>
      <c r="H377" s="13"/>
      <c r="I377" s="13">
        <v>0.10300429184549401</v>
      </c>
      <c r="J377" s="13">
        <v>1.5503875968992199E-2</v>
      </c>
      <c r="K377" s="13"/>
      <c r="L377" s="13">
        <v>8.59375E-2</v>
      </c>
      <c r="M377" s="13">
        <v>6.9264069264069306E-2</v>
      </c>
      <c r="N377" s="13">
        <v>4.3478260869565202E-2</v>
      </c>
      <c r="O377" s="13">
        <v>4.9535603715170302E-2</v>
      </c>
      <c r="P377" s="13"/>
      <c r="Q377" s="13">
        <v>0.22522522522522501</v>
      </c>
      <c r="R377" s="13">
        <v>0.17567567567567599</v>
      </c>
      <c r="S377" s="13">
        <v>9.7826086956521702E-2</v>
      </c>
      <c r="T377" s="13">
        <v>9.3457943925233603E-3</v>
      </c>
      <c r="U377" s="13">
        <v>3.2258064516128997E-2</v>
      </c>
      <c r="V377" s="13">
        <v>1.5267175572519101E-2</v>
      </c>
      <c r="W377" s="13">
        <v>0</v>
      </c>
      <c r="X377" s="13">
        <v>8.7719298245613996E-3</v>
      </c>
      <c r="Y377" s="13"/>
      <c r="Z377" s="13">
        <v>0.107913669064748</v>
      </c>
      <c r="AA377" s="13">
        <v>4.2944785276073601E-2</v>
      </c>
      <c r="AB377" s="13">
        <v>3.8961038961039002E-2</v>
      </c>
      <c r="AC377" s="13">
        <v>5.5865921787709501E-2</v>
      </c>
      <c r="AD377" s="13">
        <v>4.7619047619047603E-2</v>
      </c>
      <c r="AE377" s="13">
        <v>6.4220183486238494E-2</v>
      </c>
      <c r="AF377" s="13">
        <v>0</v>
      </c>
      <c r="AG377" s="13">
        <v>6.5934065934065894E-2</v>
      </c>
      <c r="AH377" s="13"/>
      <c r="AI377" s="13">
        <v>0.155555555555556</v>
      </c>
      <c r="AJ377" s="13">
        <v>0.10309278350515499</v>
      </c>
      <c r="AK377" s="13">
        <v>9.1503267973856203E-2</v>
      </c>
      <c r="AL377" s="13">
        <v>4.7808764940239001E-2</v>
      </c>
      <c r="AM377" s="13">
        <v>5.74712643678161E-3</v>
      </c>
      <c r="AN377" s="13"/>
      <c r="AO377" s="13">
        <v>6.5217391304347797E-2</v>
      </c>
      <c r="AP377" s="13">
        <v>4.4270833333333301E-2</v>
      </c>
      <c r="AQ377" s="13"/>
      <c r="AR377" s="13">
        <v>7.8125E-2</v>
      </c>
      <c r="AS377" s="13">
        <v>4.8951048951049E-2</v>
      </c>
      <c r="AT377" s="13">
        <v>5.8823529411764698E-2</v>
      </c>
      <c r="AU377" s="13">
        <v>3.2258064516128997E-2</v>
      </c>
      <c r="AV377" s="13">
        <v>5.0420168067226899E-2</v>
      </c>
      <c r="AW377" s="13">
        <v>2.5974025974026E-2</v>
      </c>
      <c r="AX377" s="13">
        <v>4.7619047619047603E-2</v>
      </c>
      <c r="AY377" s="13">
        <v>5.8823529411764698E-2</v>
      </c>
      <c r="AZ377" s="13">
        <v>5.8823529411764698E-2</v>
      </c>
      <c r="BA377" s="13">
        <v>5.1724137931034503E-2</v>
      </c>
      <c r="BB377" s="13">
        <v>0.140350877192982</v>
      </c>
      <c r="BC377" s="13">
        <v>7.5471698113207503E-2</v>
      </c>
      <c r="BD377" s="13"/>
      <c r="BE377" s="13">
        <v>5.09915014164306E-2</v>
      </c>
    </row>
    <row r="378" spans="2:57" x14ac:dyDescent="0.25">
      <c r="B378" t="s">
        <v>214</v>
      </c>
      <c r="C378" s="13">
        <v>6.7209775967413399E-2</v>
      </c>
      <c r="D378" s="13">
        <v>0.19480519480519501</v>
      </c>
      <c r="E378" s="13">
        <v>0.140740740740741</v>
      </c>
      <c r="F378" s="13">
        <v>7.4803149606299205E-2</v>
      </c>
      <c r="G378" s="13">
        <v>2.5193798449612399E-2</v>
      </c>
      <c r="H378" s="13"/>
      <c r="I378" s="13">
        <v>0.113733905579399</v>
      </c>
      <c r="J378" s="13">
        <v>2.5193798449612399E-2</v>
      </c>
      <c r="K378" s="13"/>
      <c r="L378" s="13">
        <v>0.1328125</v>
      </c>
      <c r="M378" s="13">
        <v>5.1948051948052E-2</v>
      </c>
      <c r="N378" s="13">
        <v>5.0167224080267601E-2</v>
      </c>
      <c r="O378" s="13">
        <v>6.8111455108359101E-2</v>
      </c>
      <c r="P378" s="13"/>
      <c r="Q378" s="13">
        <v>0.162162162162162</v>
      </c>
      <c r="R378" s="13">
        <v>0.135135135135135</v>
      </c>
      <c r="S378" s="13">
        <v>0.13043478260869601</v>
      </c>
      <c r="T378" s="13">
        <v>6.5420560747663503E-2</v>
      </c>
      <c r="U378" s="13">
        <v>7.25806451612903E-2</v>
      </c>
      <c r="V378" s="13">
        <v>2.2900763358778602E-2</v>
      </c>
      <c r="W378" s="13">
        <v>5.10204081632653E-2</v>
      </c>
      <c r="X378" s="13">
        <v>4.3859649122806998E-3</v>
      </c>
      <c r="Y378" s="13"/>
      <c r="Z378" s="13">
        <v>0.115107913669065</v>
      </c>
      <c r="AA378" s="13">
        <v>9.2024539877300596E-2</v>
      </c>
      <c r="AB378" s="13">
        <v>5.1948051948052E-2</v>
      </c>
      <c r="AC378" s="13">
        <v>3.3519553072625698E-2</v>
      </c>
      <c r="AD378" s="13">
        <v>6.6666666666666693E-2</v>
      </c>
      <c r="AE378" s="13">
        <v>7.3394495412843999E-2</v>
      </c>
      <c r="AF378" s="13">
        <v>4.7619047619047603E-2</v>
      </c>
      <c r="AG378" s="13">
        <v>4.3956043956044001E-2</v>
      </c>
      <c r="AH378" s="13"/>
      <c r="AI378" s="13">
        <v>6.6666666666666693E-2</v>
      </c>
      <c r="AJ378" s="13">
        <v>9.2783505154639206E-2</v>
      </c>
      <c r="AK378" s="13">
        <v>0.12418300653594801</v>
      </c>
      <c r="AL378" s="13">
        <v>4.9800796812749001E-2</v>
      </c>
      <c r="AM378" s="13">
        <v>5.7471264367816098E-2</v>
      </c>
      <c r="AN378" s="13"/>
      <c r="AO378" s="13">
        <v>7.3578595317725801E-2</v>
      </c>
      <c r="AP378" s="13">
        <v>5.7291666666666699E-2</v>
      </c>
      <c r="AQ378" s="13"/>
      <c r="AR378" s="13">
        <v>1.5625E-2</v>
      </c>
      <c r="AS378" s="13">
        <v>4.8951048951049E-2</v>
      </c>
      <c r="AT378" s="13">
        <v>0.11764705882352899</v>
      </c>
      <c r="AU378" s="13">
        <v>9.6774193548387094E-2</v>
      </c>
      <c r="AV378" s="13">
        <v>5.8823529411764698E-2</v>
      </c>
      <c r="AW378" s="13">
        <v>5.1948051948052E-2</v>
      </c>
      <c r="AX378" s="13">
        <v>0.107142857142857</v>
      </c>
      <c r="AY378" s="13">
        <v>0.11764705882352899</v>
      </c>
      <c r="AZ378" s="13">
        <v>0.12745098039215699</v>
      </c>
      <c r="BA378" s="13">
        <v>6.8965517241379296E-2</v>
      </c>
      <c r="BB378" s="13">
        <v>3.5087719298245598E-2</v>
      </c>
      <c r="BC378" s="13">
        <v>5.6603773584905703E-2</v>
      </c>
      <c r="BD378" s="13"/>
      <c r="BE378" s="13">
        <v>5.3824362606232301E-2</v>
      </c>
    </row>
    <row r="379" spans="2:57" x14ac:dyDescent="0.25">
      <c r="B379" t="s">
        <v>215</v>
      </c>
      <c r="C379" s="13">
        <v>9.9796334012220003E-2</v>
      </c>
      <c r="D379" s="13">
        <v>0.12987012987013</v>
      </c>
      <c r="E379" s="13">
        <v>0.19259259259259301</v>
      </c>
      <c r="F379" s="13">
        <v>0.133858267716535</v>
      </c>
      <c r="G379" s="13">
        <v>5.4263565891472902E-2</v>
      </c>
      <c r="H379" s="13"/>
      <c r="I379" s="13">
        <v>0.15021459227467801</v>
      </c>
      <c r="J379" s="13">
        <v>5.4263565891472902E-2</v>
      </c>
      <c r="K379" s="13"/>
      <c r="L379" s="13">
        <v>0.109375</v>
      </c>
      <c r="M379" s="13">
        <v>0.13419913419913401</v>
      </c>
      <c r="N379" s="13">
        <v>9.6989966555184007E-2</v>
      </c>
      <c r="O379" s="13">
        <v>7.4303405572755402E-2</v>
      </c>
      <c r="P379" s="13"/>
      <c r="Q379" s="13">
        <v>0.153153153153153</v>
      </c>
      <c r="R379" s="13">
        <v>0.21621621621621601</v>
      </c>
      <c r="S379" s="13">
        <v>0.184782608695652</v>
      </c>
      <c r="T379" s="13">
        <v>0.10280373831775701</v>
      </c>
      <c r="U379" s="13">
        <v>8.8709677419354802E-2</v>
      </c>
      <c r="V379" s="13">
        <v>7.6335877862595394E-2</v>
      </c>
      <c r="W379" s="13">
        <v>5.10204081632653E-2</v>
      </c>
      <c r="X379" s="13">
        <v>3.94736842105263E-2</v>
      </c>
      <c r="Y379" s="13"/>
      <c r="Z379" s="13">
        <v>0.13669064748201401</v>
      </c>
      <c r="AA379" s="13">
        <v>9.2024539877300596E-2</v>
      </c>
      <c r="AB379" s="13">
        <v>8.4415584415584402E-2</v>
      </c>
      <c r="AC379" s="13">
        <v>6.7039106145251395E-2</v>
      </c>
      <c r="AD379" s="13">
        <v>0.114285714285714</v>
      </c>
      <c r="AE379" s="13">
        <v>0.119266055045872</v>
      </c>
      <c r="AF379" s="13">
        <v>0.14285714285714299</v>
      </c>
      <c r="AG379" s="13">
        <v>8.7912087912087905E-2</v>
      </c>
      <c r="AH379" s="13"/>
      <c r="AI379" s="13">
        <v>0.11111111111111099</v>
      </c>
      <c r="AJ379" s="13">
        <v>0.10309278350515499</v>
      </c>
      <c r="AK379" s="13">
        <v>0.13071895424836599</v>
      </c>
      <c r="AL379" s="13">
        <v>9.56175298804781E-2</v>
      </c>
      <c r="AM379" s="13">
        <v>8.04597701149425E-2</v>
      </c>
      <c r="AN379" s="13"/>
      <c r="AO379" s="13">
        <v>9.3645484949832797E-2</v>
      </c>
      <c r="AP379" s="13">
        <v>0.109375</v>
      </c>
      <c r="AQ379" s="13"/>
      <c r="AR379" s="13">
        <v>4.6875E-2</v>
      </c>
      <c r="AS379" s="13">
        <v>6.6433566433566404E-2</v>
      </c>
      <c r="AT379" s="13">
        <v>0.11764705882352899</v>
      </c>
      <c r="AU379" s="13">
        <v>3.2258064516128997E-2</v>
      </c>
      <c r="AV379" s="13">
        <v>0.14285714285714299</v>
      </c>
      <c r="AW379" s="13">
        <v>0.15584415584415601</v>
      </c>
      <c r="AX379" s="13">
        <v>0.15476190476190499</v>
      </c>
      <c r="AY379" s="13">
        <v>5.8823529411764698E-2</v>
      </c>
      <c r="AZ379" s="13">
        <v>7.8431372549019607E-2</v>
      </c>
      <c r="BA379" s="13">
        <v>0.12068965517241401</v>
      </c>
      <c r="BB379" s="13">
        <v>0.157894736842105</v>
      </c>
      <c r="BC379" s="13">
        <v>9.4339622641509399E-2</v>
      </c>
      <c r="BD379" s="13"/>
      <c r="BE379" s="13">
        <v>9.3484419263456103E-2</v>
      </c>
    </row>
    <row r="380" spans="2:57" x14ac:dyDescent="0.25">
      <c r="B380" t="s">
        <v>216</v>
      </c>
      <c r="C380" s="13">
        <v>0.129327902240326</v>
      </c>
      <c r="D380" s="13">
        <v>0.103896103896104</v>
      </c>
      <c r="E380" s="13">
        <v>0.17037037037037001</v>
      </c>
      <c r="F380" s="13">
        <v>0.22440944881889799</v>
      </c>
      <c r="G380" s="13">
        <v>7.5581395348837205E-2</v>
      </c>
      <c r="H380" s="13"/>
      <c r="I380" s="13">
        <v>0.18884120171673799</v>
      </c>
      <c r="J380" s="13">
        <v>7.5581395348837205E-2</v>
      </c>
      <c r="K380" s="13"/>
      <c r="L380" s="13">
        <v>0.171875</v>
      </c>
      <c r="M380" s="13">
        <v>0.138528138528139</v>
      </c>
      <c r="N380" s="13">
        <v>0.14046822742474899</v>
      </c>
      <c r="O380" s="13">
        <v>9.5975232198142399E-2</v>
      </c>
      <c r="P380" s="13"/>
      <c r="Q380" s="13">
        <v>0.117117117117117</v>
      </c>
      <c r="R380" s="13">
        <v>0.20270270270270299</v>
      </c>
      <c r="S380" s="13">
        <v>0.25</v>
      </c>
      <c r="T380" s="13">
        <v>0.25233644859813098</v>
      </c>
      <c r="U380" s="13">
        <v>0.16935483870967699</v>
      </c>
      <c r="V380" s="13">
        <v>0.106870229007634</v>
      </c>
      <c r="W380" s="13">
        <v>7.1428571428571397E-2</v>
      </c>
      <c r="X380" s="13">
        <v>3.07017543859649E-2</v>
      </c>
      <c r="Y380" s="13"/>
      <c r="Z380" s="13">
        <v>8.6330935251798593E-2</v>
      </c>
      <c r="AA380" s="13">
        <v>0.122699386503067</v>
      </c>
      <c r="AB380" s="13">
        <v>0.12987012987013</v>
      </c>
      <c r="AC380" s="13">
        <v>0.13407821229050301</v>
      </c>
      <c r="AD380" s="13">
        <v>0.12380952380952399</v>
      </c>
      <c r="AE380" s="13">
        <v>0.155963302752294</v>
      </c>
      <c r="AF380" s="13">
        <v>0.119047619047619</v>
      </c>
      <c r="AG380" s="13">
        <v>0.175824175824176</v>
      </c>
      <c r="AH380" s="13"/>
      <c r="AI380" s="13">
        <v>8.8888888888888906E-2</v>
      </c>
      <c r="AJ380" s="13">
        <v>0.164948453608247</v>
      </c>
      <c r="AK380" s="13">
        <v>0.11764705882352899</v>
      </c>
      <c r="AL380" s="13">
        <v>0.135458167330677</v>
      </c>
      <c r="AM380" s="13">
        <v>0.114942528735632</v>
      </c>
      <c r="AN380" s="13"/>
      <c r="AO380" s="13">
        <v>0.12207357859531801</v>
      </c>
      <c r="AP380" s="13">
        <v>0.140625</v>
      </c>
      <c r="AQ380" s="13"/>
      <c r="AR380" s="13">
        <v>0.171875</v>
      </c>
      <c r="AS380" s="13">
        <v>0.115384615384615</v>
      </c>
      <c r="AT380" s="13">
        <v>0.23529411764705899</v>
      </c>
      <c r="AU380" s="13">
        <v>6.4516129032258104E-2</v>
      </c>
      <c r="AV380" s="13">
        <v>0.109243697478992</v>
      </c>
      <c r="AW380" s="13">
        <v>0.168831168831169</v>
      </c>
      <c r="AX380" s="13">
        <v>0.13095238095238099</v>
      </c>
      <c r="AY380" s="13">
        <v>0.11764705882352899</v>
      </c>
      <c r="AZ380" s="13">
        <v>0.12745098039215699</v>
      </c>
      <c r="BA380" s="13">
        <v>0.13793103448275901</v>
      </c>
      <c r="BB380" s="13">
        <v>0.175438596491228</v>
      </c>
      <c r="BC380" s="13">
        <v>9.4339622641509399E-2</v>
      </c>
      <c r="BD380" s="13"/>
      <c r="BE380" s="13">
        <v>0.10481586402266301</v>
      </c>
    </row>
    <row r="381" spans="2:57" x14ac:dyDescent="0.25">
      <c r="B381" t="s">
        <v>217</v>
      </c>
      <c r="C381" s="13">
        <v>0.10386965376782099</v>
      </c>
      <c r="D381" s="13">
        <v>5.1948051948052E-2</v>
      </c>
      <c r="E381" s="13">
        <v>5.1851851851851899E-2</v>
      </c>
      <c r="F381" s="13">
        <v>0.12598425196850399</v>
      </c>
      <c r="G381" s="13">
        <v>0.114341085271318</v>
      </c>
      <c r="H381" s="13"/>
      <c r="I381" s="13">
        <v>9.2274678111588002E-2</v>
      </c>
      <c r="J381" s="13">
        <v>0.114341085271318</v>
      </c>
      <c r="K381" s="13"/>
      <c r="L381" s="13">
        <v>0.1328125</v>
      </c>
      <c r="M381" s="13">
        <v>0.11688311688311701</v>
      </c>
      <c r="N381" s="13">
        <v>0.117056856187291</v>
      </c>
      <c r="O381" s="13">
        <v>7.1207430340557307E-2</v>
      </c>
      <c r="P381" s="13"/>
      <c r="Q381" s="13">
        <v>5.4054054054054099E-2</v>
      </c>
      <c r="R381" s="13">
        <v>8.1081081081081099E-2</v>
      </c>
      <c r="S381" s="13">
        <v>0.13043478260869601</v>
      </c>
      <c r="T381" s="13">
        <v>0.14018691588785001</v>
      </c>
      <c r="U381" s="13">
        <v>0.14516129032258099</v>
      </c>
      <c r="V381" s="13">
        <v>0.18320610687022901</v>
      </c>
      <c r="W381" s="13">
        <v>0.122448979591837</v>
      </c>
      <c r="X381" s="13">
        <v>3.5087719298245598E-2</v>
      </c>
      <c r="Y381" s="13"/>
      <c r="Z381" s="13">
        <v>8.6330935251798593E-2</v>
      </c>
      <c r="AA381" s="13">
        <v>7.9754601226993904E-2</v>
      </c>
      <c r="AB381" s="13">
        <v>9.7402597402597393E-2</v>
      </c>
      <c r="AC381" s="13">
        <v>0.13966480446927401</v>
      </c>
      <c r="AD381" s="13">
        <v>0.114285714285714</v>
      </c>
      <c r="AE381" s="13">
        <v>8.2568807339449504E-2</v>
      </c>
      <c r="AF381" s="13">
        <v>0.119047619047619</v>
      </c>
      <c r="AG381" s="13">
        <v>0.120879120879121</v>
      </c>
      <c r="AH381" s="13"/>
      <c r="AI381" s="13">
        <v>4.4444444444444398E-2</v>
      </c>
      <c r="AJ381" s="13">
        <v>7.2164948453608199E-2</v>
      </c>
      <c r="AK381" s="13">
        <v>5.8823529411764698E-2</v>
      </c>
      <c r="AL381" s="13">
        <v>0.139442231075697</v>
      </c>
      <c r="AM381" s="13">
        <v>8.04597701149425E-2</v>
      </c>
      <c r="AN381" s="13"/>
      <c r="AO381" s="13">
        <v>8.6956521739130405E-2</v>
      </c>
      <c r="AP381" s="13">
        <v>0.13020833333333301</v>
      </c>
      <c r="AQ381" s="13"/>
      <c r="AR381" s="13">
        <v>0.140625</v>
      </c>
      <c r="AS381" s="13">
        <v>0.115384615384615</v>
      </c>
      <c r="AT381" s="13">
        <v>0.11764705882352899</v>
      </c>
      <c r="AU381" s="13">
        <v>0.16129032258064499</v>
      </c>
      <c r="AV381" s="13">
        <v>0.11764705882352899</v>
      </c>
      <c r="AW381" s="13">
        <v>9.0909090909090898E-2</v>
      </c>
      <c r="AX381" s="13">
        <v>8.3333333333333301E-2</v>
      </c>
      <c r="AY381" s="13">
        <v>5.8823529411764698E-2</v>
      </c>
      <c r="AZ381" s="13">
        <v>0.10784313725490199</v>
      </c>
      <c r="BA381" s="13">
        <v>0.12068965517241401</v>
      </c>
      <c r="BB381" s="13">
        <v>1.7543859649122799E-2</v>
      </c>
      <c r="BC381" s="13">
        <v>7.5471698113207503E-2</v>
      </c>
      <c r="BD381" s="13"/>
      <c r="BE381" s="13">
        <v>0.11614730878187</v>
      </c>
    </row>
    <row r="382" spans="2:57" x14ac:dyDescent="0.25">
      <c r="B382" t="s">
        <v>218</v>
      </c>
      <c r="C382" s="13">
        <v>0.118126272912424</v>
      </c>
      <c r="D382" s="13">
        <v>1.2987012987013E-2</v>
      </c>
      <c r="E382" s="13">
        <v>5.1851851851851899E-2</v>
      </c>
      <c r="F382" s="13">
        <v>0.13779527559055099</v>
      </c>
      <c r="G382" s="13">
        <v>0.14147286821705399</v>
      </c>
      <c r="H382" s="13"/>
      <c r="I382" s="13">
        <v>9.2274678111588002E-2</v>
      </c>
      <c r="J382" s="13">
        <v>0.14147286821705399</v>
      </c>
      <c r="K382" s="13"/>
      <c r="L382" s="13">
        <v>8.59375E-2</v>
      </c>
      <c r="M382" s="13">
        <v>0.16017316017316</v>
      </c>
      <c r="N382" s="13">
        <v>0.11371237458194</v>
      </c>
      <c r="O382" s="13">
        <v>0.105263157894737</v>
      </c>
      <c r="P382" s="13"/>
      <c r="Q382" s="13">
        <v>3.6036036036036001E-2</v>
      </c>
      <c r="R382" s="13">
        <v>4.0540540540540501E-2</v>
      </c>
      <c r="S382" s="13">
        <v>6.5217391304347797E-2</v>
      </c>
      <c r="T382" s="13">
        <v>0.18691588785046701</v>
      </c>
      <c r="U382" s="13">
        <v>0.15322580645161299</v>
      </c>
      <c r="V382" s="13">
        <v>0.16793893129771001</v>
      </c>
      <c r="W382" s="13">
        <v>0.16326530612244899</v>
      </c>
      <c r="X382" s="13">
        <v>0.114035087719298</v>
      </c>
      <c r="Y382" s="13"/>
      <c r="Z382" s="13">
        <v>5.0359712230215799E-2</v>
      </c>
      <c r="AA382" s="13">
        <v>0.13496932515337401</v>
      </c>
      <c r="AB382" s="13">
        <v>0.18831168831168801</v>
      </c>
      <c r="AC382" s="13">
        <v>0.11731843575419</v>
      </c>
      <c r="AD382" s="13">
        <v>0.14285714285714299</v>
      </c>
      <c r="AE382" s="13">
        <v>0.119266055045872</v>
      </c>
      <c r="AF382" s="13">
        <v>2.3809523809523801E-2</v>
      </c>
      <c r="AG382" s="13">
        <v>8.7912087912087905E-2</v>
      </c>
      <c r="AH382" s="13"/>
      <c r="AI382" s="13">
        <v>8.8888888888888906E-2</v>
      </c>
      <c r="AJ382" s="13">
        <v>0.134020618556701</v>
      </c>
      <c r="AK382" s="13">
        <v>6.5359477124182996E-2</v>
      </c>
      <c r="AL382" s="13">
        <v>0.143426294820717</v>
      </c>
      <c r="AM382" s="13">
        <v>9.7701149425287404E-2</v>
      </c>
      <c r="AN382" s="13"/>
      <c r="AO382" s="13">
        <v>0.117056856187291</v>
      </c>
      <c r="AP382" s="13">
        <v>0.119791666666667</v>
      </c>
      <c r="AQ382" s="13"/>
      <c r="AR382" s="13">
        <v>0.125</v>
      </c>
      <c r="AS382" s="13">
        <v>0.115384615384615</v>
      </c>
      <c r="AT382" s="13">
        <v>5.8823529411764698E-2</v>
      </c>
      <c r="AU382" s="13">
        <v>0.12903225806451599</v>
      </c>
      <c r="AV382" s="13">
        <v>0.151260504201681</v>
      </c>
      <c r="AW382" s="13">
        <v>0.12987012987013</v>
      </c>
      <c r="AX382" s="13">
        <v>7.1428571428571397E-2</v>
      </c>
      <c r="AY382" s="13">
        <v>0.14705882352941199</v>
      </c>
      <c r="AZ382" s="13">
        <v>0.11764705882352899</v>
      </c>
      <c r="BA382" s="13">
        <v>6.8965517241379296E-2</v>
      </c>
      <c r="BB382" s="13">
        <v>0.157894736842105</v>
      </c>
      <c r="BC382" s="13">
        <v>0.113207547169811</v>
      </c>
      <c r="BD382" s="13"/>
      <c r="BE382" s="13">
        <v>0.12747875354107599</v>
      </c>
    </row>
    <row r="383" spans="2:57" x14ac:dyDescent="0.25">
      <c r="B383" t="s">
        <v>219</v>
      </c>
      <c r="C383" s="13">
        <v>0.177189409368635</v>
      </c>
      <c r="D383" s="13">
        <v>1.2987012987013E-2</v>
      </c>
      <c r="E383" s="13">
        <v>9.6296296296296297E-2</v>
      </c>
      <c r="F383" s="13">
        <v>0.12598425196850399</v>
      </c>
      <c r="G383" s="13">
        <v>0.24806201550387599</v>
      </c>
      <c r="H383" s="13"/>
      <c r="I383" s="13">
        <v>9.8712446351931299E-2</v>
      </c>
      <c r="J383" s="13">
        <v>0.24806201550387599</v>
      </c>
      <c r="K383" s="13"/>
      <c r="L383" s="13">
        <v>0.1328125</v>
      </c>
      <c r="M383" s="13">
        <v>0.20346320346320301</v>
      </c>
      <c r="N383" s="13">
        <v>0.20066889632106999</v>
      </c>
      <c r="O383" s="13">
        <v>0.15479876160990699</v>
      </c>
      <c r="P383" s="13"/>
      <c r="Q383" s="13">
        <v>2.7027027027027001E-2</v>
      </c>
      <c r="R383" s="13">
        <v>5.4054054054054099E-2</v>
      </c>
      <c r="S383" s="13">
        <v>9.7826086956521702E-2</v>
      </c>
      <c r="T383" s="13">
        <v>0.14953271028037399</v>
      </c>
      <c r="U383" s="13">
        <v>0.19354838709677399</v>
      </c>
      <c r="V383" s="13">
        <v>0.25954198473282403</v>
      </c>
      <c r="W383" s="13">
        <v>0.25510204081632698</v>
      </c>
      <c r="X383" s="13">
        <v>0.25</v>
      </c>
      <c r="Y383" s="13"/>
      <c r="Z383" s="13">
        <v>0.16546762589928099</v>
      </c>
      <c r="AA383" s="13">
        <v>0.17791411042944799</v>
      </c>
      <c r="AB383" s="13">
        <v>0.123376623376623</v>
      </c>
      <c r="AC383" s="13">
        <v>0.217877094972067</v>
      </c>
      <c r="AD383" s="13">
        <v>0.20952380952381</v>
      </c>
      <c r="AE383" s="13">
        <v>0.12844036697247699</v>
      </c>
      <c r="AF383" s="13">
        <v>0.33333333333333298</v>
      </c>
      <c r="AG383" s="13">
        <v>0.15384615384615399</v>
      </c>
      <c r="AH383" s="13"/>
      <c r="AI383" s="13">
        <v>0.133333333333333</v>
      </c>
      <c r="AJ383" s="13">
        <v>0.10309278350515499</v>
      </c>
      <c r="AK383" s="13">
        <v>0.14379084967320299</v>
      </c>
      <c r="AL383" s="13">
        <v>0.18725099601593601</v>
      </c>
      <c r="AM383" s="13">
        <v>0.23563218390804599</v>
      </c>
      <c r="AN383" s="13"/>
      <c r="AO383" s="13">
        <v>0.19732441471571899</v>
      </c>
      <c r="AP383" s="13">
        <v>0.14583333333333301</v>
      </c>
      <c r="AQ383" s="13"/>
      <c r="AR383" s="13">
        <v>0.21875</v>
      </c>
      <c r="AS383" s="13">
        <v>0.195804195804196</v>
      </c>
      <c r="AT383" s="13">
        <v>0.11764705882352899</v>
      </c>
      <c r="AU383" s="13">
        <v>0.16129032258064499</v>
      </c>
      <c r="AV383" s="13">
        <v>0.16806722689075601</v>
      </c>
      <c r="AW383" s="13">
        <v>0.168831168831169</v>
      </c>
      <c r="AX383" s="13">
        <v>0.17857142857142899</v>
      </c>
      <c r="AY383" s="13">
        <v>0.14705882352941199</v>
      </c>
      <c r="AZ383" s="13">
        <v>0.19607843137254899</v>
      </c>
      <c r="BA383" s="13">
        <v>0.17241379310344801</v>
      </c>
      <c r="BB383" s="13">
        <v>0.12280701754386</v>
      </c>
      <c r="BC383" s="13">
        <v>0.13207547169811301</v>
      </c>
      <c r="BD383" s="13"/>
      <c r="BE383" s="13">
        <v>0.19830028328611901</v>
      </c>
    </row>
    <row r="384" spans="2:57" x14ac:dyDescent="0.25">
      <c r="B384" t="s">
        <v>220</v>
      </c>
      <c r="C384" s="13">
        <v>9.4704684317718904E-2</v>
      </c>
      <c r="D384" s="13">
        <v>0</v>
      </c>
      <c r="E384" s="13">
        <v>0</v>
      </c>
      <c r="F384" s="13">
        <v>1.5748031496062999E-2</v>
      </c>
      <c r="G384" s="13">
        <v>0.17248062015503901</v>
      </c>
      <c r="H384" s="13"/>
      <c r="I384" s="13">
        <v>8.58369098712446E-3</v>
      </c>
      <c r="J384" s="13">
        <v>0.17248062015503901</v>
      </c>
      <c r="K384" s="13"/>
      <c r="L384" s="13">
        <v>4.6875E-2</v>
      </c>
      <c r="M384" s="13">
        <v>3.8961038961039002E-2</v>
      </c>
      <c r="N384" s="13">
        <v>9.6989966555184007E-2</v>
      </c>
      <c r="O384" s="13">
        <v>0.15170278637770901</v>
      </c>
      <c r="P384" s="13"/>
      <c r="Q384" s="13">
        <v>0</v>
      </c>
      <c r="R384" s="13">
        <v>0</v>
      </c>
      <c r="S384" s="13">
        <v>0</v>
      </c>
      <c r="T384" s="13">
        <v>9.3457943925233603E-3</v>
      </c>
      <c r="U384" s="13">
        <v>8.0645161290322596E-3</v>
      </c>
      <c r="V384" s="13">
        <v>0.12977099236641201</v>
      </c>
      <c r="W384" s="13">
        <v>0.183673469387755</v>
      </c>
      <c r="X384" s="13">
        <v>0.24561403508771901</v>
      </c>
      <c r="Y384" s="13"/>
      <c r="Z384" s="13">
        <v>7.1942446043165506E-2</v>
      </c>
      <c r="AA384" s="13">
        <v>0.104294478527607</v>
      </c>
      <c r="AB384" s="13">
        <v>0.103896103896104</v>
      </c>
      <c r="AC384" s="13">
        <v>0.14525139664804501</v>
      </c>
      <c r="AD384" s="13">
        <v>6.6666666666666693E-2</v>
      </c>
      <c r="AE384" s="13">
        <v>4.5871559633027498E-2</v>
      </c>
      <c r="AF384" s="13">
        <v>0.14285714285714299</v>
      </c>
      <c r="AG384" s="13">
        <v>6.5934065934065894E-2</v>
      </c>
      <c r="AH384" s="13"/>
      <c r="AI384" s="13">
        <v>6.6666666666666693E-2</v>
      </c>
      <c r="AJ384" s="13">
        <v>5.1546391752577303E-2</v>
      </c>
      <c r="AK384" s="13">
        <v>7.8431372549019607E-2</v>
      </c>
      <c r="AL384" s="13">
        <v>7.5697211155378502E-2</v>
      </c>
      <c r="AM384" s="13">
        <v>0.20114942528735599</v>
      </c>
      <c r="AN384" s="13"/>
      <c r="AO384" s="13">
        <v>9.5317725752508395E-2</v>
      </c>
      <c r="AP384" s="13">
        <v>9.375E-2</v>
      </c>
      <c r="AQ384" s="13"/>
      <c r="AR384" s="13">
        <v>9.375E-2</v>
      </c>
      <c r="AS384" s="13">
        <v>0.125874125874126</v>
      </c>
      <c r="AT384" s="13">
        <v>5.8823529411764698E-2</v>
      </c>
      <c r="AU384" s="13">
        <v>0.12903225806451599</v>
      </c>
      <c r="AV384" s="13">
        <v>8.40336134453782E-2</v>
      </c>
      <c r="AW384" s="13">
        <v>6.4935064935064901E-2</v>
      </c>
      <c r="AX384" s="13">
        <v>7.1428571428571397E-2</v>
      </c>
      <c r="AY384" s="13">
        <v>0.11764705882352899</v>
      </c>
      <c r="AZ384" s="13">
        <v>6.8627450980392204E-2</v>
      </c>
      <c r="BA384" s="13">
        <v>0.10344827586206901</v>
      </c>
      <c r="BB384" s="13">
        <v>3.5087719298245598E-2</v>
      </c>
      <c r="BC384" s="13">
        <v>0.113207547169811</v>
      </c>
      <c r="BD384" s="13"/>
      <c r="BE384" s="13">
        <v>0.113314447592068</v>
      </c>
    </row>
    <row r="385" spans="2:57" x14ac:dyDescent="0.25">
      <c r="B385" t="s">
        <v>221</v>
      </c>
      <c r="C385" s="13">
        <v>3.4623217922606898E-2</v>
      </c>
      <c r="D385" s="13">
        <v>0</v>
      </c>
      <c r="E385" s="13">
        <v>7.4074074074074103E-3</v>
      </c>
      <c r="F385" s="13">
        <v>7.8740157480314994E-3</v>
      </c>
      <c r="G385" s="13">
        <v>6.0077519379844999E-2</v>
      </c>
      <c r="H385" s="13"/>
      <c r="I385" s="13">
        <v>6.4377682403433502E-3</v>
      </c>
      <c r="J385" s="13">
        <v>6.0077519379844999E-2</v>
      </c>
      <c r="K385" s="13"/>
      <c r="L385" s="13">
        <v>0</v>
      </c>
      <c r="M385" s="13">
        <v>2.1645021645021599E-2</v>
      </c>
      <c r="N385" s="13">
        <v>1.3377926421404699E-2</v>
      </c>
      <c r="O385" s="13">
        <v>7.7399380804953594E-2</v>
      </c>
      <c r="P385" s="13"/>
      <c r="Q385" s="13">
        <v>0</v>
      </c>
      <c r="R385" s="13">
        <v>0</v>
      </c>
      <c r="S385" s="13">
        <v>0</v>
      </c>
      <c r="T385" s="13">
        <v>9.3457943925233603E-3</v>
      </c>
      <c r="U385" s="13">
        <v>0</v>
      </c>
      <c r="V385" s="13">
        <v>0</v>
      </c>
      <c r="W385" s="13">
        <v>1.02040816326531E-2</v>
      </c>
      <c r="X385" s="13">
        <v>0.140350877192982</v>
      </c>
      <c r="Y385" s="13"/>
      <c r="Z385" s="13">
        <v>1.4388489208633099E-2</v>
      </c>
      <c r="AA385" s="13">
        <v>4.2944785276073601E-2</v>
      </c>
      <c r="AB385" s="13">
        <v>7.7922077922077906E-2</v>
      </c>
      <c r="AC385" s="13">
        <v>2.7932960893854698E-2</v>
      </c>
      <c r="AD385" s="13">
        <v>1.9047619047619001E-2</v>
      </c>
      <c r="AE385" s="13">
        <v>2.7522935779816501E-2</v>
      </c>
      <c r="AF385" s="13">
        <v>0</v>
      </c>
      <c r="AG385" s="13">
        <v>3.2967032967033003E-2</v>
      </c>
      <c r="AH385" s="13"/>
      <c r="AI385" s="13">
        <v>2.2222222222222199E-2</v>
      </c>
      <c r="AJ385" s="13">
        <v>3.09278350515464E-2</v>
      </c>
      <c r="AK385" s="13">
        <v>1.9607843137254902E-2</v>
      </c>
      <c r="AL385" s="13">
        <v>3.7848605577689202E-2</v>
      </c>
      <c r="AM385" s="13">
        <v>4.5977011494252901E-2</v>
      </c>
      <c r="AN385" s="13"/>
      <c r="AO385" s="13">
        <v>4.51505016722408E-2</v>
      </c>
      <c r="AP385" s="13">
        <v>1.8229166666666699E-2</v>
      </c>
      <c r="AQ385" s="13"/>
      <c r="AR385" s="13">
        <v>3.125E-2</v>
      </c>
      <c r="AS385" s="13">
        <v>4.5454545454545497E-2</v>
      </c>
      <c r="AT385" s="13">
        <v>5.8823529411764698E-2</v>
      </c>
      <c r="AU385" s="13">
        <v>3.2258064516128997E-2</v>
      </c>
      <c r="AV385" s="13">
        <v>2.5210084033613401E-2</v>
      </c>
      <c r="AW385" s="13">
        <v>5.1948051948052E-2</v>
      </c>
      <c r="AX385" s="13">
        <v>3.5714285714285698E-2</v>
      </c>
      <c r="AY385" s="13">
        <v>2.9411764705882401E-2</v>
      </c>
      <c r="AZ385" s="13">
        <v>2.9411764705882401E-2</v>
      </c>
      <c r="BA385" s="13">
        <v>0</v>
      </c>
      <c r="BB385" s="13">
        <v>1.7543859649122799E-2</v>
      </c>
      <c r="BC385" s="13">
        <v>3.77358490566038E-2</v>
      </c>
      <c r="BD385" s="13"/>
      <c r="BE385" s="13">
        <v>5.09915014164306E-2</v>
      </c>
    </row>
    <row r="386" spans="2:57" x14ac:dyDescent="0.25">
      <c r="B386" t="s">
        <v>222</v>
      </c>
      <c r="C386" s="13">
        <v>2.0366598778004102E-3</v>
      </c>
      <c r="D386" s="13">
        <v>0</v>
      </c>
      <c r="E386" s="13">
        <v>0</v>
      </c>
      <c r="F386" s="13">
        <v>0</v>
      </c>
      <c r="G386" s="13">
        <v>3.8759689922480598E-3</v>
      </c>
      <c r="H386" s="13"/>
      <c r="I386" s="13">
        <v>0</v>
      </c>
      <c r="J386" s="13">
        <v>3.8759689922480598E-3</v>
      </c>
      <c r="K386" s="13"/>
      <c r="L386" s="13">
        <v>0</v>
      </c>
      <c r="M386" s="13">
        <v>0</v>
      </c>
      <c r="N386" s="13">
        <v>3.3444816053511701E-3</v>
      </c>
      <c r="O386" s="13">
        <v>3.09597523219814E-3</v>
      </c>
      <c r="P386" s="13"/>
      <c r="Q386" s="13">
        <v>0</v>
      </c>
      <c r="R386" s="13">
        <v>0</v>
      </c>
      <c r="S386" s="13">
        <v>0</v>
      </c>
      <c r="T386" s="13">
        <v>0</v>
      </c>
      <c r="U386" s="13">
        <v>8.0645161290322596E-3</v>
      </c>
      <c r="V386" s="13">
        <v>0</v>
      </c>
      <c r="W386" s="13">
        <v>0</v>
      </c>
      <c r="X386" s="13">
        <v>4.3859649122806998E-3</v>
      </c>
      <c r="Y386" s="13"/>
      <c r="Z386" s="13">
        <v>0</v>
      </c>
      <c r="AA386" s="13">
        <v>0</v>
      </c>
      <c r="AB386" s="13">
        <v>0</v>
      </c>
      <c r="AC386" s="13">
        <v>0</v>
      </c>
      <c r="AD386" s="13">
        <v>0</v>
      </c>
      <c r="AE386" s="13">
        <v>1.8348623853211E-2</v>
      </c>
      <c r="AF386" s="13">
        <v>0</v>
      </c>
      <c r="AG386" s="13">
        <v>0</v>
      </c>
      <c r="AH386" s="13"/>
      <c r="AI386" s="13">
        <v>0</v>
      </c>
      <c r="AJ386" s="13">
        <v>0</v>
      </c>
      <c r="AK386" s="13">
        <v>0</v>
      </c>
      <c r="AL386" s="13">
        <v>3.9840637450199202E-3</v>
      </c>
      <c r="AM386" s="13">
        <v>0</v>
      </c>
      <c r="AN386" s="13"/>
      <c r="AO386" s="13">
        <v>3.3444816053511701E-3</v>
      </c>
      <c r="AP386" s="13">
        <v>0</v>
      </c>
      <c r="AQ386" s="13"/>
      <c r="AR386" s="13">
        <v>0</v>
      </c>
      <c r="AS386" s="13">
        <v>0</v>
      </c>
      <c r="AT386" s="13">
        <v>0</v>
      </c>
      <c r="AU386" s="13">
        <v>0</v>
      </c>
      <c r="AV386" s="13">
        <v>0</v>
      </c>
      <c r="AW386" s="13">
        <v>0</v>
      </c>
      <c r="AX386" s="13">
        <v>0</v>
      </c>
      <c r="AY386" s="13">
        <v>2.9411764705882401E-2</v>
      </c>
      <c r="AZ386" s="13">
        <v>0</v>
      </c>
      <c r="BA386" s="13">
        <v>0</v>
      </c>
      <c r="BB386" s="13">
        <v>0</v>
      </c>
      <c r="BC386" s="13">
        <v>1.88679245283019E-2</v>
      </c>
      <c r="BD386" s="13"/>
      <c r="BE386" s="13">
        <v>2.8328611898016999E-3</v>
      </c>
    </row>
    <row r="387" spans="2:57" x14ac:dyDescent="0.25">
      <c r="B387" t="s">
        <v>82</v>
      </c>
      <c r="C387" s="13">
        <v>8.9613034623217902E-2</v>
      </c>
      <c r="D387" s="13">
        <v>2.5974025974026E-2</v>
      </c>
      <c r="E387" s="13">
        <v>0.10370370370370401</v>
      </c>
      <c r="F387" s="13">
        <v>0.10629921259842499</v>
      </c>
      <c r="G387" s="13">
        <v>8.7209302325581398E-2</v>
      </c>
      <c r="H387" s="13"/>
      <c r="I387" s="13">
        <v>9.2274678111588002E-2</v>
      </c>
      <c r="J387" s="13">
        <v>8.7209302325581398E-2</v>
      </c>
      <c r="K387" s="13"/>
      <c r="L387" s="13">
        <v>3.90625E-2</v>
      </c>
      <c r="M387" s="13">
        <v>3.4632034632034597E-2</v>
      </c>
      <c r="N387" s="13">
        <v>0.107023411371237</v>
      </c>
      <c r="O387" s="13">
        <v>0.13003095975232201</v>
      </c>
      <c r="P387" s="13"/>
      <c r="Q387" s="13">
        <v>3.6036036036036001E-2</v>
      </c>
      <c r="R387" s="13">
        <v>5.4054054054054099E-2</v>
      </c>
      <c r="S387" s="13">
        <v>3.2608695652173898E-2</v>
      </c>
      <c r="T387" s="13">
        <v>6.5420560747663503E-2</v>
      </c>
      <c r="U387" s="13">
        <v>0.12903225806451599</v>
      </c>
      <c r="V387" s="13">
        <v>3.8167938931297697E-2</v>
      </c>
      <c r="W387" s="13">
        <v>9.1836734693877597E-2</v>
      </c>
      <c r="X387" s="13">
        <v>0.12719298245614</v>
      </c>
      <c r="Y387" s="13"/>
      <c r="Z387" s="13">
        <v>0.107913669064748</v>
      </c>
      <c r="AA387" s="13">
        <v>8.5889570552147201E-2</v>
      </c>
      <c r="AB387" s="13">
        <v>0.103896103896104</v>
      </c>
      <c r="AC387" s="13">
        <v>5.0279329608938501E-2</v>
      </c>
      <c r="AD387" s="13">
        <v>8.5714285714285701E-2</v>
      </c>
      <c r="AE387" s="13">
        <v>0.155963302752294</v>
      </c>
      <c r="AF387" s="13">
        <v>4.7619047619047603E-2</v>
      </c>
      <c r="AG387" s="13">
        <v>6.5934065934065894E-2</v>
      </c>
      <c r="AH387" s="13"/>
      <c r="AI387" s="13">
        <v>8.8888888888888906E-2</v>
      </c>
      <c r="AJ387" s="13">
        <v>0.10309278350515499</v>
      </c>
      <c r="AK387" s="13">
        <v>0.13071895424836599</v>
      </c>
      <c r="AL387" s="13">
        <v>7.3705179282868502E-2</v>
      </c>
      <c r="AM387" s="13">
        <v>6.3218390804597693E-2</v>
      </c>
      <c r="AN387" s="13"/>
      <c r="AO387" s="13">
        <v>7.3578595317725801E-2</v>
      </c>
      <c r="AP387" s="13">
        <v>0.114583333333333</v>
      </c>
      <c r="AQ387" s="13"/>
      <c r="AR387" s="13">
        <v>6.25E-2</v>
      </c>
      <c r="AS387" s="13">
        <v>0.101398601398601</v>
      </c>
      <c r="AT387" s="13">
        <v>5.8823529411764698E-2</v>
      </c>
      <c r="AU387" s="13">
        <v>0.16129032258064499</v>
      </c>
      <c r="AV387" s="13">
        <v>6.7226890756302504E-2</v>
      </c>
      <c r="AW387" s="13">
        <v>6.4935064935064901E-2</v>
      </c>
      <c r="AX387" s="13">
        <v>8.3333333333333301E-2</v>
      </c>
      <c r="AY387" s="13">
        <v>5.8823529411764698E-2</v>
      </c>
      <c r="AZ387" s="13">
        <v>4.9019607843137303E-2</v>
      </c>
      <c r="BA387" s="13">
        <v>0.13793103448275901</v>
      </c>
      <c r="BB387" s="13">
        <v>8.7719298245614002E-2</v>
      </c>
      <c r="BC387" s="13">
        <v>0.169811320754717</v>
      </c>
      <c r="BD387" s="13"/>
      <c r="BE387" s="13">
        <v>7.0821529745042494E-2</v>
      </c>
    </row>
    <row r="388" spans="2:57" x14ac:dyDescent="0.25">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row>
    <row r="389" spans="2:57" x14ac:dyDescent="0.25">
      <c r="B389" s="6" t="s">
        <v>233</v>
      </c>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row>
    <row r="390" spans="2:57" x14ac:dyDescent="0.25">
      <c r="B390" s="23" t="s">
        <v>86</v>
      </c>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row>
    <row r="391" spans="2:57" x14ac:dyDescent="0.25">
      <c r="B391" t="s">
        <v>224</v>
      </c>
      <c r="C391" s="13">
        <v>6.5173116089613001E-2</v>
      </c>
      <c r="D391" s="13">
        <v>0.207792207792208</v>
      </c>
      <c r="E391" s="13">
        <v>0.162962962962963</v>
      </c>
      <c r="F391" s="13">
        <v>5.9055118110236199E-2</v>
      </c>
      <c r="G391" s="13">
        <v>2.1317829457364299E-2</v>
      </c>
      <c r="H391" s="13"/>
      <c r="I391" s="13">
        <v>0.113733905579399</v>
      </c>
      <c r="J391" s="13">
        <v>2.1317829457364299E-2</v>
      </c>
      <c r="K391" s="13"/>
      <c r="L391" s="13">
        <v>4.6875E-2</v>
      </c>
      <c r="M391" s="13">
        <v>3.4632034632034597E-2</v>
      </c>
      <c r="N391" s="13">
        <v>8.0267558528428096E-2</v>
      </c>
      <c r="O391" s="13">
        <v>8.0495356037151702E-2</v>
      </c>
      <c r="P391" s="13"/>
      <c r="Q391" s="13">
        <v>0.162162162162162</v>
      </c>
      <c r="R391" s="13">
        <v>6.7567567567567599E-2</v>
      </c>
      <c r="S391" s="13">
        <v>0.119565217391304</v>
      </c>
      <c r="T391" s="13">
        <v>8.4112149532710304E-2</v>
      </c>
      <c r="U391" s="13">
        <v>6.4516129032258104E-2</v>
      </c>
      <c r="V391" s="13">
        <v>3.0534351145038201E-2</v>
      </c>
      <c r="W391" s="13">
        <v>1.02040816326531E-2</v>
      </c>
      <c r="X391" s="13">
        <v>2.6315789473684199E-2</v>
      </c>
      <c r="Y391" s="13"/>
      <c r="Z391" s="13">
        <v>8.6330935251798593E-2</v>
      </c>
      <c r="AA391" s="13">
        <v>7.3619631901840496E-2</v>
      </c>
      <c r="AB391" s="13">
        <v>4.5454545454545497E-2</v>
      </c>
      <c r="AC391" s="13">
        <v>1.11731843575419E-2</v>
      </c>
      <c r="AD391" s="13">
        <v>5.7142857142857099E-2</v>
      </c>
      <c r="AE391" s="13">
        <v>5.5045871559633003E-2</v>
      </c>
      <c r="AF391" s="13">
        <v>9.5238095238095205E-2</v>
      </c>
      <c r="AG391" s="13">
        <v>0.164835164835165</v>
      </c>
      <c r="AH391" s="13"/>
      <c r="AI391" s="13">
        <v>0.17777777777777801</v>
      </c>
      <c r="AJ391" s="13">
        <v>0.11340206185567001</v>
      </c>
      <c r="AK391" s="13">
        <v>8.4967320261437898E-2</v>
      </c>
      <c r="AL391" s="13">
        <v>5.1792828685259001E-2</v>
      </c>
      <c r="AM391" s="13">
        <v>2.8735632183908E-2</v>
      </c>
      <c r="AN391" s="13"/>
      <c r="AO391" s="13">
        <v>6.8561872909699006E-2</v>
      </c>
      <c r="AP391" s="13">
        <v>5.9895833333333301E-2</v>
      </c>
      <c r="AQ391" s="13"/>
      <c r="AR391" s="13">
        <v>7.8125E-2</v>
      </c>
      <c r="AS391" s="13">
        <v>4.1958041958042001E-2</v>
      </c>
      <c r="AT391" s="13">
        <v>0</v>
      </c>
      <c r="AU391" s="13">
        <v>0</v>
      </c>
      <c r="AV391" s="13">
        <v>7.5630252100840303E-2</v>
      </c>
      <c r="AW391" s="13">
        <v>7.7922077922077906E-2</v>
      </c>
      <c r="AX391" s="13">
        <v>2.3809523809523801E-2</v>
      </c>
      <c r="AY391" s="13">
        <v>8.8235294117647106E-2</v>
      </c>
      <c r="AZ391" s="13">
        <v>8.8235294117647106E-2</v>
      </c>
      <c r="BA391" s="13">
        <v>0.10344827586206901</v>
      </c>
      <c r="BB391" s="13">
        <v>0.105263157894737</v>
      </c>
      <c r="BC391" s="13">
        <v>0.113207547169811</v>
      </c>
      <c r="BD391" s="13"/>
      <c r="BE391" s="13">
        <v>4.2492917847025503E-2</v>
      </c>
    </row>
    <row r="392" spans="2:57" x14ac:dyDescent="0.25">
      <c r="B392" t="s">
        <v>225</v>
      </c>
      <c r="C392" s="13">
        <v>3.8696537678207701E-2</v>
      </c>
      <c r="D392" s="13">
        <v>0.12987012987013</v>
      </c>
      <c r="E392" s="13">
        <v>5.1851851851851899E-2</v>
      </c>
      <c r="F392" s="13">
        <v>3.9370078740157501E-2</v>
      </c>
      <c r="G392" s="13">
        <v>2.1317829457364299E-2</v>
      </c>
      <c r="H392" s="13"/>
      <c r="I392" s="13">
        <v>5.7939914163090099E-2</v>
      </c>
      <c r="J392" s="13">
        <v>2.1317829457364299E-2</v>
      </c>
      <c r="K392" s="13"/>
      <c r="L392" s="13">
        <v>3.90625E-2</v>
      </c>
      <c r="M392" s="13">
        <v>2.5974025974026E-2</v>
      </c>
      <c r="N392" s="13">
        <v>2.6755852842809399E-2</v>
      </c>
      <c r="O392" s="13">
        <v>5.8823529411764698E-2</v>
      </c>
      <c r="P392" s="13"/>
      <c r="Q392" s="13">
        <v>9.00900900900901E-2</v>
      </c>
      <c r="R392" s="13">
        <v>5.4054054054054099E-2</v>
      </c>
      <c r="S392" s="13">
        <v>3.2608695652173898E-2</v>
      </c>
      <c r="T392" s="13">
        <v>4.67289719626168E-2</v>
      </c>
      <c r="U392" s="13">
        <v>8.0645161290322596E-3</v>
      </c>
      <c r="V392" s="13">
        <v>3.0534351145038201E-2</v>
      </c>
      <c r="W392" s="13">
        <v>2.04081632653061E-2</v>
      </c>
      <c r="X392" s="13">
        <v>3.94736842105263E-2</v>
      </c>
      <c r="Y392" s="13"/>
      <c r="Z392" s="13">
        <v>7.1942446043165506E-2</v>
      </c>
      <c r="AA392" s="13">
        <v>6.13496932515337E-2</v>
      </c>
      <c r="AB392" s="13">
        <v>2.5974025974026E-2</v>
      </c>
      <c r="AC392" s="13">
        <v>5.5865921787709499E-3</v>
      </c>
      <c r="AD392" s="13">
        <v>1.9047619047619001E-2</v>
      </c>
      <c r="AE392" s="13">
        <v>4.5871559633027498E-2</v>
      </c>
      <c r="AF392" s="13">
        <v>0</v>
      </c>
      <c r="AG392" s="13">
        <v>6.5934065934065894E-2</v>
      </c>
      <c r="AH392" s="13"/>
      <c r="AI392" s="13">
        <v>4.4444444444444398E-2</v>
      </c>
      <c r="AJ392" s="13">
        <v>5.1546391752577303E-2</v>
      </c>
      <c r="AK392" s="13">
        <v>6.5359477124182996E-2</v>
      </c>
      <c r="AL392" s="13">
        <v>3.38645418326693E-2</v>
      </c>
      <c r="AM392" s="13">
        <v>2.2988505747126398E-2</v>
      </c>
      <c r="AN392" s="13"/>
      <c r="AO392" s="13">
        <v>4.3478260869565202E-2</v>
      </c>
      <c r="AP392" s="13">
        <v>3.125E-2</v>
      </c>
      <c r="AQ392" s="13"/>
      <c r="AR392" s="13">
        <v>1.5625E-2</v>
      </c>
      <c r="AS392" s="13">
        <v>3.4965034965035002E-2</v>
      </c>
      <c r="AT392" s="13">
        <v>0.11764705882352899</v>
      </c>
      <c r="AU392" s="13">
        <v>9.6774193548387094E-2</v>
      </c>
      <c r="AV392" s="13">
        <v>5.8823529411764698E-2</v>
      </c>
      <c r="AW392" s="13">
        <v>5.1948051948052E-2</v>
      </c>
      <c r="AX392" s="13">
        <v>1.1904761904761901E-2</v>
      </c>
      <c r="AY392" s="13">
        <v>0</v>
      </c>
      <c r="AZ392" s="13">
        <v>2.9411764705882401E-2</v>
      </c>
      <c r="BA392" s="13">
        <v>6.8965517241379296E-2</v>
      </c>
      <c r="BB392" s="13">
        <v>3.5087719298245598E-2</v>
      </c>
      <c r="BC392" s="13">
        <v>1.88679245283019E-2</v>
      </c>
      <c r="BD392" s="13"/>
      <c r="BE392" s="13">
        <v>8.4985835694051E-3</v>
      </c>
    </row>
    <row r="393" spans="2:57" x14ac:dyDescent="0.25">
      <c r="B393" t="s">
        <v>226</v>
      </c>
      <c r="C393" s="13">
        <v>9.4704684317718904E-2</v>
      </c>
      <c r="D393" s="13">
        <v>0.11688311688311701</v>
      </c>
      <c r="E393" s="13">
        <v>0.148148148148148</v>
      </c>
      <c r="F393" s="13">
        <v>7.4803149606299205E-2</v>
      </c>
      <c r="G393" s="13">
        <v>8.7209302325581398E-2</v>
      </c>
      <c r="H393" s="13"/>
      <c r="I393" s="13">
        <v>0.10300429184549401</v>
      </c>
      <c r="J393" s="13">
        <v>8.7209302325581398E-2</v>
      </c>
      <c r="K393" s="13"/>
      <c r="L393" s="13">
        <v>0.1015625</v>
      </c>
      <c r="M393" s="13">
        <v>8.2251082251082297E-2</v>
      </c>
      <c r="N393" s="13">
        <v>6.02006688963211E-2</v>
      </c>
      <c r="O393" s="13">
        <v>0.13312693498452</v>
      </c>
      <c r="P393" s="13"/>
      <c r="Q393" s="13">
        <v>9.90990990990991E-2</v>
      </c>
      <c r="R393" s="13">
        <v>9.45945945945946E-2</v>
      </c>
      <c r="S393" s="13">
        <v>0.108695652173913</v>
      </c>
      <c r="T393" s="13">
        <v>9.34579439252336E-2</v>
      </c>
      <c r="U393" s="13">
        <v>0.112903225806452</v>
      </c>
      <c r="V393" s="13">
        <v>9.1603053435114504E-2</v>
      </c>
      <c r="W393" s="13">
        <v>5.10204081632653E-2</v>
      </c>
      <c r="X393" s="13">
        <v>0.100877192982456</v>
      </c>
      <c r="Y393" s="13"/>
      <c r="Z393" s="13">
        <v>0.15827338129496399</v>
      </c>
      <c r="AA393" s="13">
        <v>8.5889570552147201E-2</v>
      </c>
      <c r="AB393" s="13">
        <v>9.0909090909090898E-2</v>
      </c>
      <c r="AC393" s="13">
        <v>6.1452513966480403E-2</v>
      </c>
      <c r="AD393" s="13">
        <v>8.5714285714285701E-2</v>
      </c>
      <c r="AE393" s="13">
        <v>9.1743119266055106E-2</v>
      </c>
      <c r="AF393" s="13">
        <v>9.5238095238095205E-2</v>
      </c>
      <c r="AG393" s="13">
        <v>9.8901098901098897E-2</v>
      </c>
      <c r="AH393" s="13"/>
      <c r="AI393" s="13">
        <v>0.133333333333333</v>
      </c>
      <c r="AJ393" s="13">
        <v>8.2474226804123696E-2</v>
      </c>
      <c r="AK393" s="13">
        <v>8.4967320261437898E-2</v>
      </c>
      <c r="AL393" s="13">
        <v>9.9601593625498003E-2</v>
      </c>
      <c r="AM393" s="13">
        <v>9.1954022988505704E-2</v>
      </c>
      <c r="AN393" s="13"/>
      <c r="AO393" s="13">
        <v>0.108695652173913</v>
      </c>
      <c r="AP393" s="13">
        <v>7.2916666666666699E-2</v>
      </c>
      <c r="AQ393" s="13"/>
      <c r="AR393" s="13">
        <v>9.375E-2</v>
      </c>
      <c r="AS393" s="13">
        <v>6.2937062937062901E-2</v>
      </c>
      <c r="AT393" s="13">
        <v>0.11764705882352899</v>
      </c>
      <c r="AU393" s="13">
        <v>3.2258064516128997E-2</v>
      </c>
      <c r="AV393" s="13">
        <v>0.126050420168067</v>
      </c>
      <c r="AW393" s="13">
        <v>0.103896103896104</v>
      </c>
      <c r="AX393" s="13">
        <v>0.13095238095238099</v>
      </c>
      <c r="AY393" s="13">
        <v>5.8823529411764698E-2</v>
      </c>
      <c r="AZ393" s="13">
        <v>9.8039215686274495E-2</v>
      </c>
      <c r="BA393" s="13">
        <v>0.12068965517241401</v>
      </c>
      <c r="BB393" s="13">
        <v>7.0175438596491196E-2</v>
      </c>
      <c r="BC393" s="13">
        <v>0.169811320754717</v>
      </c>
      <c r="BD393" s="13"/>
      <c r="BE393" s="13">
        <v>5.09915014164306E-2</v>
      </c>
    </row>
    <row r="394" spans="2:57" x14ac:dyDescent="0.25">
      <c r="B394" t="s">
        <v>227</v>
      </c>
      <c r="C394" s="13">
        <v>0.16293279022403301</v>
      </c>
      <c r="D394" s="13">
        <v>0.15584415584415601</v>
      </c>
      <c r="E394" s="13">
        <v>0.17777777777777801</v>
      </c>
      <c r="F394" s="13">
        <v>0.15354330708661401</v>
      </c>
      <c r="G394" s="13">
        <v>0.16472868217054301</v>
      </c>
      <c r="H394" s="13"/>
      <c r="I394" s="13">
        <v>0.160944206008584</v>
      </c>
      <c r="J394" s="13">
        <v>0.16472868217054301</v>
      </c>
      <c r="K394" s="13"/>
      <c r="L394" s="13">
        <v>0.125</v>
      </c>
      <c r="M394" s="13">
        <v>0.16017316017316</v>
      </c>
      <c r="N394" s="13">
        <v>0.157190635451505</v>
      </c>
      <c r="O394" s="13">
        <v>0.185758513931889</v>
      </c>
      <c r="P394" s="13"/>
      <c r="Q394" s="13">
        <v>0.162162162162162</v>
      </c>
      <c r="R394" s="13">
        <v>0.22972972972972999</v>
      </c>
      <c r="S394" s="13">
        <v>0.13043478260869601</v>
      </c>
      <c r="T394" s="13">
        <v>0.14953271028037399</v>
      </c>
      <c r="U394" s="13">
        <v>0.17741935483870999</v>
      </c>
      <c r="V394" s="13">
        <v>0.14503816793893101</v>
      </c>
      <c r="W394" s="13">
        <v>0.17346938775510201</v>
      </c>
      <c r="X394" s="13">
        <v>0.17105263157894701</v>
      </c>
      <c r="Y394" s="13"/>
      <c r="Z394" s="13">
        <v>0.13669064748201401</v>
      </c>
      <c r="AA394" s="13">
        <v>0.153374233128834</v>
      </c>
      <c r="AB394" s="13">
        <v>0.19480519480519501</v>
      </c>
      <c r="AC394" s="13">
        <v>0.122905027932961</v>
      </c>
      <c r="AD394" s="13">
        <v>0.15238095238095201</v>
      </c>
      <c r="AE394" s="13">
        <v>0.201834862385321</v>
      </c>
      <c r="AF394" s="13">
        <v>0.214285714285714</v>
      </c>
      <c r="AG394" s="13">
        <v>0.18681318681318701</v>
      </c>
      <c r="AH394" s="13"/>
      <c r="AI394" s="13">
        <v>8.8888888888888906E-2</v>
      </c>
      <c r="AJ394" s="13">
        <v>0.268041237113402</v>
      </c>
      <c r="AK394" s="13">
        <v>0.20261437908496699</v>
      </c>
      <c r="AL394" s="13">
        <v>0.163346613545817</v>
      </c>
      <c r="AM394" s="13">
        <v>9.1954022988505704E-2</v>
      </c>
      <c r="AN394" s="13"/>
      <c r="AO394" s="13">
        <v>0.165551839464883</v>
      </c>
      <c r="AP394" s="13">
        <v>0.15885416666666699</v>
      </c>
      <c r="AQ394" s="13"/>
      <c r="AR394" s="13">
        <v>0.296875</v>
      </c>
      <c r="AS394" s="13">
        <v>0.132867132867133</v>
      </c>
      <c r="AT394" s="13">
        <v>0.29411764705882398</v>
      </c>
      <c r="AU394" s="13">
        <v>9.6774193548387094E-2</v>
      </c>
      <c r="AV394" s="13">
        <v>0.13445378151260501</v>
      </c>
      <c r="AW394" s="13">
        <v>0.19480519480519501</v>
      </c>
      <c r="AX394" s="13">
        <v>0.214285714285714</v>
      </c>
      <c r="AY394" s="13">
        <v>0.20588235294117599</v>
      </c>
      <c r="AZ394" s="13">
        <v>0.16666666666666699</v>
      </c>
      <c r="BA394" s="13">
        <v>0.18965517241379301</v>
      </c>
      <c r="BB394" s="13">
        <v>0.157894736842105</v>
      </c>
      <c r="BC394" s="13">
        <v>3.77358490566038E-2</v>
      </c>
      <c r="BD394" s="13"/>
      <c r="BE394" s="13">
        <v>0.16430594900849901</v>
      </c>
    </row>
    <row r="395" spans="2:57" x14ac:dyDescent="0.25">
      <c r="B395" t="s">
        <v>228</v>
      </c>
      <c r="C395" s="13">
        <v>0.15885947046843199</v>
      </c>
      <c r="D395" s="13">
        <v>0.168831168831169</v>
      </c>
      <c r="E395" s="13">
        <v>0.140740740740741</v>
      </c>
      <c r="F395" s="13">
        <v>0.18897637795275599</v>
      </c>
      <c r="G395" s="13">
        <v>0.14728682170542601</v>
      </c>
      <c r="H395" s="13"/>
      <c r="I395" s="13">
        <v>0.17167381974248899</v>
      </c>
      <c r="J395" s="13">
        <v>0.14728682170542601</v>
      </c>
      <c r="K395" s="13"/>
      <c r="L395" s="13">
        <v>0.1640625</v>
      </c>
      <c r="M395" s="13">
        <v>0.168831168831169</v>
      </c>
      <c r="N395" s="13">
        <v>0.19063545150501701</v>
      </c>
      <c r="O395" s="13">
        <v>0.120743034055728</v>
      </c>
      <c r="P395" s="13"/>
      <c r="Q395" s="13">
        <v>0.126126126126126</v>
      </c>
      <c r="R395" s="13">
        <v>0.14864864864864899</v>
      </c>
      <c r="S395" s="13">
        <v>0.22826086956521699</v>
      </c>
      <c r="T395" s="13">
        <v>0.121495327102804</v>
      </c>
      <c r="U395" s="13">
        <v>0.20161290322580599</v>
      </c>
      <c r="V395" s="13">
        <v>0.14503816793893101</v>
      </c>
      <c r="W395" s="13">
        <v>0.20408163265306101</v>
      </c>
      <c r="X395" s="13">
        <v>0.144736842105263</v>
      </c>
      <c r="Y395" s="13"/>
      <c r="Z395" s="13">
        <v>0.15107913669064699</v>
      </c>
      <c r="AA395" s="13">
        <v>0.16564417177914101</v>
      </c>
      <c r="AB395" s="13">
        <v>0.12987012987013</v>
      </c>
      <c r="AC395" s="13">
        <v>0.14525139664804501</v>
      </c>
      <c r="AD395" s="13">
        <v>0.17142857142857101</v>
      </c>
      <c r="AE395" s="13">
        <v>0.155963302752294</v>
      </c>
      <c r="AF395" s="13">
        <v>0.16666666666666699</v>
      </c>
      <c r="AG395" s="13">
        <v>0.21978021978022</v>
      </c>
      <c r="AH395" s="13"/>
      <c r="AI395" s="13">
        <v>0.133333333333333</v>
      </c>
      <c r="AJ395" s="13">
        <v>0.15463917525773199</v>
      </c>
      <c r="AK395" s="13">
        <v>0.11764705882352899</v>
      </c>
      <c r="AL395" s="13">
        <v>0.18326693227091601</v>
      </c>
      <c r="AM395" s="13">
        <v>0.13218390804597699</v>
      </c>
      <c r="AN395" s="13"/>
      <c r="AO395" s="13">
        <v>0.15384615384615399</v>
      </c>
      <c r="AP395" s="13">
        <v>0.16666666666666699</v>
      </c>
      <c r="AQ395" s="13"/>
      <c r="AR395" s="13">
        <v>0.15625</v>
      </c>
      <c r="AS395" s="13">
        <v>0.15034965034965</v>
      </c>
      <c r="AT395" s="13">
        <v>0.11764705882352899</v>
      </c>
      <c r="AU395" s="13">
        <v>0.29032258064516098</v>
      </c>
      <c r="AV395" s="13">
        <v>0.151260504201681</v>
      </c>
      <c r="AW395" s="13">
        <v>0.14285714285714299</v>
      </c>
      <c r="AX395" s="13">
        <v>0.14285714285714299</v>
      </c>
      <c r="AY395" s="13">
        <v>0.23529411764705899</v>
      </c>
      <c r="AZ395" s="13">
        <v>0.14705882352941199</v>
      </c>
      <c r="BA395" s="13">
        <v>0.15517241379310301</v>
      </c>
      <c r="BB395" s="13">
        <v>0.21052631578947401</v>
      </c>
      <c r="BC395" s="13">
        <v>0.13207547169811301</v>
      </c>
      <c r="BD395" s="13"/>
      <c r="BE395" s="13">
        <v>0.16147308781869699</v>
      </c>
    </row>
    <row r="396" spans="2:57" x14ac:dyDescent="0.25">
      <c r="B396" t="s">
        <v>229</v>
      </c>
      <c r="C396" s="13">
        <v>0.18228105906313599</v>
      </c>
      <c r="D396" s="13">
        <v>0.12987012987013</v>
      </c>
      <c r="E396" s="13">
        <v>0.155555555555556</v>
      </c>
      <c r="F396" s="13">
        <v>0.17322834645669299</v>
      </c>
      <c r="G396" s="13">
        <v>0.201550387596899</v>
      </c>
      <c r="H396" s="13"/>
      <c r="I396" s="13">
        <v>0.160944206008584</v>
      </c>
      <c r="J396" s="13">
        <v>0.201550387596899</v>
      </c>
      <c r="K396" s="13"/>
      <c r="L396" s="13">
        <v>0.25</v>
      </c>
      <c r="M396" s="13">
        <v>0.216450216450216</v>
      </c>
      <c r="N396" s="13">
        <v>0.173913043478261</v>
      </c>
      <c r="O396" s="13">
        <v>0.13931888544891599</v>
      </c>
      <c r="P396" s="13"/>
      <c r="Q396" s="13">
        <v>0.144144144144144</v>
      </c>
      <c r="R396" s="13">
        <v>0.21621621621621601</v>
      </c>
      <c r="S396" s="13">
        <v>0.16304347826087001</v>
      </c>
      <c r="T396" s="13">
        <v>0.20560747663551401</v>
      </c>
      <c r="U396" s="13">
        <v>0.17741935483870999</v>
      </c>
      <c r="V396" s="13">
        <v>0.221374045801527</v>
      </c>
      <c r="W396" s="13">
        <v>0.23469387755102</v>
      </c>
      <c r="X396" s="13">
        <v>0.140350877192982</v>
      </c>
      <c r="Y396" s="13"/>
      <c r="Z396" s="13">
        <v>0.13669064748201401</v>
      </c>
      <c r="AA396" s="13">
        <v>0.14723926380368099</v>
      </c>
      <c r="AB396" s="13">
        <v>0.22077922077922099</v>
      </c>
      <c r="AC396" s="13">
        <v>0.23463687150838</v>
      </c>
      <c r="AD396" s="13">
        <v>0.22857142857142901</v>
      </c>
      <c r="AE396" s="13">
        <v>0.12844036697247699</v>
      </c>
      <c r="AF396" s="13">
        <v>0.19047619047618999</v>
      </c>
      <c r="AG396" s="13">
        <v>0.15384615384615399</v>
      </c>
      <c r="AH396" s="13"/>
      <c r="AI396" s="13">
        <v>0.17777777777777801</v>
      </c>
      <c r="AJ396" s="13">
        <v>0.134020618556701</v>
      </c>
      <c r="AK396" s="13">
        <v>0.16993464052287599</v>
      </c>
      <c r="AL396" s="13">
        <v>0.20119521912350599</v>
      </c>
      <c r="AM396" s="13">
        <v>0.17241379310344801</v>
      </c>
      <c r="AN396" s="13"/>
      <c r="AO396" s="13">
        <v>0.17056856187291</v>
      </c>
      <c r="AP396" s="13">
        <v>0.20052083333333301</v>
      </c>
      <c r="AQ396" s="13"/>
      <c r="AR396" s="13">
        <v>0.125</v>
      </c>
      <c r="AS396" s="13">
        <v>0.223776223776224</v>
      </c>
      <c r="AT396" s="13">
        <v>0.11764705882352899</v>
      </c>
      <c r="AU396" s="13">
        <v>0.12903225806451599</v>
      </c>
      <c r="AV396" s="13">
        <v>0.218487394957983</v>
      </c>
      <c r="AW396" s="13">
        <v>0.18181818181818199</v>
      </c>
      <c r="AX396" s="13">
        <v>0.202380952380952</v>
      </c>
      <c r="AY396" s="13">
        <v>0.14705882352941199</v>
      </c>
      <c r="AZ396" s="13">
        <v>0.15686274509803899</v>
      </c>
      <c r="BA396" s="13">
        <v>0.10344827586206901</v>
      </c>
      <c r="BB396" s="13">
        <v>0.175438596491228</v>
      </c>
      <c r="BC396" s="13">
        <v>0.13207547169811301</v>
      </c>
      <c r="BD396" s="13"/>
      <c r="BE396" s="13">
        <v>0.22096317280453301</v>
      </c>
    </row>
    <row r="397" spans="2:57" x14ac:dyDescent="0.25">
      <c r="B397" t="s">
        <v>230</v>
      </c>
      <c r="C397" s="13">
        <v>0.13747454175152701</v>
      </c>
      <c r="D397" s="13">
        <v>2.5974025974026E-2</v>
      </c>
      <c r="E397" s="13">
        <v>3.7037037037037E-2</v>
      </c>
      <c r="F397" s="13">
        <v>0.17322834645669299</v>
      </c>
      <c r="G397" s="13">
        <v>0.162790697674419</v>
      </c>
      <c r="H397" s="13"/>
      <c r="I397" s="13">
        <v>0.109442060085837</v>
      </c>
      <c r="J397" s="13">
        <v>0.162790697674419</v>
      </c>
      <c r="K397" s="13"/>
      <c r="L397" s="13">
        <v>0.140625</v>
      </c>
      <c r="M397" s="13">
        <v>0.16450216450216501</v>
      </c>
      <c r="N397" s="13">
        <v>0.14715719063545199</v>
      </c>
      <c r="O397" s="13">
        <v>0.105263157894737</v>
      </c>
      <c r="P397" s="13"/>
      <c r="Q397" s="13">
        <v>8.1081081081081099E-2</v>
      </c>
      <c r="R397" s="13">
        <v>8.1081081081081099E-2</v>
      </c>
      <c r="S397" s="13">
        <v>0.119565217391304</v>
      </c>
      <c r="T397" s="13">
        <v>0.18691588785046701</v>
      </c>
      <c r="U397" s="13">
        <v>0.120967741935484</v>
      </c>
      <c r="V397" s="13">
        <v>0.16030534351145001</v>
      </c>
      <c r="W397" s="13">
        <v>0.122448979591837</v>
      </c>
      <c r="X397" s="13">
        <v>0.162280701754386</v>
      </c>
      <c r="Y397" s="13"/>
      <c r="Z397" s="13">
        <v>0.13669064748201401</v>
      </c>
      <c r="AA397" s="13">
        <v>0.13496932515337401</v>
      </c>
      <c r="AB397" s="13">
        <v>9.0909090909090898E-2</v>
      </c>
      <c r="AC397" s="13">
        <v>0.206703910614525</v>
      </c>
      <c r="AD397" s="13">
        <v>0.161904761904762</v>
      </c>
      <c r="AE397" s="13">
        <v>0.12844036697247699</v>
      </c>
      <c r="AF397" s="13">
        <v>0.14285714285714299</v>
      </c>
      <c r="AG397" s="13">
        <v>6.5934065934065894E-2</v>
      </c>
      <c r="AH397" s="13"/>
      <c r="AI397" s="13">
        <v>4.4444444444444398E-2</v>
      </c>
      <c r="AJ397" s="13">
        <v>0.11340206185567001</v>
      </c>
      <c r="AK397" s="13">
        <v>0.11111111111111099</v>
      </c>
      <c r="AL397" s="13">
        <v>0.139442231075697</v>
      </c>
      <c r="AM397" s="13">
        <v>0.195402298850575</v>
      </c>
      <c r="AN397" s="13"/>
      <c r="AO397" s="13">
        <v>0.13879598662207401</v>
      </c>
      <c r="AP397" s="13">
        <v>0.13541666666666699</v>
      </c>
      <c r="AQ397" s="13"/>
      <c r="AR397" s="13">
        <v>0.125</v>
      </c>
      <c r="AS397" s="13">
        <v>0.17482517482517501</v>
      </c>
      <c r="AT397" s="13">
        <v>5.8823529411764698E-2</v>
      </c>
      <c r="AU397" s="13">
        <v>0.16129032258064499</v>
      </c>
      <c r="AV397" s="13">
        <v>0.109243697478992</v>
      </c>
      <c r="AW397" s="13">
        <v>0.11688311688311701</v>
      </c>
      <c r="AX397" s="13">
        <v>0.19047619047618999</v>
      </c>
      <c r="AY397" s="13">
        <v>0.11764705882352899</v>
      </c>
      <c r="AZ397" s="13">
        <v>0.14705882352941199</v>
      </c>
      <c r="BA397" s="13">
        <v>8.6206896551724102E-2</v>
      </c>
      <c r="BB397" s="13">
        <v>0.12280701754386</v>
      </c>
      <c r="BC397" s="13">
        <v>3.77358490566038E-2</v>
      </c>
      <c r="BD397" s="13"/>
      <c r="BE397" s="13">
        <v>0.17563739376770501</v>
      </c>
    </row>
    <row r="398" spans="2:57" x14ac:dyDescent="0.25">
      <c r="B398" t="s">
        <v>231</v>
      </c>
      <c r="C398" s="13">
        <v>7.5356415478615102E-2</v>
      </c>
      <c r="D398" s="13">
        <v>0</v>
      </c>
      <c r="E398" s="13">
        <v>5.9259259259259303E-2</v>
      </c>
      <c r="F398" s="13">
        <v>4.7244094488188997E-2</v>
      </c>
      <c r="G398" s="13">
        <v>0.104651162790698</v>
      </c>
      <c r="H398" s="13"/>
      <c r="I398" s="13">
        <v>4.2918454935622297E-2</v>
      </c>
      <c r="J398" s="13">
        <v>0.104651162790698</v>
      </c>
      <c r="K398" s="13"/>
      <c r="L398" s="13">
        <v>8.59375E-2</v>
      </c>
      <c r="M398" s="13">
        <v>8.2251082251082297E-2</v>
      </c>
      <c r="N398" s="13">
        <v>9.0301003344481601E-2</v>
      </c>
      <c r="O398" s="13">
        <v>5.2631578947368397E-2</v>
      </c>
      <c r="P398" s="13"/>
      <c r="Q398" s="13">
        <v>6.3063063063063099E-2</v>
      </c>
      <c r="R398" s="13">
        <v>8.1081081081081099E-2</v>
      </c>
      <c r="S398" s="13">
        <v>3.2608695652173898E-2</v>
      </c>
      <c r="T398" s="13">
        <v>7.4766355140186896E-2</v>
      </c>
      <c r="U398" s="13">
        <v>4.8387096774193498E-2</v>
      </c>
      <c r="V398" s="13">
        <v>0.122137404580153</v>
      </c>
      <c r="W398" s="13">
        <v>6.1224489795918401E-2</v>
      </c>
      <c r="X398" s="13">
        <v>9.6491228070175405E-2</v>
      </c>
      <c r="Y398" s="13"/>
      <c r="Z398" s="13">
        <v>4.3165467625899297E-2</v>
      </c>
      <c r="AA398" s="13">
        <v>8.5889570552147201E-2</v>
      </c>
      <c r="AB398" s="13">
        <v>7.7922077922077906E-2</v>
      </c>
      <c r="AC398" s="13">
        <v>0.13407821229050301</v>
      </c>
      <c r="AD398" s="13">
        <v>6.6666666666666693E-2</v>
      </c>
      <c r="AE398" s="13">
        <v>3.6697247706422E-2</v>
      </c>
      <c r="AF398" s="13">
        <v>9.5238095238095205E-2</v>
      </c>
      <c r="AG398" s="13">
        <v>3.2967032967033003E-2</v>
      </c>
      <c r="AH398" s="13"/>
      <c r="AI398" s="13">
        <v>6.6666666666666693E-2</v>
      </c>
      <c r="AJ398" s="13">
        <v>2.06185567010309E-2</v>
      </c>
      <c r="AK398" s="13">
        <v>5.22875816993464E-2</v>
      </c>
      <c r="AL398" s="13">
        <v>5.97609561752988E-2</v>
      </c>
      <c r="AM398" s="13">
        <v>0.17241379310344801</v>
      </c>
      <c r="AN398" s="13"/>
      <c r="AO398" s="13">
        <v>7.1906354515050203E-2</v>
      </c>
      <c r="AP398" s="13">
        <v>8.0729166666666699E-2</v>
      </c>
      <c r="AQ398" s="13"/>
      <c r="AR398" s="13">
        <v>0.109375</v>
      </c>
      <c r="AS398" s="13">
        <v>9.4405594405594401E-2</v>
      </c>
      <c r="AT398" s="13">
        <v>5.8823529411764698E-2</v>
      </c>
      <c r="AU398" s="13">
        <v>9.6774193548387094E-2</v>
      </c>
      <c r="AV398" s="13">
        <v>3.3613445378151301E-2</v>
      </c>
      <c r="AW398" s="13">
        <v>7.7922077922077906E-2</v>
      </c>
      <c r="AX398" s="13">
        <v>3.5714285714285698E-2</v>
      </c>
      <c r="AY398" s="13">
        <v>5.8823529411764698E-2</v>
      </c>
      <c r="AZ398" s="13">
        <v>0.11764705882352899</v>
      </c>
      <c r="BA398" s="13">
        <v>1.72413793103448E-2</v>
      </c>
      <c r="BB398" s="13">
        <v>7.0175438596491196E-2</v>
      </c>
      <c r="BC398" s="13">
        <v>7.5471698113207503E-2</v>
      </c>
      <c r="BD398" s="13"/>
      <c r="BE398" s="13">
        <v>0.107648725212465</v>
      </c>
    </row>
    <row r="399" spans="2:57" x14ac:dyDescent="0.25">
      <c r="B399" t="s">
        <v>232</v>
      </c>
      <c r="C399" s="13">
        <v>3.25865580448065E-2</v>
      </c>
      <c r="D399" s="13">
        <v>3.8961038961039002E-2</v>
      </c>
      <c r="E399" s="13">
        <v>7.4074074074074103E-3</v>
      </c>
      <c r="F399" s="13">
        <v>3.9370078740157501E-2</v>
      </c>
      <c r="G399" s="13">
        <v>3.4883720930232599E-2</v>
      </c>
      <c r="H399" s="13"/>
      <c r="I399" s="13">
        <v>3.0042918454935601E-2</v>
      </c>
      <c r="J399" s="13">
        <v>3.4883720930232599E-2</v>
      </c>
      <c r="K399" s="13"/>
      <c r="L399" s="13">
        <v>2.34375E-2</v>
      </c>
      <c r="M399" s="13">
        <v>3.8961038961039002E-2</v>
      </c>
      <c r="N399" s="13">
        <v>3.3444816053511697E-2</v>
      </c>
      <c r="O399" s="13">
        <v>3.09597523219814E-2</v>
      </c>
      <c r="P399" s="13"/>
      <c r="Q399" s="13">
        <v>3.6036036036036001E-2</v>
      </c>
      <c r="R399" s="13">
        <v>1.35135135135135E-2</v>
      </c>
      <c r="S399" s="13">
        <v>2.1739130434782601E-2</v>
      </c>
      <c r="T399" s="13">
        <v>1.86915887850467E-2</v>
      </c>
      <c r="U399" s="13">
        <v>4.0322580645161303E-2</v>
      </c>
      <c r="V399" s="13">
        <v>3.0534351145038201E-2</v>
      </c>
      <c r="W399" s="13">
        <v>7.1428571428571397E-2</v>
      </c>
      <c r="X399" s="13">
        <v>3.07017543859649E-2</v>
      </c>
      <c r="Y399" s="13"/>
      <c r="Z399" s="13">
        <v>2.8776978417266199E-2</v>
      </c>
      <c r="AA399" s="13">
        <v>2.4539877300613501E-2</v>
      </c>
      <c r="AB399" s="13">
        <v>3.8961038961039002E-2</v>
      </c>
      <c r="AC399" s="13">
        <v>5.0279329608938501E-2</v>
      </c>
      <c r="AD399" s="13">
        <v>3.8095238095238099E-2</v>
      </c>
      <c r="AE399" s="13">
        <v>3.6697247706422E-2</v>
      </c>
      <c r="AF399" s="13">
        <v>0</v>
      </c>
      <c r="AG399" s="13">
        <v>1.0989010989011E-2</v>
      </c>
      <c r="AH399" s="13"/>
      <c r="AI399" s="13">
        <v>2.2222222222222199E-2</v>
      </c>
      <c r="AJ399" s="13">
        <v>2.06185567010309E-2</v>
      </c>
      <c r="AK399" s="13">
        <v>1.9607843137254902E-2</v>
      </c>
      <c r="AL399" s="13">
        <v>2.98804780876494E-2</v>
      </c>
      <c r="AM399" s="13">
        <v>6.3218390804597693E-2</v>
      </c>
      <c r="AN399" s="13"/>
      <c r="AO399" s="13">
        <v>3.1772575250836099E-2</v>
      </c>
      <c r="AP399" s="13">
        <v>3.3854166666666699E-2</v>
      </c>
      <c r="AQ399" s="13"/>
      <c r="AR399" s="13">
        <v>0</v>
      </c>
      <c r="AS399" s="13">
        <v>2.44755244755245E-2</v>
      </c>
      <c r="AT399" s="13">
        <v>5.8823529411764698E-2</v>
      </c>
      <c r="AU399" s="13">
        <v>6.4516129032258104E-2</v>
      </c>
      <c r="AV399" s="13">
        <v>3.3613445378151301E-2</v>
      </c>
      <c r="AW399" s="13">
        <v>2.5974025974026E-2</v>
      </c>
      <c r="AX399" s="13">
        <v>0</v>
      </c>
      <c r="AY399" s="13">
        <v>5.8823529411764698E-2</v>
      </c>
      <c r="AZ399" s="13">
        <v>2.9411764705882401E-2</v>
      </c>
      <c r="BA399" s="13">
        <v>3.4482758620689703E-2</v>
      </c>
      <c r="BB399" s="13">
        <v>1.7543859649122799E-2</v>
      </c>
      <c r="BC399" s="13">
        <v>0.15094339622641501</v>
      </c>
      <c r="BD399" s="13"/>
      <c r="BE399" s="13">
        <v>3.1161473087818699E-2</v>
      </c>
    </row>
    <row r="400" spans="2:57" x14ac:dyDescent="0.25">
      <c r="B400" t="s">
        <v>82</v>
      </c>
      <c r="C400" s="13">
        <v>5.19348268839104E-2</v>
      </c>
      <c r="D400" s="13">
        <v>2.5974025974026E-2</v>
      </c>
      <c r="E400" s="13">
        <v>5.9259259259259303E-2</v>
      </c>
      <c r="F400" s="13">
        <v>5.1181102362204703E-2</v>
      </c>
      <c r="G400" s="13">
        <v>5.4263565891472902E-2</v>
      </c>
      <c r="H400" s="13"/>
      <c r="I400" s="13">
        <v>4.9356223175965698E-2</v>
      </c>
      <c r="J400" s="13">
        <v>5.4263565891472902E-2</v>
      </c>
      <c r="K400" s="13"/>
      <c r="L400" s="13">
        <v>2.34375E-2</v>
      </c>
      <c r="M400" s="13">
        <v>2.5974025974026E-2</v>
      </c>
      <c r="N400" s="13">
        <v>4.0133779264213999E-2</v>
      </c>
      <c r="O400" s="13">
        <v>9.2879256965944304E-2</v>
      </c>
      <c r="P400" s="13"/>
      <c r="Q400" s="13">
        <v>3.6036036036036001E-2</v>
      </c>
      <c r="R400" s="13">
        <v>1.35135135135135E-2</v>
      </c>
      <c r="S400" s="13">
        <v>4.3478260869565202E-2</v>
      </c>
      <c r="T400" s="13">
        <v>1.86915887850467E-2</v>
      </c>
      <c r="U400" s="13">
        <v>4.8387096774193498E-2</v>
      </c>
      <c r="V400" s="13">
        <v>2.2900763358778602E-2</v>
      </c>
      <c r="W400" s="13">
        <v>5.10204081632653E-2</v>
      </c>
      <c r="X400" s="13">
        <v>8.7719298245614002E-2</v>
      </c>
      <c r="Y400" s="13"/>
      <c r="Z400" s="13">
        <v>5.0359712230215799E-2</v>
      </c>
      <c r="AA400" s="13">
        <v>6.7484662576687102E-2</v>
      </c>
      <c r="AB400" s="13">
        <v>8.4415584415584402E-2</v>
      </c>
      <c r="AC400" s="13">
        <v>2.7932960893854698E-2</v>
      </c>
      <c r="AD400" s="13">
        <v>1.9047619047619001E-2</v>
      </c>
      <c r="AE400" s="13">
        <v>0.119266055045872</v>
      </c>
      <c r="AF400" s="13">
        <v>0</v>
      </c>
      <c r="AG400" s="13">
        <v>0</v>
      </c>
      <c r="AH400" s="13"/>
      <c r="AI400" s="13">
        <v>0.11111111111111099</v>
      </c>
      <c r="AJ400" s="13">
        <v>4.1237113402061903E-2</v>
      </c>
      <c r="AK400" s="13">
        <v>9.1503267973856203E-2</v>
      </c>
      <c r="AL400" s="13">
        <v>3.7848605577689202E-2</v>
      </c>
      <c r="AM400" s="13">
        <v>2.8735632183908E-2</v>
      </c>
      <c r="AN400" s="13"/>
      <c r="AO400" s="13">
        <v>4.6822742474916398E-2</v>
      </c>
      <c r="AP400" s="13">
        <v>5.9895833333333301E-2</v>
      </c>
      <c r="AQ400" s="13"/>
      <c r="AR400" s="13">
        <v>0</v>
      </c>
      <c r="AS400" s="13">
        <v>5.9440559440559398E-2</v>
      </c>
      <c r="AT400" s="13">
        <v>5.8823529411764698E-2</v>
      </c>
      <c r="AU400" s="13">
        <v>3.2258064516128997E-2</v>
      </c>
      <c r="AV400" s="13">
        <v>5.8823529411764698E-2</v>
      </c>
      <c r="AW400" s="13">
        <v>2.5974025974026E-2</v>
      </c>
      <c r="AX400" s="13">
        <v>4.7619047619047603E-2</v>
      </c>
      <c r="AY400" s="13">
        <v>2.9411764705882401E-2</v>
      </c>
      <c r="AZ400" s="13">
        <v>1.9607843137254902E-2</v>
      </c>
      <c r="BA400" s="13">
        <v>0.12068965517241401</v>
      </c>
      <c r="BB400" s="13">
        <v>3.5087719298245598E-2</v>
      </c>
      <c r="BC400" s="13">
        <v>0.13207547169811301</v>
      </c>
      <c r="BD400" s="13"/>
      <c r="BE400" s="13">
        <v>3.6827195467422101E-2</v>
      </c>
    </row>
    <row r="401" spans="2:57" x14ac:dyDescent="0.25">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row>
    <row r="402" spans="2:57" x14ac:dyDescent="0.25">
      <c r="B402" s="6" t="s">
        <v>234</v>
      </c>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row>
    <row r="403" spans="2:57" x14ac:dyDescent="0.25">
      <c r="B403" s="23" t="s">
        <v>86</v>
      </c>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row>
    <row r="404" spans="2:57" x14ac:dyDescent="0.25">
      <c r="B404" t="s">
        <v>224</v>
      </c>
      <c r="C404" s="13">
        <v>2.0366598778004098E-2</v>
      </c>
      <c r="D404" s="13">
        <v>0.11688311688311701</v>
      </c>
      <c r="E404" s="13">
        <v>3.7037037037037E-2</v>
      </c>
      <c r="F404" s="13">
        <v>2.3622047244094498E-2</v>
      </c>
      <c r="G404" s="13">
        <v>0</v>
      </c>
      <c r="H404" s="13"/>
      <c r="I404" s="13">
        <v>4.2918454935622297E-2</v>
      </c>
      <c r="J404" s="13">
        <v>0</v>
      </c>
      <c r="K404" s="13"/>
      <c r="L404" s="13">
        <v>1.5625E-2</v>
      </c>
      <c r="M404" s="13">
        <v>2.5974025974026E-2</v>
      </c>
      <c r="N404" s="13">
        <v>1.6722408026755901E-2</v>
      </c>
      <c r="O404" s="13">
        <v>2.1671826625387001E-2</v>
      </c>
      <c r="P404" s="13"/>
      <c r="Q404" s="13">
        <v>9.00900900900901E-2</v>
      </c>
      <c r="R404" s="13">
        <v>2.7027027027027001E-2</v>
      </c>
      <c r="S404" s="13">
        <v>5.4347826086956499E-2</v>
      </c>
      <c r="T404" s="13">
        <v>0</v>
      </c>
      <c r="U404" s="13">
        <v>8.0645161290322596E-3</v>
      </c>
      <c r="V404" s="13">
        <v>1.5267175572519101E-2</v>
      </c>
      <c r="W404" s="13">
        <v>0</v>
      </c>
      <c r="X404" s="13">
        <v>0</v>
      </c>
      <c r="Y404" s="13"/>
      <c r="Z404" s="13">
        <v>2.15827338129496E-2</v>
      </c>
      <c r="AA404" s="13">
        <v>1.84049079754601E-2</v>
      </c>
      <c r="AB404" s="13">
        <v>1.2987012987013E-2</v>
      </c>
      <c r="AC404" s="13">
        <v>0</v>
      </c>
      <c r="AD404" s="13">
        <v>1.9047619047619001E-2</v>
      </c>
      <c r="AE404" s="13">
        <v>1.8348623853211E-2</v>
      </c>
      <c r="AF404" s="13">
        <v>2.3809523809523801E-2</v>
      </c>
      <c r="AG404" s="13">
        <v>7.69230769230769E-2</v>
      </c>
      <c r="AH404" s="13"/>
      <c r="AI404" s="13">
        <v>6.6666666666666693E-2</v>
      </c>
      <c r="AJ404" s="13">
        <v>2.06185567010309E-2</v>
      </c>
      <c r="AK404" s="13">
        <v>4.5751633986928102E-2</v>
      </c>
      <c r="AL404" s="13">
        <v>1.1952191235059801E-2</v>
      </c>
      <c r="AM404" s="13">
        <v>5.74712643678161E-3</v>
      </c>
      <c r="AN404" s="13"/>
      <c r="AO404" s="13">
        <v>2.5083612040133801E-2</v>
      </c>
      <c r="AP404" s="13">
        <v>1.3020833333333299E-2</v>
      </c>
      <c r="AQ404" s="13"/>
      <c r="AR404" s="13">
        <v>1.5625E-2</v>
      </c>
      <c r="AS404" s="13">
        <v>1.7482517482517501E-2</v>
      </c>
      <c r="AT404" s="13">
        <v>0</v>
      </c>
      <c r="AU404" s="13">
        <v>0</v>
      </c>
      <c r="AV404" s="13">
        <v>2.5210084033613401E-2</v>
      </c>
      <c r="AW404" s="13">
        <v>2.5974025974026E-2</v>
      </c>
      <c r="AX404" s="13">
        <v>1.1904761904761901E-2</v>
      </c>
      <c r="AY404" s="13">
        <v>5.8823529411764698E-2</v>
      </c>
      <c r="AZ404" s="13">
        <v>2.9411764705882401E-2</v>
      </c>
      <c r="BA404" s="13">
        <v>1.72413793103448E-2</v>
      </c>
      <c r="BB404" s="13">
        <v>3.5087719298245598E-2</v>
      </c>
      <c r="BC404" s="13">
        <v>0</v>
      </c>
      <c r="BD404" s="13"/>
      <c r="BE404" s="13">
        <v>8.4985835694051E-3</v>
      </c>
    </row>
    <row r="405" spans="2:57" x14ac:dyDescent="0.25">
      <c r="B405" t="s">
        <v>225</v>
      </c>
      <c r="C405" s="13">
        <v>4.7861507128309597E-2</v>
      </c>
      <c r="D405" s="13">
        <v>0.11688311688311701</v>
      </c>
      <c r="E405" s="13">
        <v>0.10370370370370401</v>
      </c>
      <c r="F405" s="13">
        <v>2.3622047244094498E-2</v>
      </c>
      <c r="G405" s="13">
        <v>3.4883720930232599E-2</v>
      </c>
      <c r="H405" s="13"/>
      <c r="I405" s="13">
        <v>6.2231759656652397E-2</v>
      </c>
      <c r="J405" s="13">
        <v>3.4883720930232599E-2</v>
      </c>
      <c r="K405" s="13"/>
      <c r="L405" s="13">
        <v>7.03125E-2</v>
      </c>
      <c r="M405" s="13">
        <v>1.7316017316017299E-2</v>
      </c>
      <c r="N405" s="13">
        <v>3.67892976588629E-2</v>
      </c>
      <c r="O405" s="13">
        <v>7.1207430340557307E-2</v>
      </c>
      <c r="P405" s="13"/>
      <c r="Q405" s="13">
        <v>9.00900900900901E-2</v>
      </c>
      <c r="R405" s="13">
        <v>4.0540540540540501E-2</v>
      </c>
      <c r="S405" s="13">
        <v>4.3478260869565202E-2</v>
      </c>
      <c r="T405" s="13">
        <v>3.7383177570093497E-2</v>
      </c>
      <c r="U405" s="13">
        <v>2.4193548387096801E-2</v>
      </c>
      <c r="V405" s="13">
        <v>4.58015267175573E-2</v>
      </c>
      <c r="W405" s="13">
        <v>3.06122448979592E-2</v>
      </c>
      <c r="X405" s="13">
        <v>6.14035087719298E-2</v>
      </c>
      <c r="Y405" s="13"/>
      <c r="Z405" s="13">
        <v>8.6330935251798593E-2</v>
      </c>
      <c r="AA405" s="13">
        <v>6.7484662576687102E-2</v>
      </c>
      <c r="AB405" s="13">
        <v>2.5974025974026E-2</v>
      </c>
      <c r="AC405" s="13">
        <v>1.11731843575419E-2</v>
      </c>
      <c r="AD405" s="13">
        <v>4.7619047619047603E-2</v>
      </c>
      <c r="AE405" s="13">
        <v>4.5871559633027498E-2</v>
      </c>
      <c r="AF405" s="13">
        <v>0</v>
      </c>
      <c r="AG405" s="13">
        <v>8.7912087912087905E-2</v>
      </c>
      <c r="AH405" s="13"/>
      <c r="AI405" s="13">
        <v>8.8888888888888906E-2</v>
      </c>
      <c r="AJ405" s="13">
        <v>6.18556701030928E-2</v>
      </c>
      <c r="AK405" s="13">
        <v>3.2679738562091498E-2</v>
      </c>
      <c r="AL405" s="13">
        <v>4.3824701195219098E-2</v>
      </c>
      <c r="AM405" s="13">
        <v>5.7471264367816098E-2</v>
      </c>
      <c r="AN405" s="13"/>
      <c r="AO405" s="13">
        <v>5.0167224080267601E-2</v>
      </c>
      <c r="AP405" s="13">
        <v>4.4270833333333301E-2</v>
      </c>
      <c r="AQ405" s="13"/>
      <c r="AR405" s="13">
        <v>3.125E-2</v>
      </c>
      <c r="AS405" s="13">
        <v>4.5454545454545497E-2</v>
      </c>
      <c r="AT405" s="13">
        <v>0</v>
      </c>
      <c r="AU405" s="13">
        <v>3.2258064516128997E-2</v>
      </c>
      <c r="AV405" s="13">
        <v>6.7226890756302504E-2</v>
      </c>
      <c r="AW405" s="13">
        <v>7.7922077922077906E-2</v>
      </c>
      <c r="AX405" s="13">
        <v>3.5714285714285698E-2</v>
      </c>
      <c r="AY405" s="13">
        <v>5.8823529411764698E-2</v>
      </c>
      <c r="AZ405" s="13">
        <v>2.9411764705882401E-2</v>
      </c>
      <c r="BA405" s="13">
        <v>0.10344827586206901</v>
      </c>
      <c r="BB405" s="13">
        <v>3.5087719298245598E-2</v>
      </c>
      <c r="BC405" s="13">
        <v>1.88679245283019E-2</v>
      </c>
      <c r="BD405" s="13"/>
      <c r="BE405" s="13">
        <v>2.54957507082153E-2</v>
      </c>
    </row>
    <row r="406" spans="2:57" x14ac:dyDescent="0.25">
      <c r="B406" t="s">
        <v>226</v>
      </c>
      <c r="C406" s="13">
        <v>8.1466395112016296E-2</v>
      </c>
      <c r="D406" s="13">
        <v>0.11688311688311701</v>
      </c>
      <c r="E406" s="13">
        <v>0.17037037037037001</v>
      </c>
      <c r="F406" s="13">
        <v>7.4803149606299205E-2</v>
      </c>
      <c r="G406" s="13">
        <v>5.6201550387596902E-2</v>
      </c>
      <c r="H406" s="13"/>
      <c r="I406" s="13">
        <v>0.109442060085837</v>
      </c>
      <c r="J406" s="13">
        <v>5.6201550387596902E-2</v>
      </c>
      <c r="K406" s="13"/>
      <c r="L406" s="13">
        <v>8.59375E-2</v>
      </c>
      <c r="M406" s="13">
        <v>9.0909090909090898E-2</v>
      </c>
      <c r="N406" s="13">
        <v>6.3545150501672198E-2</v>
      </c>
      <c r="O406" s="13">
        <v>8.9783281733746098E-2</v>
      </c>
      <c r="P406" s="13"/>
      <c r="Q406" s="13">
        <v>9.90990990990991E-2</v>
      </c>
      <c r="R406" s="13">
        <v>0.135135135135135</v>
      </c>
      <c r="S406" s="13">
        <v>9.7826086956521702E-2</v>
      </c>
      <c r="T406" s="13">
        <v>7.4766355140186896E-2</v>
      </c>
      <c r="U406" s="13">
        <v>0.104838709677419</v>
      </c>
      <c r="V406" s="13">
        <v>3.8167938931297697E-2</v>
      </c>
      <c r="W406" s="13">
        <v>3.06122448979592E-2</v>
      </c>
      <c r="X406" s="13">
        <v>9.2105263157894704E-2</v>
      </c>
      <c r="Y406" s="13"/>
      <c r="Z406" s="13">
        <v>0.12949640287769801</v>
      </c>
      <c r="AA406" s="13">
        <v>9.8159509202454004E-2</v>
      </c>
      <c r="AB406" s="13">
        <v>7.1428571428571397E-2</v>
      </c>
      <c r="AC406" s="13">
        <v>3.91061452513966E-2</v>
      </c>
      <c r="AD406" s="13">
        <v>6.6666666666666693E-2</v>
      </c>
      <c r="AE406" s="13">
        <v>7.3394495412843999E-2</v>
      </c>
      <c r="AF406" s="13">
        <v>0.14285714285714299</v>
      </c>
      <c r="AG406" s="13">
        <v>7.69230769230769E-2</v>
      </c>
      <c r="AH406" s="13"/>
      <c r="AI406" s="13">
        <v>0.155555555555556</v>
      </c>
      <c r="AJ406" s="13">
        <v>7.2164948453608199E-2</v>
      </c>
      <c r="AK406" s="13">
        <v>0.10457516339869299</v>
      </c>
      <c r="AL406" s="13">
        <v>7.9681274900398405E-2</v>
      </c>
      <c r="AM406" s="13">
        <v>5.7471264367816098E-2</v>
      </c>
      <c r="AN406" s="13"/>
      <c r="AO406" s="13">
        <v>8.3612040133779306E-2</v>
      </c>
      <c r="AP406" s="13">
        <v>7.8125E-2</v>
      </c>
      <c r="AQ406" s="13"/>
      <c r="AR406" s="13">
        <v>4.6875E-2</v>
      </c>
      <c r="AS406" s="13">
        <v>5.9440559440559398E-2</v>
      </c>
      <c r="AT406" s="13">
        <v>0.17647058823529399</v>
      </c>
      <c r="AU406" s="13">
        <v>0.12903225806451599</v>
      </c>
      <c r="AV406" s="13">
        <v>6.7226890756302504E-2</v>
      </c>
      <c r="AW406" s="13">
        <v>5.1948051948052E-2</v>
      </c>
      <c r="AX406" s="13">
        <v>0.15476190476190499</v>
      </c>
      <c r="AY406" s="13">
        <v>8.8235294117647106E-2</v>
      </c>
      <c r="AZ406" s="13">
        <v>9.8039215686274495E-2</v>
      </c>
      <c r="BA406" s="13">
        <v>6.8965517241379296E-2</v>
      </c>
      <c r="BB406" s="13">
        <v>5.2631578947368397E-2</v>
      </c>
      <c r="BC406" s="13">
        <v>0.15094339622641501</v>
      </c>
      <c r="BD406" s="13"/>
      <c r="BE406" s="13">
        <v>6.2322946175637398E-2</v>
      </c>
    </row>
    <row r="407" spans="2:57" x14ac:dyDescent="0.25">
      <c r="B407" t="s">
        <v>227</v>
      </c>
      <c r="C407" s="13">
        <v>0.156822810590631</v>
      </c>
      <c r="D407" s="13">
        <v>0.207792207792208</v>
      </c>
      <c r="E407" s="13">
        <v>0.23703703703703699</v>
      </c>
      <c r="F407" s="13">
        <v>0.14173228346456701</v>
      </c>
      <c r="G407" s="13">
        <v>0.135658914728682</v>
      </c>
      <c r="H407" s="13"/>
      <c r="I407" s="13">
        <v>0.18025751072961399</v>
      </c>
      <c r="J407" s="13">
        <v>0.135658914728682</v>
      </c>
      <c r="K407" s="13"/>
      <c r="L407" s="13">
        <v>0.1640625</v>
      </c>
      <c r="M407" s="13">
        <v>0.15584415584415601</v>
      </c>
      <c r="N407" s="13">
        <v>0.163879598662207</v>
      </c>
      <c r="O407" s="13">
        <v>0.148606811145511</v>
      </c>
      <c r="P407" s="13"/>
      <c r="Q407" s="13">
        <v>0.23423423423423401</v>
      </c>
      <c r="R407" s="13">
        <v>0.162162162162162</v>
      </c>
      <c r="S407" s="13">
        <v>0.20652173913043501</v>
      </c>
      <c r="T407" s="13">
        <v>0.177570093457944</v>
      </c>
      <c r="U407" s="13">
        <v>0.112903225806452</v>
      </c>
      <c r="V407" s="13">
        <v>0.14503816793893101</v>
      </c>
      <c r="W407" s="13">
        <v>0.13265306122449</v>
      </c>
      <c r="X407" s="13">
        <v>0.13157894736842099</v>
      </c>
      <c r="Y407" s="13"/>
      <c r="Z407" s="13">
        <v>0.201438848920863</v>
      </c>
      <c r="AA407" s="13">
        <v>0.17791411042944799</v>
      </c>
      <c r="AB407" s="13">
        <v>9.7402597402597393E-2</v>
      </c>
      <c r="AC407" s="13">
        <v>0.106145251396648</v>
      </c>
      <c r="AD407" s="13">
        <v>0.14285714285714299</v>
      </c>
      <c r="AE407" s="13">
        <v>0.17431192660550501</v>
      </c>
      <c r="AF407" s="13">
        <v>0.214285714285714</v>
      </c>
      <c r="AG407" s="13">
        <v>0.21978021978022</v>
      </c>
      <c r="AH407" s="13"/>
      <c r="AI407" s="13">
        <v>0.11111111111111099</v>
      </c>
      <c r="AJ407" s="13">
        <v>0.216494845360825</v>
      </c>
      <c r="AK407" s="13">
        <v>0.16339869281045799</v>
      </c>
      <c r="AL407" s="13">
        <v>0.16932270916334699</v>
      </c>
      <c r="AM407" s="13">
        <v>0.10344827586206901</v>
      </c>
      <c r="AN407" s="13"/>
      <c r="AO407" s="13">
        <v>0.162207357859532</v>
      </c>
      <c r="AP407" s="13">
        <v>0.1484375</v>
      </c>
      <c r="AQ407" s="13"/>
      <c r="AR407" s="13">
        <v>0.171875</v>
      </c>
      <c r="AS407" s="13">
        <v>0.111888111888112</v>
      </c>
      <c r="AT407" s="13">
        <v>0.23529411764705899</v>
      </c>
      <c r="AU407" s="13">
        <v>9.6774193548387094E-2</v>
      </c>
      <c r="AV407" s="13">
        <v>0.22689075630252101</v>
      </c>
      <c r="AW407" s="13">
        <v>0.14285714285714299</v>
      </c>
      <c r="AX407" s="13">
        <v>0.107142857142857</v>
      </c>
      <c r="AY407" s="13">
        <v>0.17647058823529399</v>
      </c>
      <c r="AZ407" s="13">
        <v>0.16666666666666699</v>
      </c>
      <c r="BA407" s="13">
        <v>0.18965517241379301</v>
      </c>
      <c r="BB407" s="13">
        <v>0.19298245614035101</v>
      </c>
      <c r="BC407" s="13">
        <v>0.22641509433962301</v>
      </c>
      <c r="BD407" s="13"/>
      <c r="BE407" s="13">
        <v>0.13314447592067999</v>
      </c>
    </row>
    <row r="408" spans="2:57" x14ac:dyDescent="0.25">
      <c r="B408" t="s">
        <v>228</v>
      </c>
      <c r="C408" s="13">
        <v>0.17006109979633399</v>
      </c>
      <c r="D408" s="13">
        <v>0.103896103896104</v>
      </c>
      <c r="E408" s="13">
        <v>0.140740740740741</v>
      </c>
      <c r="F408" s="13">
        <v>0.220472440944882</v>
      </c>
      <c r="G408" s="13">
        <v>0.162790697674419</v>
      </c>
      <c r="H408" s="13"/>
      <c r="I408" s="13">
        <v>0.178111587982833</v>
      </c>
      <c r="J408" s="13">
        <v>0.162790697674419</v>
      </c>
      <c r="K408" s="13"/>
      <c r="L408" s="13">
        <v>0.1015625</v>
      </c>
      <c r="M408" s="13">
        <v>0.19047619047618999</v>
      </c>
      <c r="N408" s="13">
        <v>0.18394648829431401</v>
      </c>
      <c r="O408" s="13">
        <v>0.17027863777089799</v>
      </c>
      <c r="P408" s="13"/>
      <c r="Q408" s="13">
        <v>9.90990990990991E-2</v>
      </c>
      <c r="R408" s="13">
        <v>0.21621621621621601</v>
      </c>
      <c r="S408" s="13">
        <v>0.19565217391304299</v>
      </c>
      <c r="T408" s="13">
        <v>0.233644859813084</v>
      </c>
      <c r="U408" s="13">
        <v>0.16935483870967699</v>
      </c>
      <c r="V408" s="13">
        <v>0.14503816793893101</v>
      </c>
      <c r="W408" s="13">
        <v>0.16326530612244899</v>
      </c>
      <c r="X408" s="13">
        <v>0.17105263157894701</v>
      </c>
      <c r="Y408" s="13"/>
      <c r="Z408" s="13">
        <v>0.107913669064748</v>
      </c>
      <c r="AA408" s="13">
        <v>0.220858895705521</v>
      </c>
      <c r="AB408" s="13">
        <v>0.17532467532467499</v>
      </c>
      <c r="AC408" s="13">
        <v>0.15083798882681601</v>
      </c>
      <c r="AD408" s="13">
        <v>0.161904761904762</v>
      </c>
      <c r="AE408" s="13">
        <v>0.192660550458716</v>
      </c>
      <c r="AF408" s="13">
        <v>0.14285714285714299</v>
      </c>
      <c r="AG408" s="13">
        <v>0.19780219780219799</v>
      </c>
      <c r="AH408" s="13"/>
      <c r="AI408" s="13">
        <v>0.133333333333333</v>
      </c>
      <c r="AJ408" s="13">
        <v>0.25773195876288701</v>
      </c>
      <c r="AK408" s="13">
        <v>0.18954248366013099</v>
      </c>
      <c r="AL408" s="13">
        <v>0.17928286852589601</v>
      </c>
      <c r="AM408" s="13">
        <v>9.1954022988505704E-2</v>
      </c>
      <c r="AN408" s="13"/>
      <c r="AO408" s="13">
        <v>0.18227424749163901</v>
      </c>
      <c r="AP408" s="13">
        <v>0.15104166666666699</v>
      </c>
      <c r="AQ408" s="13"/>
      <c r="AR408" s="13">
        <v>0.203125</v>
      </c>
      <c r="AS408" s="13">
        <v>0.178321678321678</v>
      </c>
      <c r="AT408" s="13">
        <v>0.17647058823529399</v>
      </c>
      <c r="AU408" s="13">
        <v>0.225806451612903</v>
      </c>
      <c r="AV408" s="13">
        <v>0.109243697478992</v>
      </c>
      <c r="AW408" s="13">
        <v>0.22077922077922099</v>
      </c>
      <c r="AX408" s="13">
        <v>0.19047619047618999</v>
      </c>
      <c r="AY408" s="13">
        <v>0.11764705882352899</v>
      </c>
      <c r="AZ408" s="13">
        <v>0.17647058823529399</v>
      </c>
      <c r="BA408" s="13">
        <v>0.13793103448275901</v>
      </c>
      <c r="BB408" s="13">
        <v>0.157894736842105</v>
      </c>
      <c r="BC408" s="13">
        <v>0.15094339622641501</v>
      </c>
      <c r="BD408" s="13"/>
      <c r="BE408" s="13">
        <v>0.16430594900849901</v>
      </c>
    </row>
    <row r="409" spans="2:57" x14ac:dyDescent="0.25">
      <c r="B409" t="s">
        <v>229</v>
      </c>
      <c r="C409" s="13">
        <v>0.179226069246436</v>
      </c>
      <c r="D409" s="13">
        <v>0.14285714285714299</v>
      </c>
      <c r="E409" s="13">
        <v>0.11111111111111099</v>
      </c>
      <c r="F409" s="13">
        <v>0.18503937007874</v>
      </c>
      <c r="G409" s="13">
        <v>0.19961240310077499</v>
      </c>
      <c r="H409" s="13"/>
      <c r="I409" s="13">
        <v>0.15665236051502099</v>
      </c>
      <c r="J409" s="13">
        <v>0.19961240310077499</v>
      </c>
      <c r="K409" s="13"/>
      <c r="L409" s="13">
        <v>0.265625</v>
      </c>
      <c r="M409" s="13">
        <v>0.177489177489178</v>
      </c>
      <c r="N409" s="13">
        <v>0.160535117056856</v>
      </c>
      <c r="O409" s="13">
        <v>0.164086687306502</v>
      </c>
      <c r="P409" s="13"/>
      <c r="Q409" s="13">
        <v>0.108108108108108</v>
      </c>
      <c r="R409" s="13">
        <v>0.162162162162162</v>
      </c>
      <c r="S409" s="13">
        <v>0.184782608695652</v>
      </c>
      <c r="T409" s="13">
        <v>0.233644859813084</v>
      </c>
      <c r="U409" s="13">
        <v>0.209677419354839</v>
      </c>
      <c r="V409" s="13">
        <v>0.244274809160305</v>
      </c>
      <c r="W409" s="13">
        <v>0.183673469387755</v>
      </c>
      <c r="X409" s="13">
        <v>0.144736842105263</v>
      </c>
      <c r="Y409" s="13"/>
      <c r="Z409" s="13">
        <v>0.16546762589928099</v>
      </c>
      <c r="AA409" s="13">
        <v>0.14110429447852799</v>
      </c>
      <c r="AB409" s="13">
        <v>0.19480519480519501</v>
      </c>
      <c r="AC409" s="13">
        <v>0.223463687150838</v>
      </c>
      <c r="AD409" s="13">
        <v>0.20952380952381</v>
      </c>
      <c r="AE409" s="13">
        <v>0.119266055045872</v>
      </c>
      <c r="AF409" s="13">
        <v>0.19047619047618999</v>
      </c>
      <c r="AG409" s="13">
        <v>0.18681318681318701</v>
      </c>
      <c r="AH409" s="13"/>
      <c r="AI409" s="13">
        <v>0.133333333333333</v>
      </c>
      <c r="AJ409" s="13">
        <v>0.185567010309278</v>
      </c>
      <c r="AK409" s="13">
        <v>0.14379084967320299</v>
      </c>
      <c r="AL409" s="13">
        <v>0.19322709163346599</v>
      </c>
      <c r="AM409" s="13">
        <v>0.18965517241379301</v>
      </c>
      <c r="AN409" s="13"/>
      <c r="AO409" s="13">
        <v>0.173913043478261</v>
      </c>
      <c r="AP409" s="13">
        <v>0.1875</v>
      </c>
      <c r="AQ409" s="13"/>
      <c r="AR409" s="13">
        <v>0.1875</v>
      </c>
      <c r="AS409" s="13">
        <v>0.171328671328671</v>
      </c>
      <c r="AT409" s="13">
        <v>0.23529411764705899</v>
      </c>
      <c r="AU409" s="13">
        <v>0.16129032258064499</v>
      </c>
      <c r="AV409" s="13">
        <v>0.17647058823529399</v>
      </c>
      <c r="AW409" s="13">
        <v>0.18181818181818199</v>
      </c>
      <c r="AX409" s="13">
        <v>0.19047619047618999</v>
      </c>
      <c r="AY409" s="13">
        <v>0.29411764705882398</v>
      </c>
      <c r="AZ409" s="13">
        <v>0.15686274509803899</v>
      </c>
      <c r="BA409" s="13">
        <v>0.25862068965517199</v>
      </c>
      <c r="BB409" s="13">
        <v>0.12280701754386</v>
      </c>
      <c r="BC409" s="13">
        <v>0.13207547169811301</v>
      </c>
      <c r="BD409" s="13"/>
      <c r="BE409" s="13">
        <v>0.17847025495750701</v>
      </c>
    </row>
    <row r="410" spans="2:57" x14ac:dyDescent="0.25">
      <c r="B410" t="s">
        <v>230</v>
      </c>
      <c r="C410" s="13">
        <v>0.13849287169042801</v>
      </c>
      <c r="D410" s="13">
        <v>6.4935064935064901E-2</v>
      </c>
      <c r="E410" s="13">
        <v>5.1851851851851899E-2</v>
      </c>
      <c r="F410" s="13">
        <v>0.12598425196850399</v>
      </c>
      <c r="G410" s="13">
        <v>0.178294573643411</v>
      </c>
      <c r="H410" s="13"/>
      <c r="I410" s="13">
        <v>9.4420600858369105E-2</v>
      </c>
      <c r="J410" s="13">
        <v>0.178294573643411</v>
      </c>
      <c r="K410" s="13"/>
      <c r="L410" s="13">
        <v>0.109375</v>
      </c>
      <c r="M410" s="13">
        <v>0.16017316017316</v>
      </c>
      <c r="N410" s="13">
        <v>0.167224080267559</v>
      </c>
      <c r="O410" s="13">
        <v>0.105263157894737</v>
      </c>
      <c r="P410" s="13"/>
      <c r="Q410" s="13">
        <v>6.3063063063063099E-2</v>
      </c>
      <c r="R410" s="13">
        <v>0.108108108108108</v>
      </c>
      <c r="S410" s="13">
        <v>9.7826086956521702E-2</v>
      </c>
      <c r="T410" s="13">
        <v>9.34579439252336E-2</v>
      </c>
      <c r="U410" s="13">
        <v>0.12903225806451599</v>
      </c>
      <c r="V410" s="13">
        <v>0.213740458015267</v>
      </c>
      <c r="W410" s="13">
        <v>0.22448979591836701</v>
      </c>
      <c r="X410" s="13">
        <v>0.140350877192982</v>
      </c>
      <c r="Y410" s="13"/>
      <c r="Z410" s="13">
        <v>0.107913669064748</v>
      </c>
      <c r="AA410" s="13">
        <v>0.110429447852761</v>
      </c>
      <c r="AB410" s="13">
        <v>0.201298701298701</v>
      </c>
      <c r="AC410" s="13">
        <v>0.15642458100558701</v>
      </c>
      <c r="AD410" s="13">
        <v>0.133333333333333</v>
      </c>
      <c r="AE410" s="13">
        <v>0.155963302752294</v>
      </c>
      <c r="AF410" s="13">
        <v>0.16666666666666699</v>
      </c>
      <c r="AG410" s="13">
        <v>6.5934065934065894E-2</v>
      </c>
      <c r="AH410" s="13"/>
      <c r="AI410" s="13">
        <v>0.11111111111111099</v>
      </c>
      <c r="AJ410" s="13">
        <v>8.2474226804123696E-2</v>
      </c>
      <c r="AK410" s="13">
        <v>0.11764705882352899</v>
      </c>
      <c r="AL410" s="13">
        <v>0.159362549800797</v>
      </c>
      <c r="AM410" s="13">
        <v>0.13793103448275901</v>
      </c>
      <c r="AN410" s="13"/>
      <c r="AO410" s="13">
        <v>0.13377926421404701</v>
      </c>
      <c r="AP410" s="13">
        <v>0.14583333333333301</v>
      </c>
      <c r="AQ410" s="13"/>
      <c r="AR410" s="13">
        <v>0.1875</v>
      </c>
      <c r="AS410" s="13">
        <v>0.171328671328671</v>
      </c>
      <c r="AT410" s="13">
        <v>5.8823529411764698E-2</v>
      </c>
      <c r="AU410" s="13">
        <v>0.12903225806451599</v>
      </c>
      <c r="AV410" s="13">
        <v>8.40336134453782E-2</v>
      </c>
      <c r="AW410" s="13">
        <v>0.12987012987013</v>
      </c>
      <c r="AX410" s="13">
        <v>0.107142857142857</v>
      </c>
      <c r="AY410" s="13">
        <v>0.11764705882352899</v>
      </c>
      <c r="AZ410" s="13">
        <v>0.15686274509803899</v>
      </c>
      <c r="BA410" s="13">
        <v>6.8965517241379296E-2</v>
      </c>
      <c r="BB410" s="13">
        <v>0.19298245614035101</v>
      </c>
      <c r="BC410" s="13">
        <v>0.113207547169811</v>
      </c>
      <c r="BD410" s="13"/>
      <c r="BE410" s="13">
        <v>0.18980169971671401</v>
      </c>
    </row>
    <row r="411" spans="2:57" x14ac:dyDescent="0.25">
      <c r="B411" t="s">
        <v>231</v>
      </c>
      <c r="C411" s="13">
        <v>9.3686354378818698E-2</v>
      </c>
      <c r="D411" s="13">
        <v>6.4935064935064901E-2</v>
      </c>
      <c r="E411" s="13">
        <v>5.9259259259259303E-2</v>
      </c>
      <c r="F411" s="13">
        <v>9.8425196850393706E-2</v>
      </c>
      <c r="G411" s="13">
        <v>0.104651162790698</v>
      </c>
      <c r="H411" s="13"/>
      <c r="I411" s="13">
        <v>8.15450643776824E-2</v>
      </c>
      <c r="J411" s="13">
        <v>0.104651162790698</v>
      </c>
      <c r="K411" s="13"/>
      <c r="L411" s="13">
        <v>7.03125E-2</v>
      </c>
      <c r="M411" s="13">
        <v>0.108225108225108</v>
      </c>
      <c r="N411" s="13">
        <v>0.12374581939799301</v>
      </c>
      <c r="O411" s="13">
        <v>6.5015479876161006E-2</v>
      </c>
      <c r="P411" s="13"/>
      <c r="Q411" s="13">
        <v>0.117117117117117</v>
      </c>
      <c r="R411" s="13">
        <v>9.45945945945946E-2</v>
      </c>
      <c r="S411" s="13">
        <v>8.6956521739130405E-2</v>
      </c>
      <c r="T411" s="13">
        <v>8.4112149532710304E-2</v>
      </c>
      <c r="U411" s="13">
        <v>0.112903225806452</v>
      </c>
      <c r="V411" s="13">
        <v>6.8702290076335895E-2</v>
      </c>
      <c r="W411" s="13">
        <v>0.102040816326531</v>
      </c>
      <c r="X411" s="13">
        <v>9.6491228070175405E-2</v>
      </c>
      <c r="Y411" s="13"/>
      <c r="Z411" s="13">
        <v>0.100719424460432</v>
      </c>
      <c r="AA411" s="13">
        <v>6.13496932515337E-2</v>
      </c>
      <c r="AB411" s="13">
        <v>9.0909090909090898E-2</v>
      </c>
      <c r="AC411" s="13">
        <v>0.17318435754189901</v>
      </c>
      <c r="AD411" s="13">
        <v>0.104761904761905</v>
      </c>
      <c r="AE411" s="13">
        <v>4.5871559633027498E-2</v>
      </c>
      <c r="AF411" s="13">
        <v>9.5238095238095205E-2</v>
      </c>
      <c r="AG411" s="13">
        <v>3.2967032967033003E-2</v>
      </c>
      <c r="AH411" s="13"/>
      <c r="AI411" s="13">
        <v>6.6666666666666693E-2</v>
      </c>
      <c r="AJ411" s="13">
        <v>4.1237113402061903E-2</v>
      </c>
      <c r="AK411" s="13">
        <v>4.5751633986928102E-2</v>
      </c>
      <c r="AL411" s="13">
        <v>7.9681274900398405E-2</v>
      </c>
      <c r="AM411" s="13">
        <v>0.20114942528735599</v>
      </c>
      <c r="AN411" s="13"/>
      <c r="AO411" s="13">
        <v>8.6956521739130405E-2</v>
      </c>
      <c r="AP411" s="13">
        <v>0.104166666666667</v>
      </c>
      <c r="AQ411" s="13"/>
      <c r="AR411" s="13">
        <v>7.8125E-2</v>
      </c>
      <c r="AS411" s="13">
        <v>0.111888111888112</v>
      </c>
      <c r="AT411" s="13">
        <v>5.8823529411764698E-2</v>
      </c>
      <c r="AU411" s="13">
        <v>9.6774193548387094E-2</v>
      </c>
      <c r="AV411" s="13">
        <v>0.126050420168067</v>
      </c>
      <c r="AW411" s="13">
        <v>6.4935064935064901E-2</v>
      </c>
      <c r="AX411" s="13">
        <v>9.5238095238095205E-2</v>
      </c>
      <c r="AY411" s="13">
        <v>5.8823529411764698E-2</v>
      </c>
      <c r="AZ411" s="13">
        <v>0.12745098039215699</v>
      </c>
      <c r="BA411" s="13">
        <v>1.72413793103448E-2</v>
      </c>
      <c r="BB411" s="13">
        <v>8.7719298245614002E-2</v>
      </c>
      <c r="BC411" s="13">
        <v>3.77358490566038E-2</v>
      </c>
      <c r="BD411" s="13"/>
      <c r="BE411" s="13">
        <v>0.14164305949008499</v>
      </c>
    </row>
    <row r="412" spans="2:57" x14ac:dyDescent="0.25">
      <c r="B412" t="s">
        <v>232</v>
      </c>
      <c r="C412" s="13">
        <v>3.97148676171079E-2</v>
      </c>
      <c r="D412" s="13">
        <v>1.2987012987013E-2</v>
      </c>
      <c r="E412" s="13">
        <v>1.48148148148148E-2</v>
      </c>
      <c r="F412" s="13">
        <v>3.5433070866141697E-2</v>
      </c>
      <c r="G412" s="13">
        <v>5.2325581395348798E-2</v>
      </c>
      <c r="H412" s="13"/>
      <c r="I412" s="13">
        <v>2.5751072961373401E-2</v>
      </c>
      <c r="J412" s="13">
        <v>5.2325581395348798E-2</v>
      </c>
      <c r="K412" s="13"/>
      <c r="L412" s="13">
        <v>7.03125E-2</v>
      </c>
      <c r="M412" s="13">
        <v>4.3290043290043302E-2</v>
      </c>
      <c r="N412" s="13">
        <v>3.0100334448160501E-2</v>
      </c>
      <c r="O412" s="13">
        <v>3.4055727554179599E-2</v>
      </c>
      <c r="P412" s="13"/>
      <c r="Q412" s="13">
        <v>3.6036036036036001E-2</v>
      </c>
      <c r="R412" s="13">
        <v>4.0540540540540501E-2</v>
      </c>
      <c r="S412" s="13">
        <v>0</v>
      </c>
      <c r="T412" s="13">
        <v>1.86915887850467E-2</v>
      </c>
      <c r="U412" s="13">
        <v>4.0322580645161303E-2</v>
      </c>
      <c r="V412" s="13">
        <v>6.1068702290076299E-2</v>
      </c>
      <c r="W412" s="13">
        <v>6.1224489795918401E-2</v>
      </c>
      <c r="X412" s="13">
        <v>4.8245614035087703E-2</v>
      </c>
      <c r="Y412" s="13"/>
      <c r="Z412" s="13">
        <v>3.5971223021582698E-2</v>
      </c>
      <c r="AA412" s="13">
        <v>1.84049079754601E-2</v>
      </c>
      <c r="AB412" s="13">
        <v>2.5974025974026E-2</v>
      </c>
      <c r="AC412" s="13">
        <v>8.3798882681564199E-2</v>
      </c>
      <c r="AD412" s="13">
        <v>4.7619047619047603E-2</v>
      </c>
      <c r="AE412" s="13">
        <v>4.5871559633027498E-2</v>
      </c>
      <c r="AF412" s="13">
        <v>0</v>
      </c>
      <c r="AG412" s="13">
        <v>2.1978021978022001E-2</v>
      </c>
      <c r="AH412" s="13"/>
      <c r="AI412" s="13">
        <v>2.2222222222222199E-2</v>
      </c>
      <c r="AJ412" s="13">
        <v>1.03092783505155E-2</v>
      </c>
      <c r="AK412" s="13">
        <v>3.9215686274509803E-2</v>
      </c>
      <c r="AL412" s="13">
        <v>2.5896414342629501E-2</v>
      </c>
      <c r="AM412" s="13">
        <v>0.10344827586206901</v>
      </c>
      <c r="AN412" s="13"/>
      <c r="AO412" s="13">
        <v>3.3444816053511697E-2</v>
      </c>
      <c r="AP412" s="13">
        <v>4.9479166666666699E-2</v>
      </c>
      <c r="AQ412" s="13"/>
      <c r="AR412" s="13">
        <v>4.6875E-2</v>
      </c>
      <c r="AS412" s="13">
        <v>4.8951048951049E-2</v>
      </c>
      <c r="AT412" s="13">
        <v>5.8823529411764698E-2</v>
      </c>
      <c r="AU412" s="13">
        <v>3.2258064516128997E-2</v>
      </c>
      <c r="AV412" s="13">
        <v>4.20168067226891E-2</v>
      </c>
      <c r="AW412" s="13">
        <v>5.1948051948052E-2</v>
      </c>
      <c r="AX412" s="13">
        <v>2.3809523809523801E-2</v>
      </c>
      <c r="AY412" s="13">
        <v>2.9411764705882401E-2</v>
      </c>
      <c r="AZ412" s="13">
        <v>2.9411764705882401E-2</v>
      </c>
      <c r="BA412" s="13">
        <v>0</v>
      </c>
      <c r="BB412" s="13">
        <v>3.5087719298245598E-2</v>
      </c>
      <c r="BC412" s="13">
        <v>5.6603773584905703E-2</v>
      </c>
      <c r="BD412" s="13"/>
      <c r="BE412" s="13">
        <v>5.9490084985835703E-2</v>
      </c>
    </row>
    <row r="413" spans="2:57" x14ac:dyDescent="0.25">
      <c r="B413" t="s">
        <v>82</v>
      </c>
      <c r="C413" s="13">
        <v>7.2301425661914498E-2</v>
      </c>
      <c r="D413" s="13">
        <v>5.1948051948052E-2</v>
      </c>
      <c r="E413" s="13">
        <v>7.4074074074074098E-2</v>
      </c>
      <c r="F413" s="13">
        <v>7.0866141732283505E-2</v>
      </c>
      <c r="G413" s="13">
        <v>7.5581395348837205E-2</v>
      </c>
      <c r="H413" s="13"/>
      <c r="I413" s="13">
        <v>6.8669527896995694E-2</v>
      </c>
      <c r="J413" s="13">
        <v>7.5581395348837205E-2</v>
      </c>
      <c r="K413" s="13"/>
      <c r="L413" s="13">
        <v>4.6875E-2</v>
      </c>
      <c r="M413" s="13">
        <v>3.03030303030303E-2</v>
      </c>
      <c r="N413" s="13">
        <v>5.35117056856187E-2</v>
      </c>
      <c r="O413" s="13">
        <v>0.13003095975232201</v>
      </c>
      <c r="P413" s="13"/>
      <c r="Q413" s="13">
        <v>6.3063063063063099E-2</v>
      </c>
      <c r="R413" s="13">
        <v>1.35135135135135E-2</v>
      </c>
      <c r="S413" s="13">
        <v>3.2608695652173898E-2</v>
      </c>
      <c r="T413" s="13">
        <v>4.67289719626168E-2</v>
      </c>
      <c r="U413" s="13">
        <v>8.8709677419354802E-2</v>
      </c>
      <c r="V413" s="13">
        <v>2.2900763358778602E-2</v>
      </c>
      <c r="W413" s="13">
        <v>7.1428571428571397E-2</v>
      </c>
      <c r="X413" s="13">
        <v>0.114035087719298</v>
      </c>
      <c r="Y413" s="13"/>
      <c r="Z413" s="13">
        <v>4.3165467625899297E-2</v>
      </c>
      <c r="AA413" s="13">
        <v>8.5889570552147201E-2</v>
      </c>
      <c r="AB413" s="13">
        <v>0.103896103896104</v>
      </c>
      <c r="AC413" s="13">
        <v>5.5865921787709501E-2</v>
      </c>
      <c r="AD413" s="13">
        <v>6.6666666666666693E-2</v>
      </c>
      <c r="AE413" s="13">
        <v>0.12844036697247699</v>
      </c>
      <c r="AF413" s="13">
        <v>2.3809523809523801E-2</v>
      </c>
      <c r="AG413" s="13">
        <v>3.2967032967033003E-2</v>
      </c>
      <c r="AH413" s="13"/>
      <c r="AI413" s="13">
        <v>0.11111111111111099</v>
      </c>
      <c r="AJ413" s="13">
        <v>5.1546391752577303E-2</v>
      </c>
      <c r="AK413" s="13">
        <v>0.11764705882352899</v>
      </c>
      <c r="AL413" s="13">
        <v>5.77689243027888E-2</v>
      </c>
      <c r="AM413" s="13">
        <v>5.1724137931034503E-2</v>
      </c>
      <c r="AN413" s="13"/>
      <c r="AO413" s="13">
        <v>6.8561872909699006E-2</v>
      </c>
      <c r="AP413" s="13">
        <v>7.8125E-2</v>
      </c>
      <c r="AQ413" s="13"/>
      <c r="AR413" s="13">
        <v>3.125E-2</v>
      </c>
      <c r="AS413" s="13">
        <v>8.3916083916083906E-2</v>
      </c>
      <c r="AT413" s="13">
        <v>0</v>
      </c>
      <c r="AU413" s="13">
        <v>9.6774193548387094E-2</v>
      </c>
      <c r="AV413" s="13">
        <v>7.5630252100840303E-2</v>
      </c>
      <c r="AW413" s="13">
        <v>5.1948051948052E-2</v>
      </c>
      <c r="AX413" s="13">
        <v>8.3333333333333301E-2</v>
      </c>
      <c r="AY413" s="13">
        <v>0</v>
      </c>
      <c r="AZ413" s="13">
        <v>2.9411764705882401E-2</v>
      </c>
      <c r="BA413" s="13">
        <v>0.13793103448275901</v>
      </c>
      <c r="BB413" s="13">
        <v>8.7719298245614002E-2</v>
      </c>
      <c r="BC413" s="13">
        <v>0.113207547169811</v>
      </c>
      <c r="BD413" s="13"/>
      <c r="BE413" s="13">
        <v>3.6827195467422101E-2</v>
      </c>
    </row>
    <row r="414" spans="2:57" x14ac:dyDescent="0.25">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row>
    <row r="415" spans="2:57" x14ac:dyDescent="0.25">
      <c r="B415" s="6" t="s">
        <v>241</v>
      </c>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row>
    <row r="416" spans="2:57" x14ac:dyDescent="0.25">
      <c r="B416" s="23" t="s">
        <v>242</v>
      </c>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row>
    <row r="417" spans="2:57" x14ac:dyDescent="0.25">
      <c r="B417" t="s">
        <v>235</v>
      </c>
      <c r="C417" s="13">
        <v>0.50305498981670105</v>
      </c>
      <c r="D417" s="13">
        <v>0.32467532467532501</v>
      </c>
      <c r="E417" s="13">
        <v>0.37777777777777799</v>
      </c>
      <c r="F417" s="13">
        <v>0.48031496062992102</v>
      </c>
      <c r="G417" s="13">
        <v>0.57364341085271298</v>
      </c>
      <c r="H417" s="13"/>
      <c r="I417" s="13">
        <v>0.42489270386266098</v>
      </c>
      <c r="J417" s="13">
        <v>0.57364341085271298</v>
      </c>
      <c r="K417" s="13"/>
      <c r="L417" s="13">
        <v>0.4296875</v>
      </c>
      <c r="M417" s="13">
        <v>0.45454545454545497</v>
      </c>
      <c r="N417" s="13">
        <v>0.47826086956521702</v>
      </c>
      <c r="O417" s="13">
        <v>0.58823529411764697</v>
      </c>
      <c r="P417" s="13"/>
      <c r="Q417" s="13">
        <v>0.35135135135135098</v>
      </c>
      <c r="R417" s="13">
        <v>0.43243243243243201</v>
      </c>
      <c r="S417" s="13">
        <v>0.41304347826087001</v>
      </c>
      <c r="T417" s="13">
        <v>0.54205607476635498</v>
      </c>
      <c r="U417" s="13">
        <v>0.49193548387096803</v>
      </c>
      <c r="V417" s="13">
        <v>0.53435114503816805</v>
      </c>
      <c r="W417" s="13">
        <v>0.530612244897959</v>
      </c>
      <c r="X417" s="13">
        <v>0.60526315789473695</v>
      </c>
      <c r="Y417" s="13"/>
      <c r="Z417" s="13">
        <v>0.45323741007194202</v>
      </c>
      <c r="AA417" s="13">
        <v>0.50920245398773001</v>
      </c>
      <c r="AB417" s="13">
        <v>0.55844155844155796</v>
      </c>
      <c r="AC417" s="13">
        <v>0.56424581005586605</v>
      </c>
      <c r="AD417" s="13">
        <v>0.6</v>
      </c>
      <c r="AE417" s="13">
        <v>0.394495412844037</v>
      </c>
      <c r="AF417" s="13">
        <v>0.38095238095238099</v>
      </c>
      <c r="AG417" s="13">
        <v>0.42857142857142899</v>
      </c>
      <c r="AH417" s="13"/>
      <c r="AI417" s="13">
        <v>0.48888888888888898</v>
      </c>
      <c r="AJ417" s="13">
        <v>0.402061855670103</v>
      </c>
      <c r="AK417" s="13">
        <v>0.45751633986928097</v>
      </c>
      <c r="AL417" s="13">
        <v>0.52191235059760999</v>
      </c>
      <c r="AM417" s="13">
        <v>0.55172413793103403</v>
      </c>
      <c r="AN417" s="13"/>
      <c r="AO417" s="13">
        <v>0.50836120401337803</v>
      </c>
      <c r="AP417" s="13">
        <v>0.49479166666666702</v>
      </c>
      <c r="AQ417" s="13"/>
      <c r="AR417" s="13">
        <v>0.5</v>
      </c>
      <c r="AS417" s="13">
        <v>0.55244755244755195</v>
      </c>
      <c r="AT417" s="13">
        <v>0.41176470588235298</v>
      </c>
      <c r="AU417" s="13">
        <v>0.58064516129032295</v>
      </c>
      <c r="AV417" s="13">
        <v>0.495798319327731</v>
      </c>
      <c r="AW417" s="13">
        <v>0.506493506493506</v>
      </c>
      <c r="AX417" s="13">
        <v>0.46428571428571402</v>
      </c>
      <c r="AY417" s="13">
        <v>0.32352941176470601</v>
      </c>
      <c r="AZ417" s="13">
        <v>0.46078431372549</v>
      </c>
      <c r="BA417" s="13">
        <v>0.55172413793103403</v>
      </c>
      <c r="BB417" s="13">
        <v>0.40350877192982498</v>
      </c>
      <c r="BC417" s="13">
        <v>0.54716981132075504</v>
      </c>
      <c r="BD417" s="13"/>
      <c r="BE417" s="13">
        <v>0.51841359773371098</v>
      </c>
    </row>
    <row r="418" spans="2:57" x14ac:dyDescent="0.25">
      <c r="B418" t="s">
        <v>236</v>
      </c>
      <c r="C418" s="13">
        <v>0.43177189409368599</v>
      </c>
      <c r="D418" s="13">
        <v>0.53246753246753198</v>
      </c>
      <c r="E418" s="13">
        <v>0.41481481481481502</v>
      </c>
      <c r="F418" s="13">
        <v>0.43700787401574798</v>
      </c>
      <c r="G418" s="13">
        <v>0.418604651162791</v>
      </c>
      <c r="H418" s="13"/>
      <c r="I418" s="13">
        <v>0.44635193133047202</v>
      </c>
      <c r="J418" s="13">
        <v>0.418604651162791</v>
      </c>
      <c r="K418" s="13"/>
      <c r="L418" s="13">
        <v>0.6015625</v>
      </c>
      <c r="M418" s="13">
        <v>0.52380952380952395</v>
      </c>
      <c r="N418" s="13">
        <v>0.42474916387959899</v>
      </c>
      <c r="O418" s="13">
        <v>0.30650154798761597</v>
      </c>
      <c r="P418" s="13"/>
      <c r="Q418" s="13">
        <v>0.49549549549549499</v>
      </c>
      <c r="R418" s="13">
        <v>0.58108108108108103</v>
      </c>
      <c r="S418" s="13">
        <v>0.47826086956521702</v>
      </c>
      <c r="T418" s="13">
        <v>0.467289719626168</v>
      </c>
      <c r="U418" s="13">
        <v>0.44354838709677402</v>
      </c>
      <c r="V418" s="13">
        <v>0.39694656488549601</v>
      </c>
      <c r="W418" s="13">
        <v>0.36734693877551</v>
      </c>
      <c r="X418" s="13">
        <v>0.359649122807018</v>
      </c>
      <c r="Y418" s="13"/>
      <c r="Z418" s="13">
        <v>0.43884892086330901</v>
      </c>
      <c r="AA418" s="13">
        <v>0.380368098159509</v>
      </c>
      <c r="AB418" s="13">
        <v>0.38311688311688302</v>
      </c>
      <c r="AC418" s="13">
        <v>0.54748603351955305</v>
      </c>
      <c r="AD418" s="13">
        <v>0.4</v>
      </c>
      <c r="AE418" s="13">
        <v>0.46788990825688098</v>
      </c>
      <c r="AF418" s="13">
        <v>0.26190476190476197</v>
      </c>
      <c r="AG418" s="13">
        <v>0.43956043956044</v>
      </c>
      <c r="AH418" s="13"/>
      <c r="AI418" s="13">
        <v>0.48888888888888898</v>
      </c>
      <c r="AJ418" s="13">
        <v>0.43298969072165</v>
      </c>
      <c r="AK418" s="13">
        <v>0.41830065359477098</v>
      </c>
      <c r="AL418" s="13">
        <v>0.428286852589641</v>
      </c>
      <c r="AM418" s="13">
        <v>0.431034482758621</v>
      </c>
      <c r="AN418" s="13"/>
      <c r="AO418" s="13">
        <v>0.40802675585284298</v>
      </c>
      <c r="AP418" s="13">
        <v>0.46875</v>
      </c>
      <c r="AQ418" s="13"/>
      <c r="AR418" s="13">
        <v>0.390625</v>
      </c>
      <c r="AS418" s="13">
        <v>0.49300699300699302</v>
      </c>
      <c r="AT418" s="13">
        <v>0.29411764705882398</v>
      </c>
      <c r="AU418" s="13">
        <v>0.51612903225806495</v>
      </c>
      <c r="AV418" s="13">
        <v>0.310924369747899</v>
      </c>
      <c r="AW418" s="13">
        <v>0.42857142857142899</v>
      </c>
      <c r="AX418" s="13">
        <v>0.48809523809523803</v>
      </c>
      <c r="AY418" s="13">
        <v>0.47058823529411797</v>
      </c>
      <c r="AZ418" s="13">
        <v>0.42156862745098</v>
      </c>
      <c r="BA418" s="13">
        <v>0.32758620689655199</v>
      </c>
      <c r="BB418" s="13">
        <v>0.42105263157894701</v>
      </c>
      <c r="BC418" s="13">
        <v>0.45283018867924502</v>
      </c>
      <c r="BD418" s="13"/>
      <c r="BE418" s="13">
        <v>0.43909348441926299</v>
      </c>
    </row>
    <row r="419" spans="2:57" x14ac:dyDescent="0.25">
      <c r="B419" t="s">
        <v>63</v>
      </c>
      <c r="C419" s="13">
        <v>0.35947046843177199</v>
      </c>
      <c r="D419" s="13">
        <v>0.246753246753247</v>
      </c>
      <c r="E419" s="13">
        <v>0.32592592592592601</v>
      </c>
      <c r="F419" s="13">
        <v>0.33464566929133899</v>
      </c>
      <c r="G419" s="13">
        <v>0.39728682170542601</v>
      </c>
      <c r="H419" s="13"/>
      <c r="I419" s="13">
        <v>0.31759656652360502</v>
      </c>
      <c r="J419" s="13">
        <v>0.39728682170542601</v>
      </c>
      <c r="K419" s="13"/>
      <c r="L419" s="13">
        <v>0.4296875</v>
      </c>
      <c r="M419" s="13">
        <v>0.445887445887446</v>
      </c>
      <c r="N419" s="13">
        <v>0.38461538461538503</v>
      </c>
      <c r="O419" s="13">
        <v>0.24458204334365299</v>
      </c>
      <c r="P419" s="13"/>
      <c r="Q419" s="13">
        <v>0.29729729729729698</v>
      </c>
      <c r="R419" s="13">
        <v>0.31081081081081102</v>
      </c>
      <c r="S419" s="13">
        <v>0.38043478260869601</v>
      </c>
      <c r="T419" s="13">
        <v>0.30841121495327101</v>
      </c>
      <c r="U419" s="13">
        <v>0.41935483870967699</v>
      </c>
      <c r="V419" s="13">
        <v>0.36641221374045801</v>
      </c>
      <c r="W419" s="13">
        <v>0.36734693877551</v>
      </c>
      <c r="X419" s="13">
        <v>0.38596491228070201</v>
      </c>
      <c r="Y419" s="13"/>
      <c r="Z419" s="13">
        <v>0.30935251798561197</v>
      </c>
      <c r="AA419" s="13">
        <v>0.30061349693251499</v>
      </c>
      <c r="AB419" s="13">
        <v>0.40259740259740301</v>
      </c>
      <c r="AC419" s="13">
        <v>0.463687150837989</v>
      </c>
      <c r="AD419" s="13">
        <v>0.36190476190476201</v>
      </c>
      <c r="AE419" s="13">
        <v>0.33944954128440402</v>
      </c>
      <c r="AF419" s="13">
        <v>0.33333333333333298</v>
      </c>
      <c r="AG419" s="13">
        <v>0.29670329670329698</v>
      </c>
      <c r="AH419" s="13"/>
      <c r="AI419" s="13">
        <v>0.266666666666667</v>
      </c>
      <c r="AJ419" s="13">
        <v>0.28865979381443302</v>
      </c>
      <c r="AK419" s="13">
        <v>0.30718954248365998</v>
      </c>
      <c r="AL419" s="13">
        <v>0.364541832669323</v>
      </c>
      <c r="AM419" s="13">
        <v>0.46551724137931</v>
      </c>
      <c r="AN419" s="13"/>
      <c r="AO419" s="13">
        <v>0.324414715719064</v>
      </c>
      <c r="AP419" s="13">
        <v>0.4140625</v>
      </c>
      <c r="AQ419" s="13"/>
      <c r="AR419" s="13">
        <v>0.21875</v>
      </c>
      <c r="AS419" s="13">
        <v>0.44055944055944102</v>
      </c>
      <c r="AT419" s="13">
        <v>0.23529411764705899</v>
      </c>
      <c r="AU419" s="13">
        <v>0.32258064516128998</v>
      </c>
      <c r="AV419" s="13">
        <v>0.42857142857142899</v>
      </c>
      <c r="AW419" s="13">
        <v>0.29870129870129902</v>
      </c>
      <c r="AX419" s="13">
        <v>0.41666666666666702</v>
      </c>
      <c r="AY419" s="13">
        <v>0.35294117647058798</v>
      </c>
      <c r="AZ419" s="13">
        <v>0.36274509803921601</v>
      </c>
      <c r="BA419" s="13">
        <v>0.17241379310344801</v>
      </c>
      <c r="BB419" s="13">
        <v>0.38596491228070201</v>
      </c>
      <c r="BC419" s="13">
        <v>0.169811320754717</v>
      </c>
      <c r="BD419" s="13"/>
      <c r="BE419" s="13">
        <v>1</v>
      </c>
    </row>
    <row r="420" spans="2:57" x14ac:dyDescent="0.25">
      <c r="B420" t="s">
        <v>237</v>
      </c>
      <c r="C420" s="13">
        <v>0.24847250509165</v>
      </c>
      <c r="D420" s="13">
        <v>0.103896103896104</v>
      </c>
      <c r="E420" s="13">
        <v>0.140740740740741</v>
      </c>
      <c r="F420" s="13">
        <v>0.23622047244094499</v>
      </c>
      <c r="G420" s="13">
        <v>0.30426356589147302</v>
      </c>
      <c r="H420" s="13"/>
      <c r="I420" s="13">
        <v>0.186695278969957</v>
      </c>
      <c r="J420" s="13">
        <v>0.30426356589147302</v>
      </c>
      <c r="K420" s="13"/>
      <c r="L420" s="13">
        <v>0.2890625</v>
      </c>
      <c r="M420" s="13">
        <v>0.26839826839826803</v>
      </c>
      <c r="N420" s="13">
        <v>0.25083612040133801</v>
      </c>
      <c r="O420" s="13">
        <v>0.21671826625387</v>
      </c>
      <c r="P420" s="13"/>
      <c r="Q420" s="13">
        <v>0.153153153153153</v>
      </c>
      <c r="R420" s="13">
        <v>0.135135135135135</v>
      </c>
      <c r="S420" s="13">
        <v>0.32608695652173902</v>
      </c>
      <c r="T420" s="13">
        <v>0.21495327102803699</v>
      </c>
      <c r="U420" s="13">
        <v>0.217741935483871</v>
      </c>
      <c r="V420" s="13">
        <v>0.244274809160305</v>
      </c>
      <c r="W420" s="13">
        <v>0.30612244897959201</v>
      </c>
      <c r="X420" s="13">
        <v>0.320175438596491</v>
      </c>
      <c r="Y420" s="13"/>
      <c r="Z420" s="13">
        <v>0.17266187050359699</v>
      </c>
      <c r="AA420" s="13">
        <v>0.220858895705521</v>
      </c>
      <c r="AB420" s="13">
        <v>0.29220779220779203</v>
      </c>
      <c r="AC420" s="13">
        <v>0.23463687150838</v>
      </c>
      <c r="AD420" s="13">
        <v>0.32380952380952399</v>
      </c>
      <c r="AE420" s="13">
        <v>0.28440366972477099</v>
      </c>
      <c r="AF420" s="13">
        <v>0.26190476190476197</v>
      </c>
      <c r="AG420" s="13">
        <v>0.230769230769231</v>
      </c>
      <c r="AH420" s="13"/>
      <c r="AI420" s="13">
        <v>0.133333333333333</v>
      </c>
      <c r="AJ420" s="13">
        <v>0.247422680412371</v>
      </c>
      <c r="AK420" s="13">
        <v>0.20915032679738599</v>
      </c>
      <c r="AL420" s="13">
        <v>0.25298804780876499</v>
      </c>
      <c r="AM420" s="13">
        <v>0.31609195402298901</v>
      </c>
      <c r="AN420" s="13"/>
      <c r="AO420" s="13">
        <v>0.26755852842809402</v>
      </c>
      <c r="AP420" s="13">
        <v>0.21875</v>
      </c>
      <c r="AQ420" s="13"/>
      <c r="AR420" s="13">
        <v>0.28125</v>
      </c>
      <c r="AS420" s="13">
        <v>0.25174825174825199</v>
      </c>
      <c r="AT420" s="13">
        <v>0.35294117647058798</v>
      </c>
      <c r="AU420" s="13">
        <v>0.25806451612903197</v>
      </c>
      <c r="AV420" s="13">
        <v>0.16806722689075601</v>
      </c>
      <c r="AW420" s="13">
        <v>0.23376623376623401</v>
      </c>
      <c r="AX420" s="13">
        <v>0.32142857142857101</v>
      </c>
      <c r="AY420" s="13">
        <v>0.32352941176470601</v>
      </c>
      <c r="AZ420" s="13">
        <v>0.26470588235294101</v>
      </c>
      <c r="BA420" s="13">
        <v>0.22413793103448301</v>
      </c>
      <c r="BB420" s="13">
        <v>0.175438596491228</v>
      </c>
      <c r="BC420" s="13">
        <v>0.26415094339622602</v>
      </c>
      <c r="BD420" s="13"/>
      <c r="BE420" s="13">
        <v>0.20113314447592101</v>
      </c>
    </row>
    <row r="421" spans="2:57" x14ac:dyDescent="0.25">
      <c r="B421" t="s">
        <v>238</v>
      </c>
      <c r="C421" s="13">
        <v>0.227087576374745</v>
      </c>
      <c r="D421" s="13">
        <v>0.103896103896104</v>
      </c>
      <c r="E421" s="13">
        <v>9.6296296296296297E-2</v>
      </c>
      <c r="F421" s="13">
        <v>0.18897637795275599</v>
      </c>
      <c r="G421" s="13">
        <v>0.29844961240310097</v>
      </c>
      <c r="H421" s="13"/>
      <c r="I421" s="13">
        <v>0.14806866952789699</v>
      </c>
      <c r="J421" s="13">
        <v>0.29844961240310097</v>
      </c>
      <c r="K421" s="13"/>
      <c r="L421" s="13">
        <v>0.2265625</v>
      </c>
      <c r="M421" s="13">
        <v>0.229437229437229</v>
      </c>
      <c r="N421" s="13">
        <v>0.24414715719063501</v>
      </c>
      <c r="O421" s="13">
        <v>0.21052631578947401</v>
      </c>
      <c r="P421" s="13"/>
      <c r="Q421" s="13">
        <v>0.144144144144144</v>
      </c>
      <c r="R421" s="13">
        <v>0.135135135135135</v>
      </c>
      <c r="S421" s="13">
        <v>0.184782608695652</v>
      </c>
      <c r="T421" s="13">
        <v>0.22429906542056099</v>
      </c>
      <c r="U421" s="13">
        <v>0.217741935483871</v>
      </c>
      <c r="V421" s="13">
        <v>0.244274809160305</v>
      </c>
      <c r="W421" s="13">
        <v>0.32653061224489799</v>
      </c>
      <c r="X421" s="13">
        <v>0.28070175438596501</v>
      </c>
      <c r="Y421" s="13"/>
      <c r="Z421" s="13">
        <v>0.12949640287769801</v>
      </c>
      <c r="AA421" s="13">
        <v>0.25766871165644201</v>
      </c>
      <c r="AB421" s="13">
        <v>0.22727272727272699</v>
      </c>
      <c r="AC421" s="13">
        <v>0.29608938547486002</v>
      </c>
      <c r="AD421" s="13">
        <v>0.21904761904761899</v>
      </c>
      <c r="AE421" s="13">
        <v>0.18348623853210999</v>
      </c>
      <c r="AF421" s="13">
        <v>0.26190476190476197</v>
      </c>
      <c r="AG421" s="13">
        <v>0.230769230769231</v>
      </c>
      <c r="AH421" s="13"/>
      <c r="AI421" s="13">
        <v>0.2</v>
      </c>
      <c r="AJ421" s="13">
        <v>0.23711340206185599</v>
      </c>
      <c r="AK421" s="13">
        <v>0.16339869281045799</v>
      </c>
      <c r="AL421" s="13">
        <v>0.23306772908366499</v>
      </c>
      <c r="AM421" s="13">
        <v>0.28160919540229901</v>
      </c>
      <c r="AN421" s="13"/>
      <c r="AO421" s="13">
        <v>0.24247491638796001</v>
      </c>
      <c r="AP421" s="13">
        <v>0.203125</v>
      </c>
      <c r="AQ421" s="13"/>
      <c r="AR421" s="13">
        <v>0.265625</v>
      </c>
      <c r="AS421" s="13">
        <v>0.25874125874125897</v>
      </c>
      <c r="AT421" s="13">
        <v>0.23529411764705899</v>
      </c>
      <c r="AU421" s="13">
        <v>0.25806451612903197</v>
      </c>
      <c r="AV421" s="13">
        <v>0.17647058823529399</v>
      </c>
      <c r="AW421" s="13">
        <v>0.25974025974025999</v>
      </c>
      <c r="AX421" s="13">
        <v>0.19047619047618999</v>
      </c>
      <c r="AY421" s="13">
        <v>0.26470588235294101</v>
      </c>
      <c r="AZ421" s="13">
        <v>0.22549019607843099</v>
      </c>
      <c r="BA421" s="13">
        <v>0.15517241379310301</v>
      </c>
      <c r="BB421" s="13">
        <v>0.22807017543859601</v>
      </c>
      <c r="BC421" s="13">
        <v>0.169811320754717</v>
      </c>
      <c r="BD421" s="13"/>
      <c r="BE421" s="13">
        <v>0.24079320113314401</v>
      </c>
    </row>
    <row r="422" spans="2:57" x14ac:dyDescent="0.25">
      <c r="B422" t="s">
        <v>239</v>
      </c>
      <c r="C422" s="13">
        <v>1.52749490835031E-2</v>
      </c>
      <c r="D422" s="13">
        <v>6.4935064935064901E-2</v>
      </c>
      <c r="E422" s="13">
        <v>2.2222222222222199E-2</v>
      </c>
      <c r="F422" s="13">
        <v>1.9685039370078702E-2</v>
      </c>
      <c r="G422" s="13">
        <v>3.8759689922480598E-3</v>
      </c>
      <c r="H422" s="13"/>
      <c r="I422" s="13">
        <v>2.7896995708154501E-2</v>
      </c>
      <c r="J422" s="13">
        <v>3.8759689922480598E-3</v>
      </c>
      <c r="K422" s="13"/>
      <c r="L422" s="13">
        <v>1.5625E-2</v>
      </c>
      <c r="M422" s="13">
        <v>1.2987012987013E-2</v>
      </c>
      <c r="N422" s="13">
        <v>1.6722408026755901E-2</v>
      </c>
      <c r="O422" s="13">
        <v>1.54798761609907E-2</v>
      </c>
      <c r="P422" s="13"/>
      <c r="Q422" s="13">
        <v>5.4054054054054099E-2</v>
      </c>
      <c r="R422" s="13">
        <v>0</v>
      </c>
      <c r="S422" s="13">
        <v>2.1739130434782601E-2</v>
      </c>
      <c r="T422" s="13">
        <v>9.3457943925233603E-3</v>
      </c>
      <c r="U422" s="13">
        <v>8.0645161290322596E-3</v>
      </c>
      <c r="V422" s="13">
        <v>7.63358778625954E-3</v>
      </c>
      <c r="W422" s="13">
        <v>2.04081632653061E-2</v>
      </c>
      <c r="X422" s="13">
        <v>4.3859649122806998E-3</v>
      </c>
      <c r="Y422" s="13"/>
      <c r="Z422" s="13">
        <v>3.5971223021582698E-2</v>
      </c>
      <c r="AA422" s="13">
        <v>1.22699386503067E-2</v>
      </c>
      <c r="AB422" s="13">
        <v>1.2987012987013E-2</v>
      </c>
      <c r="AC422" s="13">
        <v>5.5865921787709499E-3</v>
      </c>
      <c r="AD422" s="13">
        <v>9.5238095238095195E-3</v>
      </c>
      <c r="AE422" s="13">
        <v>9.1743119266055103E-3</v>
      </c>
      <c r="AF422" s="13">
        <v>4.7619047619047603E-2</v>
      </c>
      <c r="AG422" s="13">
        <v>1.0989010989011E-2</v>
      </c>
      <c r="AH422" s="13"/>
      <c r="AI422" s="13">
        <v>2.2222222222222199E-2</v>
      </c>
      <c r="AJ422" s="13">
        <v>1.03092783505155E-2</v>
      </c>
      <c r="AK422" s="13">
        <v>1.30718954248366E-2</v>
      </c>
      <c r="AL422" s="13">
        <v>1.5936254980079698E-2</v>
      </c>
      <c r="AM422" s="13">
        <v>1.72413793103448E-2</v>
      </c>
      <c r="AN422" s="13"/>
      <c r="AO422" s="13">
        <v>2.1739130434782601E-2</v>
      </c>
      <c r="AP422" s="13">
        <v>5.2083333333333296E-3</v>
      </c>
      <c r="AQ422" s="13"/>
      <c r="AR422" s="13">
        <v>1.5625E-2</v>
      </c>
      <c r="AS422" s="13">
        <v>1.7482517482517501E-2</v>
      </c>
      <c r="AT422" s="13">
        <v>0</v>
      </c>
      <c r="AU422" s="13">
        <v>0</v>
      </c>
      <c r="AV422" s="13">
        <v>8.4033613445378096E-3</v>
      </c>
      <c r="AW422" s="13">
        <v>0</v>
      </c>
      <c r="AX422" s="13">
        <v>0</v>
      </c>
      <c r="AY422" s="13">
        <v>5.8823529411764698E-2</v>
      </c>
      <c r="AZ422" s="13">
        <v>2.9411764705882401E-2</v>
      </c>
      <c r="BA422" s="13">
        <v>1.72413793103448E-2</v>
      </c>
      <c r="BB422" s="13">
        <v>3.5087719298245598E-2</v>
      </c>
      <c r="BC422" s="13">
        <v>0</v>
      </c>
      <c r="BD422" s="13"/>
      <c r="BE422" s="13">
        <v>0</v>
      </c>
    </row>
    <row r="423" spans="2:57" x14ac:dyDescent="0.25">
      <c r="B423" t="s">
        <v>240</v>
      </c>
      <c r="C423" s="13">
        <v>2.0366598778004098E-2</v>
      </c>
      <c r="D423" s="13">
        <v>6.4935064935064901E-2</v>
      </c>
      <c r="E423" s="13">
        <v>5.9259259259259303E-2</v>
      </c>
      <c r="F423" s="13">
        <v>1.1811023622047201E-2</v>
      </c>
      <c r="G423" s="13">
        <v>7.7519379844961196E-3</v>
      </c>
      <c r="H423" s="13"/>
      <c r="I423" s="13">
        <v>3.4334763948497903E-2</v>
      </c>
      <c r="J423" s="13">
        <v>7.7519379844961196E-3</v>
      </c>
      <c r="K423" s="13"/>
      <c r="L423" s="13">
        <v>2.34375E-2</v>
      </c>
      <c r="M423" s="13">
        <v>8.6580086580086597E-3</v>
      </c>
      <c r="N423" s="13">
        <v>2.6755852842809399E-2</v>
      </c>
      <c r="O423" s="13">
        <v>2.1671826625387001E-2</v>
      </c>
      <c r="P423" s="13"/>
      <c r="Q423" s="13">
        <v>5.4054054054054099E-2</v>
      </c>
      <c r="R423" s="13">
        <v>5.4054054054054099E-2</v>
      </c>
      <c r="S423" s="13">
        <v>1.0869565217391301E-2</v>
      </c>
      <c r="T423" s="13">
        <v>2.80373831775701E-2</v>
      </c>
      <c r="U423" s="13">
        <v>0</v>
      </c>
      <c r="V423" s="13">
        <v>2.2900763358778602E-2</v>
      </c>
      <c r="W423" s="13">
        <v>1.02040816326531E-2</v>
      </c>
      <c r="X423" s="13">
        <v>8.7719298245613996E-3</v>
      </c>
      <c r="Y423" s="13"/>
      <c r="Z423" s="13">
        <v>3.5971223021582698E-2</v>
      </c>
      <c r="AA423" s="13">
        <v>6.13496932515337E-3</v>
      </c>
      <c r="AB423" s="13">
        <v>1.2987012987013E-2</v>
      </c>
      <c r="AC423" s="13">
        <v>1.67597765363128E-2</v>
      </c>
      <c r="AD423" s="13">
        <v>3.8095238095238099E-2</v>
      </c>
      <c r="AE423" s="13">
        <v>9.1743119266055103E-3</v>
      </c>
      <c r="AF423" s="13">
        <v>0</v>
      </c>
      <c r="AG423" s="13">
        <v>4.3956043956044001E-2</v>
      </c>
      <c r="AH423" s="13"/>
      <c r="AI423" s="13">
        <v>2.2222222222222199E-2</v>
      </c>
      <c r="AJ423" s="13">
        <v>4.1237113402061903E-2</v>
      </c>
      <c r="AK423" s="13">
        <v>1.9607843137254902E-2</v>
      </c>
      <c r="AL423" s="13">
        <v>1.7928286852589601E-2</v>
      </c>
      <c r="AM423" s="13">
        <v>1.1494252873563199E-2</v>
      </c>
      <c r="AN423" s="13"/>
      <c r="AO423" s="13">
        <v>2.5083612040133801E-2</v>
      </c>
      <c r="AP423" s="13">
        <v>1.3020833333333299E-2</v>
      </c>
      <c r="AQ423" s="13"/>
      <c r="AR423" s="13">
        <v>0</v>
      </c>
      <c r="AS423" s="13">
        <v>1.3986013986014E-2</v>
      </c>
      <c r="AT423" s="13">
        <v>5.8823529411764698E-2</v>
      </c>
      <c r="AU423" s="13">
        <v>3.2258064516128997E-2</v>
      </c>
      <c r="AV423" s="13">
        <v>8.4033613445378096E-3</v>
      </c>
      <c r="AW423" s="13">
        <v>3.8961038961039002E-2</v>
      </c>
      <c r="AX423" s="13">
        <v>1.1904761904761901E-2</v>
      </c>
      <c r="AY423" s="13">
        <v>2.9411764705882401E-2</v>
      </c>
      <c r="AZ423" s="13">
        <v>2.9411764705882401E-2</v>
      </c>
      <c r="BA423" s="13">
        <v>3.4482758620689703E-2</v>
      </c>
      <c r="BB423" s="13">
        <v>3.5087719298245598E-2</v>
      </c>
      <c r="BC423" s="13">
        <v>1.88679245283019E-2</v>
      </c>
      <c r="BD423" s="13"/>
      <c r="BE423" s="13">
        <v>8.4985835694051E-3</v>
      </c>
    </row>
    <row r="424" spans="2:57" x14ac:dyDescent="0.25">
      <c r="B424" t="s">
        <v>134</v>
      </c>
      <c r="C424" s="13">
        <v>3.7678207739307502E-2</v>
      </c>
      <c r="D424" s="13">
        <v>2.5974025974026E-2</v>
      </c>
      <c r="E424" s="13">
        <v>7.4074074074074098E-2</v>
      </c>
      <c r="F424" s="13">
        <v>3.9370078740157501E-2</v>
      </c>
      <c r="G424" s="13">
        <v>2.9069767441860499E-2</v>
      </c>
      <c r="H424" s="13"/>
      <c r="I424" s="13">
        <v>4.7210300429184601E-2</v>
      </c>
      <c r="J424" s="13">
        <v>2.9069767441860499E-2</v>
      </c>
      <c r="K424" s="13"/>
      <c r="L424" s="13">
        <v>1.5625E-2</v>
      </c>
      <c r="M424" s="13">
        <v>1.2987012987013E-2</v>
      </c>
      <c r="N424" s="13">
        <v>3.0100334448160501E-2</v>
      </c>
      <c r="O424" s="13">
        <v>7.1207430340557307E-2</v>
      </c>
      <c r="P424" s="13"/>
      <c r="Q424" s="13">
        <v>1.8018018018018001E-2</v>
      </c>
      <c r="R424" s="13">
        <v>9.45945945945946E-2</v>
      </c>
      <c r="S424" s="13">
        <v>5.4347826086956499E-2</v>
      </c>
      <c r="T424" s="13">
        <v>9.3457943925233603E-3</v>
      </c>
      <c r="U424" s="13">
        <v>3.2258064516128997E-2</v>
      </c>
      <c r="V424" s="13">
        <v>2.2900763358778602E-2</v>
      </c>
      <c r="W424" s="13">
        <v>3.06122448979592E-2</v>
      </c>
      <c r="X424" s="13">
        <v>3.94736842105263E-2</v>
      </c>
      <c r="Y424" s="13"/>
      <c r="Z424" s="13">
        <v>3.5971223021582698E-2</v>
      </c>
      <c r="AA424" s="13">
        <v>6.13496932515337E-2</v>
      </c>
      <c r="AB424" s="13">
        <v>3.2467532467532499E-2</v>
      </c>
      <c r="AC424" s="13">
        <v>2.23463687150838E-2</v>
      </c>
      <c r="AD424" s="13">
        <v>9.5238095238095195E-3</v>
      </c>
      <c r="AE424" s="13">
        <v>5.5045871559633003E-2</v>
      </c>
      <c r="AF424" s="13">
        <v>4.7619047619047603E-2</v>
      </c>
      <c r="AG424" s="13">
        <v>4.3956043956044001E-2</v>
      </c>
      <c r="AH424" s="13"/>
      <c r="AI424" s="13">
        <v>6.6666666666666693E-2</v>
      </c>
      <c r="AJ424" s="13">
        <v>6.18556701030928E-2</v>
      </c>
      <c r="AK424" s="13">
        <v>5.22875816993464E-2</v>
      </c>
      <c r="AL424" s="13">
        <v>2.5896414342629501E-2</v>
      </c>
      <c r="AM424" s="13">
        <v>2.8735632183908E-2</v>
      </c>
      <c r="AN424" s="13"/>
      <c r="AO424" s="13">
        <v>3.67892976588629E-2</v>
      </c>
      <c r="AP424" s="13">
        <v>3.90625E-2</v>
      </c>
      <c r="AQ424" s="13"/>
      <c r="AR424" s="13">
        <v>7.8125E-2</v>
      </c>
      <c r="AS424" s="13">
        <v>2.7972027972028E-2</v>
      </c>
      <c r="AT424" s="13">
        <v>5.8823529411764698E-2</v>
      </c>
      <c r="AU424" s="13">
        <v>3.2258064516128997E-2</v>
      </c>
      <c r="AV424" s="13">
        <v>3.3613445378151301E-2</v>
      </c>
      <c r="AW424" s="13">
        <v>2.5974025974026E-2</v>
      </c>
      <c r="AX424" s="13">
        <v>1.1904761904761901E-2</v>
      </c>
      <c r="AY424" s="13">
        <v>2.9411764705882401E-2</v>
      </c>
      <c r="AZ424" s="13">
        <v>3.9215686274509803E-2</v>
      </c>
      <c r="BA424" s="13">
        <v>5.1724137931034503E-2</v>
      </c>
      <c r="BB424" s="13">
        <v>0.105263157894737</v>
      </c>
      <c r="BC424" s="13">
        <v>1.88679245283019E-2</v>
      </c>
      <c r="BD424" s="13"/>
      <c r="BE424" s="13">
        <v>0</v>
      </c>
    </row>
    <row r="425" spans="2:57" x14ac:dyDescent="0.25">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row>
    <row r="426" spans="2:57" x14ac:dyDescent="0.25">
      <c r="B426" s="6" t="s">
        <v>250</v>
      </c>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row>
    <row r="427" spans="2:57" x14ac:dyDescent="0.25">
      <c r="B427" s="23" t="s">
        <v>251</v>
      </c>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row>
    <row r="428" spans="2:57" x14ac:dyDescent="0.25">
      <c r="B428" t="s">
        <v>243</v>
      </c>
      <c r="C428" s="13">
        <v>0.10481586402266301</v>
      </c>
      <c r="D428" s="13">
        <v>0.21052631578947401</v>
      </c>
      <c r="E428" s="13">
        <v>0.18181818181818199</v>
      </c>
      <c r="F428" s="13">
        <v>0.11764705882352899</v>
      </c>
      <c r="G428" s="13">
        <v>7.3170731707317097E-2</v>
      </c>
      <c r="H428" s="13"/>
      <c r="I428" s="13">
        <v>0.14864864864864899</v>
      </c>
      <c r="J428" s="13">
        <v>7.3170731707317097E-2</v>
      </c>
      <c r="K428" s="13"/>
      <c r="L428" s="13">
        <v>0.12727272727272701</v>
      </c>
      <c r="M428" s="13">
        <v>0.116504854368932</v>
      </c>
      <c r="N428" s="13">
        <v>6.9565217391304293E-2</v>
      </c>
      <c r="O428" s="13">
        <v>0.126582278481013</v>
      </c>
      <c r="P428" s="13"/>
      <c r="Q428" s="13">
        <v>0.33333333333333298</v>
      </c>
      <c r="R428" s="13">
        <v>0.217391304347826</v>
      </c>
      <c r="S428" s="13">
        <v>2.8571428571428598E-2</v>
      </c>
      <c r="T428" s="13">
        <v>9.0909090909090898E-2</v>
      </c>
      <c r="U428" s="13">
        <v>7.69230769230769E-2</v>
      </c>
      <c r="V428" s="13">
        <v>6.25E-2</v>
      </c>
      <c r="W428" s="13">
        <v>5.5555555555555601E-2</v>
      </c>
      <c r="X428" s="13">
        <v>9.0909090909090898E-2</v>
      </c>
      <c r="Y428" s="13"/>
      <c r="Z428" s="13">
        <v>6.9767441860465101E-2</v>
      </c>
      <c r="AA428" s="13">
        <v>0.20408163265306101</v>
      </c>
      <c r="AB428" s="13">
        <v>9.6774193548387094E-2</v>
      </c>
      <c r="AC428" s="13">
        <v>4.81927710843374E-2</v>
      </c>
      <c r="AD428" s="13">
        <v>7.8947368421052599E-2</v>
      </c>
      <c r="AE428" s="13">
        <v>0.18918918918918901</v>
      </c>
      <c r="AF428" s="13">
        <v>0</v>
      </c>
      <c r="AG428" s="13">
        <v>0.148148148148148</v>
      </c>
      <c r="AH428" s="13"/>
      <c r="AI428" s="13">
        <v>8.3333333333333301E-2</v>
      </c>
      <c r="AJ428" s="13">
        <v>0.17857142857142899</v>
      </c>
      <c r="AK428" s="13">
        <v>0.21276595744680901</v>
      </c>
      <c r="AL428" s="13">
        <v>8.7431693989070997E-2</v>
      </c>
      <c r="AM428" s="13">
        <v>6.1728395061728399E-2</v>
      </c>
      <c r="AN428" s="13"/>
      <c r="AO428" s="13">
        <v>7.2164948453608199E-2</v>
      </c>
      <c r="AP428" s="13">
        <v>0.14465408805031399</v>
      </c>
      <c r="AQ428" s="13"/>
      <c r="AR428" s="13">
        <v>7.1428571428571397E-2</v>
      </c>
      <c r="AS428" s="13">
        <v>7.9365079365079402E-2</v>
      </c>
      <c r="AT428" s="13">
        <v>0</v>
      </c>
      <c r="AU428" s="13">
        <v>0.1</v>
      </c>
      <c r="AV428" s="13">
        <v>0.11764705882352899</v>
      </c>
      <c r="AW428" s="13">
        <v>0.13043478260869601</v>
      </c>
      <c r="AX428" s="13">
        <v>0.14285714285714299</v>
      </c>
      <c r="AY428" s="13">
        <v>0</v>
      </c>
      <c r="AZ428" s="13">
        <v>0.135135135135135</v>
      </c>
      <c r="BA428" s="13">
        <v>0.2</v>
      </c>
      <c r="BB428" s="13">
        <v>0.18181818181818199</v>
      </c>
      <c r="BC428" s="13">
        <v>0</v>
      </c>
      <c r="BD428" s="13"/>
      <c r="BE428" s="13">
        <v>0.10481586402266301</v>
      </c>
    </row>
    <row r="429" spans="2:57" x14ac:dyDescent="0.25">
      <c r="B429" t="s">
        <v>244</v>
      </c>
      <c r="C429" s="13">
        <v>0.18696883852691201</v>
      </c>
      <c r="D429" s="13">
        <v>0.31578947368421101</v>
      </c>
      <c r="E429" s="13">
        <v>0.204545454545455</v>
      </c>
      <c r="F429" s="13">
        <v>0.2</v>
      </c>
      <c r="G429" s="13">
        <v>0.16585365853658501</v>
      </c>
      <c r="H429" s="13"/>
      <c r="I429" s="13">
        <v>0.21621621621621601</v>
      </c>
      <c r="J429" s="13">
        <v>0.16585365853658501</v>
      </c>
      <c r="K429" s="13"/>
      <c r="L429" s="13">
        <v>0.18181818181818199</v>
      </c>
      <c r="M429" s="13">
        <v>0.233009708737864</v>
      </c>
      <c r="N429" s="13">
        <v>0.16521739130434801</v>
      </c>
      <c r="O429" s="13">
        <v>0.164556962025316</v>
      </c>
      <c r="P429" s="13"/>
      <c r="Q429" s="13">
        <v>0.24242424242424199</v>
      </c>
      <c r="R429" s="13">
        <v>0.26086956521739102</v>
      </c>
      <c r="S429" s="13">
        <v>0.14285714285714299</v>
      </c>
      <c r="T429" s="13">
        <v>0.24242424242424199</v>
      </c>
      <c r="U429" s="13">
        <v>0.21153846153846201</v>
      </c>
      <c r="V429" s="13">
        <v>0.14583333333333301</v>
      </c>
      <c r="W429" s="13">
        <v>0.194444444444444</v>
      </c>
      <c r="X429" s="13">
        <v>0.14772727272727301</v>
      </c>
      <c r="Y429" s="13"/>
      <c r="Z429" s="13">
        <v>0.27906976744186002</v>
      </c>
      <c r="AA429" s="13">
        <v>0.102040816326531</v>
      </c>
      <c r="AB429" s="13">
        <v>0.209677419354839</v>
      </c>
      <c r="AC429" s="13">
        <v>0.20481927710843401</v>
      </c>
      <c r="AD429" s="13">
        <v>5.2631578947368397E-2</v>
      </c>
      <c r="AE429" s="13">
        <v>0.29729729729729698</v>
      </c>
      <c r="AF429" s="13">
        <v>0.14285714285714299</v>
      </c>
      <c r="AG429" s="13">
        <v>0.148148148148148</v>
      </c>
      <c r="AH429" s="13"/>
      <c r="AI429" s="13">
        <v>8.3333333333333301E-2</v>
      </c>
      <c r="AJ429" s="13">
        <v>0.107142857142857</v>
      </c>
      <c r="AK429" s="13">
        <v>0.14893617021276601</v>
      </c>
      <c r="AL429" s="13">
        <v>0.19672131147541</v>
      </c>
      <c r="AM429" s="13">
        <v>0.209876543209877</v>
      </c>
      <c r="AN429" s="13"/>
      <c r="AO429" s="13">
        <v>0.19587628865979401</v>
      </c>
      <c r="AP429" s="13">
        <v>0.17610062893081799</v>
      </c>
      <c r="AQ429" s="13"/>
      <c r="AR429" s="13">
        <v>0.214285714285714</v>
      </c>
      <c r="AS429" s="13">
        <v>0.206349206349206</v>
      </c>
      <c r="AT429" s="13">
        <v>0.75</v>
      </c>
      <c r="AU429" s="13">
        <v>0.1</v>
      </c>
      <c r="AV429" s="13">
        <v>0.13725490196078399</v>
      </c>
      <c r="AW429" s="13">
        <v>0.13043478260869601</v>
      </c>
      <c r="AX429" s="13">
        <v>0.2</v>
      </c>
      <c r="AY429" s="13">
        <v>0.25</v>
      </c>
      <c r="AZ429" s="13">
        <v>0.162162162162162</v>
      </c>
      <c r="BA429" s="13">
        <v>0</v>
      </c>
      <c r="BB429" s="13">
        <v>0.27272727272727298</v>
      </c>
      <c r="BC429" s="13">
        <v>0.11111111111111099</v>
      </c>
      <c r="BD429" s="13"/>
      <c r="BE429" s="13">
        <v>0.18696883852691201</v>
      </c>
    </row>
    <row r="430" spans="2:57" x14ac:dyDescent="0.25">
      <c r="B430" t="s">
        <v>245</v>
      </c>
      <c r="C430" s="13">
        <v>0.297450424929178</v>
      </c>
      <c r="D430" s="13">
        <v>0.21052631578947401</v>
      </c>
      <c r="E430" s="13">
        <v>0.15909090909090901</v>
      </c>
      <c r="F430" s="13">
        <v>0.34117647058823503</v>
      </c>
      <c r="G430" s="13">
        <v>0.31707317073170699</v>
      </c>
      <c r="H430" s="13"/>
      <c r="I430" s="13">
        <v>0.27027027027027001</v>
      </c>
      <c r="J430" s="13">
        <v>0.31707317073170699</v>
      </c>
      <c r="K430" s="13"/>
      <c r="L430" s="13">
        <v>0.29090909090909101</v>
      </c>
      <c r="M430" s="13">
        <v>0.26213592233009703</v>
      </c>
      <c r="N430" s="13">
        <v>0.356521739130435</v>
      </c>
      <c r="O430" s="13">
        <v>0.265822784810127</v>
      </c>
      <c r="P430" s="13"/>
      <c r="Q430" s="13">
        <v>0.15151515151515199</v>
      </c>
      <c r="R430" s="13">
        <v>0.30434782608695699</v>
      </c>
      <c r="S430" s="13">
        <v>0.51428571428571401</v>
      </c>
      <c r="T430" s="13">
        <v>0.15151515151515199</v>
      </c>
      <c r="U430" s="13">
        <v>0.269230769230769</v>
      </c>
      <c r="V430" s="13">
        <v>0.33333333333333298</v>
      </c>
      <c r="W430" s="13">
        <v>0.27777777777777801</v>
      </c>
      <c r="X430" s="13">
        <v>0.31818181818181801</v>
      </c>
      <c r="Y430" s="13"/>
      <c r="Z430" s="13">
        <v>0.27906976744186002</v>
      </c>
      <c r="AA430" s="13">
        <v>0.20408163265306101</v>
      </c>
      <c r="AB430" s="13">
        <v>0.27419354838709697</v>
      </c>
      <c r="AC430" s="13">
        <v>0.30120481927710802</v>
      </c>
      <c r="AD430" s="13">
        <v>0.42105263157894701</v>
      </c>
      <c r="AE430" s="13">
        <v>0.21621621621621601</v>
      </c>
      <c r="AF430" s="13">
        <v>0.35714285714285698</v>
      </c>
      <c r="AG430" s="13">
        <v>0.44444444444444398</v>
      </c>
      <c r="AH430" s="13"/>
      <c r="AI430" s="13">
        <v>8.3333333333333301E-2</v>
      </c>
      <c r="AJ430" s="13">
        <v>0.28571428571428598</v>
      </c>
      <c r="AK430" s="13">
        <v>0.25531914893617003</v>
      </c>
      <c r="AL430" s="13">
        <v>0.32786885245901598</v>
      </c>
      <c r="AM430" s="13">
        <v>0.296296296296296</v>
      </c>
      <c r="AN430" s="13"/>
      <c r="AO430" s="13">
        <v>0.335051546391753</v>
      </c>
      <c r="AP430" s="13">
        <v>0.25157232704402499</v>
      </c>
      <c r="AQ430" s="13"/>
      <c r="AR430" s="13">
        <v>0.28571428571428598</v>
      </c>
      <c r="AS430" s="13">
        <v>0.27777777777777801</v>
      </c>
      <c r="AT430" s="13">
        <v>0.25</v>
      </c>
      <c r="AU430" s="13">
        <v>0.1</v>
      </c>
      <c r="AV430" s="13">
        <v>0.35294117647058798</v>
      </c>
      <c r="AW430" s="13">
        <v>0.217391304347826</v>
      </c>
      <c r="AX430" s="13">
        <v>0.34285714285714303</v>
      </c>
      <c r="AY430" s="13">
        <v>0.33333333333333298</v>
      </c>
      <c r="AZ430" s="13">
        <v>0.40540540540540498</v>
      </c>
      <c r="BA430" s="13">
        <v>0.3</v>
      </c>
      <c r="BB430" s="13">
        <v>0.22727272727272699</v>
      </c>
      <c r="BC430" s="13">
        <v>0.22222222222222199</v>
      </c>
      <c r="BD430" s="13"/>
      <c r="BE430" s="13">
        <v>0.297450424929178</v>
      </c>
    </row>
    <row r="431" spans="2:57" x14ac:dyDescent="0.25">
      <c r="B431" t="s">
        <v>246</v>
      </c>
      <c r="C431" s="13">
        <v>0.22096317280453301</v>
      </c>
      <c r="D431" s="13">
        <v>0.157894736842105</v>
      </c>
      <c r="E431" s="13">
        <v>0.27272727272727298</v>
      </c>
      <c r="F431" s="13">
        <v>0.152941176470588</v>
      </c>
      <c r="G431" s="13">
        <v>0.24390243902438999</v>
      </c>
      <c r="H431" s="13"/>
      <c r="I431" s="13">
        <v>0.18918918918918901</v>
      </c>
      <c r="J431" s="13">
        <v>0.24390243902438999</v>
      </c>
      <c r="K431" s="13"/>
      <c r="L431" s="13">
        <v>0.236363636363636</v>
      </c>
      <c r="M431" s="13">
        <v>0.18446601941747601</v>
      </c>
      <c r="N431" s="13">
        <v>0.24347826086956501</v>
      </c>
      <c r="O431" s="13">
        <v>0.227848101265823</v>
      </c>
      <c r="P431" s="13"/>
      <c r="Q431" s="13">
        <v>9.0909090909090898E-2</v>
      </c>
      <c r="R431" s="13">
        <v>0.173913043478261</v>
      </c>
      <c r="S431" s="13">
        <v>0.17142857142857101</v>
      </c>
      <c r="T431" s="13">
        <v>0.27272727272727298</v>
      </c>
      <c r="U431" s="13">
        <v>0.19230769230769201</v>
      </c>
      <c r="V431" s="13">
        <v>0.27083333333333298</v>
      </c>
      <c r="W431" s="13">
        <v>0.30555555555555602</v>
      </c>
      <c r="X431" s="13">
        <v>0.25</v>
      </c>
      <c r="Y431" s="13"/>
      <c r="Z431" s="13">
        <v>0.209302325581395</v>
      </c>
      <c r="AA431" s="13">
        <v>0.20408163265306101</v>
      </c>
      <c r="AB431" s="13">
        <v>0.17741935483870999</v>
      </c>
      <c r="AC431" s="13">
        <v>0.28915662650602397</v>
      </c>
      <c r="AD431" s="13">
        <v>0.26315789473684198</v>
      </c>
      <c r="AE431" s="13">
        <v>0.108108108108108</v>
      </c>
      <c r="AF431" s="13">
        <v>0.214285714285714</v>
      </c>
      <c r="AG431" s="13">
        <v>0.25925925925925902</v>
      </c>
      <c r="AH431" s="13"/>
      <c r="AI431" s="13">
        <v>0.5</v>
      </c>
      <c r="AJ431" s="13">
        <v>0.17857142857142899</v>
      </c>
      <c r="AK431" s="13">
        <v>0.23404255319148901</v>
      </c>
      <c r="AL431" s="13">
        <v>0.19672131147541</v>
      </c>
      <c r="AM431" s="13">
        <v>0.24691358024691401</v>
      </c>
      <c r="AN431" s="13"/>
      <c r="AO431" s="13">
        <v>0.22164948453608199</v>
      </c>
      <c r="AP431" s="13">
        <v>0.22012578616352199</v>
      </c>
      <c r="AQ431" s="13"/>
      <c r="AR431" s="13">
        <v>0.14285714285714299</v>
      </c>
      <c r="AS431" s="13">
        <v>0.25396825396825401</v>
      </c>
      <c r="AT431" s="13">
        <v>0</v>
      </c>
      <c r="AU431" s="13">
        <v>0.3</v>
      </c>
      <c r="AV431" s="13">
        <v>0.17647058823529399</v>
      </c>
      <c r="AW431" s="13">
        <v>0.30434782608695699</v>
      </c>
      <c r="AX431" s="13">
        <v>0.14285714285714299</v>
      </c>
      <c r="AY431" s="13">
        <v>0.16666666666666699</v>
      </c>
      <c r="AZ431" s="13">
        <v>0.18918918918918901</v>
      </c>
      <c r="BA431" s="13">
        <v>0.2</v>
      </c>
      <c r="BB431" s="13">
        <v>0.22727272727272699</v>
      </c>
      <c r="BC431" s="13">
        <v>0.44444444444444398</v>
      </c>
      <c r="BD431" s="13"/>
      <c r="BE431" s="13">
        <v>0.22096317280453301</v>
      </c>
    </row>
    <row r="432" spans="2:57" x14ac:dyDescent="0.25">
      <c r="B432" t="s">
        <v>247</v>
      </c>
      <c r="C432" s="13">
        <v>8.2152974504249299E-2</v>
      </c>
      <c r="D432" s="13">
        <v>5.2631578947368397E-2</v>
      </c>
      <c r="E432" s="13">
        <v>9.0909090909090898E-2</v>
      </c>
      <c r="F432" s="13">
        <v>7.0588235294117604E-2</v>
      </c>
      <c r="G432" s="13">
        <v>8.7804878048780496E-2</v>
      </c>
      <c r="H432" s="13"/>
      <c r="I432" s="13">
        <v>7.4324324324324301E-2</v>
      </c>
      <c r="J432" s="13">
        <v>8.7804878048780496E-2</v>
      </c>
      <c r="K432" s="13"/>
      <c r="L432" s="13">
        <v>7.2727272727272696E-2</v>
      </c>
      <c r="M432" s="13">
        <v>0.106796116504854</v>
      </c>
      <c r="N432" s="13">
        <v>9.5652173913043495E-2</v>
      </c>
      <c r="O432" s="13">
        <v>3.7974683544303799E-2</v>
      </c>
      <c r="P432" s="13"/>
      <c r="Q432" s="13">
        <v>9.0909090909090898E-2</v>
      </c>
      <c r="R432" s="13">
        <v>0</v>
      </c>
      <c r="S432" s="13">
        <v>2.8571428571428598E-2</v>
      </c>
      <c r="T432" s="13">
        <v>9.0909090909090898E-2</v>
      </c>
      <c r="U432" s="13">
        <v>9.6153846153846201E-2</v>
      </c>
      <c r="V432" s="13">
        <v>0.1875</v>
      </c>
      <c r="W432" s="13">
        <v>0.13888888888888901</v>
      </c>
      <c r="X432" s="13">
        <v>3.4090909090909102E-2</v>
      </c>
      <c r="Y432" s="13"/>
      <c r="Z432" s="13">
        <v>2.32558139534884E-2</v>
      </c>
      <c r="AA432" s="13">
        <v>0.16326530612244899</v>
      </c>
      <c r="AB432" s="13">
        <v>8.0645161290322606E-2</v>
      </c>
      <c r="AC432" s="13">
        <v>6.02409638554217E-2</v>
      </c>
      <c r="AD432" s="13">
        <v>0.105263157894737</v>
      </c>
      <c r="AE432" s="13">
        <v>0.135135135135135</v>
      </c>
      <c r="AF432" s="13">
        <v>7.1428571428571397E-2</v>
      </c>
      <c r="AG432" s="13">
        <v>0</v>
      </c>
      <c r="AH432" s="13"/>
      <c r="AI432" s="13">
        <v>8.3333333333333301E-2</v>
      </c>
      <c r="AJ432" s="13">
        <v>3.5714285714285698E-2</v>
      </c>
      <c r="AK432" s="13">
        <v>2.1276595744680899E-2</v>
      </c>
      <c r="AL432" s="13">
        <v>0.114754098360656</v>
      </c>
      <c r="AM432" s="13">
        <v>6.1728395061728399E-2</v>
      </c>
      <c r="AN432" s="13"/>
      <c r="AO432" s="13">
        <v>0.10309278350515499</v>
      </c>
      <c r="AP432" s="13">
        <v>5.6603773584905703E-2</v>
      </c>
      <c r="AQ432" s="13"/>
      <c r="AR432" s="13">
        <v>0.214285714285714</v>
      </c>
      <c r="AS432" s="13">
        <v>9.5238095238095205E-2</v>
      </c>
      <c r="AT432" s="13">
        <v>0</v>
      </c>
      <c r="AU432" s="13">
        <v>0.2</v>
      </c>
      <c r="AV432" s="13">
        <v>7.8431372549019607E-2</v>
      </c>
      <c r="AW432" s="13">
        <v>8.6956521739130405E-2</v>
      </c>
      <c r="AX432" s="13">
        <v>5.7142857142857099E-2</v>
      </c>
      <c r="AY432" s="13">
        <v>8.3333333333333301E-2</v>
      </c>
      <c r="AZ432" s="13">
        <v>2.7027027027027001E-2</v>
      </c>
      <c r="BA432" s="13">
        <v>0.1</v>
      </c>
      <c r="BB432" s="13">
        <v>4.5454545454545497E-2</v>
      </c>
      <c r="BC432" s="13">
        <v>0</v>
      </c>
      <c r="BD432" s="13"/>
      <c r="BE432" s="13">
        <v>8.2152974504249299E-2</v>
      </c>
    </row>
    <row r="433" spans="2:57" x14ac:dyDescent="0.25">
      <c r="B433" t="s">
        <v>248</v>
      </c>
      <c r="C433" s="13">
        <v>3.9660056657223802E-2</v>
      </c>
      <c r="D433" s="13">
        <v>5.2631578947368397E-2</v>
      </c>
      <c r="E433" s="13">
        <v>6.8181818181818205E-2</v>
      </c>
      <c r="F433" s="13">
        <v>3.5294117647058802E-2</v>
      </c>
      <c r="G433" s="13">
        <v>3.4146341463414602E-2</v>
      </c>
      <c r="H433" s="13"/>
      <c r="I433" s="13">
        <v>4.72972972972973E-2</v>
      </c>
      <c r="J433" s="13">
        <v>3.4146341463414602E-2</v>
      </c>
      <c r="K433" s="13"/>
      <c r="L433" s="13">
        <v>7.2727272727272696E-2</v>
      </c>
      <c r="M433" s="13">
        <v>4.85436893203883E-2</v>
      </c>
      <c r="N433" s="13">
        <v>0</v>
      </c>
      <c r="O433" s="13">
        <v>6.3291139240506306E-2</v>
      </c>
      <c r="P433" s="13"/>
      <c r="Q433" s="13">
        <v>3.03030303030303E-2</v>
      </c>
      <c r="R433" s="13">
        <v>0</v>
      </c>
      <c r="S433" s="13">
        <v>8.5714285714285701E-2</v>
      </c>
      <c r="T433" s="13">
        <v>9.0909090909090898E-2</v>
      </c>
      <c r="U433" s="13">
        <v>1.9230769230769201E-2</v>
      </c>
      <c r="V433" s="13">
        <v>0</v>
      </c>
      <c r="W433" s="13">
        <v>2.7777777777777801E-2</v>
      </c>
      <c r="X433" s="13">
        <v>5.6818181818181802E-2</v>
      </c>
      <c r="Y433" s="13"/>
      <c r="Z433" s="13">
        <v>2.32558139534884E-2</v>
      </c>
      <c r="AA433" s="13">
        <v>8.1632653061224497E-2</v>
      </c>
      <c r="AB433" s="13">
        <v>4.8387096774193498E-2</v>
      </c>
      <c r="AC433" s="13">
        <v>6.02409638554217E-2</v>
      </c>
      <c r="AD433" s="13">
        <v>0</v>
      </c>
      <c r="AE433" s="13">
        <v>2.7027027027027001E-2</v>
      </c>
      <c r="AF433" s="13">
        <v>0</v>
      </c>
      <c r="AG433" s="13">
        <v>0</v>
      </c>
      <c r="AH433" s="13"/>
      <c r="AI433" s="13">
        <v>8.3333333333333301E-2</v>
      </c>
      <c r="AJ433" s="13">
        <v>3.5714285714285698E-2</v>
      </c>
      <c r="AK433" s="13">
        <v>6.3829787234042507E-2</v>
      </c>
      <c r="AL433" s="13">
        <v>1.63934426229508E-2</v>
      </c>
      <c r="AM433" s="13">
        <v>7.4074074074074098E-2</v>
      </c>
      <c r="AN433" s="13"/>
      <c r="AO433" s="13">
        <v>3.09278350515464E-2</v>
      </c>
      <c r="AP433" s="13">
        <v>5.0314465408804999E-2</v>
      </c>
      <c r="AQ433" s="13"/>
      <c r="AR433" s="13">
        <v>7.1428571428571397E-2</v>
      </c>
      <c r="AS433" s="13">
        <v>3.1746031746031703E-2</v>
      </c>
      <c r="AT433" s="13">
        <v>0</v>
      </c>
      <c r="AU433" s="13">
        <v>0</v>
      </c>
      <c r="AV433" s="13">
        <v>3.9215686274509803E-2</v>
      </c>
      <c r="AW433" s="13">
        <v>8.6956521739130405E-2</v>
      </c>
      <c r="AX433" s="13">
        <v>5.7142857142857099E-2</v>
      </c>
      <c r="AY433" s="13">
        <v>0</v>
      </c>
      <c r="AZ433" s="13">
        <v>2.7027027027027001E-2</v>
      </c>
      <c r="BA433" s="13">
        <v>0.1</v>
      </c>
      <c r="BB433" s="13">
        <v>0</v>
      </c>
      <c r="BC433" s="13">
        <v>0.11111111111111099</v>
      </c>
      <c r="BD433" s="13"/>
      <c r="BE433" s="13">
        <v>3.9660056657223802E-2</v>
      </c>
    </row>
    <row r="434" spans="2:57" x14ac:dyDescent="0.25">
      <c r="B434" t="s">
        <v>249</v>
      </c>
      <c r="C434" s="13">
        <v>3.6827195467422101E-2</v>
      </c>
      <c r="D434" s="13">
        <v>0</v>
      </c>
      <c r="E434" s="13">
        <v>2.27272727272727E-2</v>
      </c>
      <c r="F434" s="13">
        <v>7.0588235294117604E-2</v>
      </c>
      <c r="G434" s="13">
        <v>2.92682926829268E-2</v>
      </c>
      <c r="H434" s="13"/>
      <c r="I434" s="13">
        <v>4.72972972972973E-2</v>
      </c>
      <c r="J434" s="13">
        <v>2.92682926829268E-2</v>
      </c>
      <c r="K434" s="13"/>
      <c r="L434" s="13">
        <v>1.8181818181818198E-2</v>
      </c>
      <c r="M434" s="13">
        <v>2.9126213592233E-2</v>
      </c>
      <c r="N434" s="13">
        <v>4.3478260869565202E-2</v>
      </c>
      <c r="O434" s="13">
        <v>5.0632911392405097E-2</v>
      </c>
      <c r="P434" s="13"/>
      <c r="Q434" s="13">
        <v>6.0606060606060601E-2</v>
      </c>
      <c r="R434" s="13">
        <v>4.3478260869565202E-2</v>
      </c>
      <c r="S434" s="13">
        <v>2.8571428571428598E-2</v>
      </c>
      <c r="T434" s="13">
        <v>3.03030303030303E-2</v>
      </c>
      <c r="U434" s="13">
        <v>7.69230769230769E-2</v>
      </c>
      <c r="V434" s="13">
        <v>0</v>
      </c>
      <c r="W434" s="13">
        <v>0</v>
      </c>
      <c r="X434" s="13">
        <v>4.5454545454545497E-2</v>
      </c>
      <c r="Y434" s="13"/>
      <c r="Z434" s="13">
        <v>6.9767441860465101E-2</v>
      </c>
      <c r="AA434" s="13">
        <v>2.04081632653061E-2</v>
      </c>
      <c r="AB434" s="13">
        <v>4.8387096774193498E-2</v>
      </c>
      <c r="AC434" s="13">
        <v>2.40963855421687E-2</v>
      </c>
      <c r="AD434" s="13">
        <v>5.2631578947368397E-2</v>
      </c>
      <c r="AE434" s="13">
        <v>0</v>
      </c>
      <c r="AF434" s="13">
        <v>0.14285714285714299</v>
      </c>
      <c r="AG434" s="13">
        <v>0</v>
      </c>
      <c r="AH434" s="13"/>
      <c r="AI434" s="13">
        <v>8.3333333333333301E-2</v>
      </c>
      <c r="AJ434" s="13">
        <v>7.1428571428571397E-2</v>
      </c>
      <c r="AK434" s="13">
        <v>4.2553191489361701E-2</v>
      </c>
      <c r="AL434" s="13">
        <v>3.2786885245901599E-2</v>
      </c>
      <c r="AM434" s="13">
        <v>2.4691358024691398E-2</v>
      </c>
      <c r="AN434" s="13"/>
      <c r="AO434" s="13">
        <v>2.06185567010309E-2</v>
      </c>
      <c r="AP434" s="13">
        <v>5.6603773584905703E-2</v>
      </c>
      <c r="AQ434" s="13"/>
      <c r="AR434" s="13">
        <v>0</v>
      </c>
      <c r="AS434" s="13">
        <v>2.3809523809523801E-2</v>
      </c>
      <c r="AT434" s="13">
        <v>0</v>
      </c>
      <c r="AU434" s="13">
        <v>0</v>
      </c>
      <c r="AV434" s="13">
        <v>7.8431372549019607E-2</v>
      </c>
      <c r="AW434" s="13">
        <v>4.3478260869565202E-2</v>
      </c>
      <c r="AX434" s="13">
        <v>0</v>
      </c>
      <c r="AY434" s="13">
        <v>0.16666666666666699</v>
      </c>
      <c r="AZ434" s="13">
        <v>5.4054054054054099E-2</v>
      </c>
      <c r="BA434" s="13">
        <v>0</v>
      </c>
      <c r="BB434" s="13">
        <v>0</v>
      </c>
      <c r="BC434" s="13">
        <v>0.11111111111111099</v>
      </c>
      <c r="BD434" s="13"/>
      <c r="BE434" s="13">
        <v>3.6827195467422101E-2</v>
      </c>
    </row>
    <row r="435" spans="2:57" x14ac:dyDescent="0.25">
      <c r="B435" t="s">
        <v>82</v>
      </c>
      <c r="C435" s="13">
        <v>3.1161473087818699E-2</v>
      </c>
      <c r="D435" s="13">
        <v>0</v>
      </c>
      <c r="E435" s="13">
        <v>0</v>
      </c>
      <c r="F435" s="13">
        <v>1.1764705882352899E-2</v>
      </c>
      <c r="G435" s="13">
        <v>4.8780487804878099E-2</v>
      </c>
      <c r="H435" s="13"/>
      <c r="I435" s="13">
        <v>6.7567567567567597E-3</v>
      </c>
      <c r="J435" s="13">
        <v>4.8780487804878099E-2</v>
      </c>
      <c r="K435" s="13"/>
      <c r="L435" s="13">
        <v>0</v>
      </c>
      <c r="M435" s="13">
        <v>1.94174757281553E-2</v>
      </c>
      <c r="N435" s="13">
        <v>2.6086956521739101E-2</v>
      </c>
      <c r="O435" s="13">
        <v>6.3291139240506306E-2</v>
      </c>
      <c r="P435" s="13"/>
      <c r="Q435" s="13">
        <v>0</v>
      </c>
      <c r="R435" s="13">
        <v>0</v>
      </c>
      <c r="S435" s="13">
        <v>0</v>
      </c>
      <c r="T435" s="13">
        <v>3.03030303030303E-2</v>
      </c>
      <c r="U435" s="13">
        <v>5.7692307692307702E-2</v>
      </c>
      <c r="V435" s="13">
        <v>0</v>
      </c>
      <c r="W435" s="13">
        <v>0</v>
      </c>
      <c r="X435" s="13">
        <v>5.6818181818181802E-2</v>
      </c>
      <c r="Y435" s="13"/>
      <c r="Z435" s="13">
        <v>4.6511627906976702E-2</v>
      </c>
      <c r="AA435" s="13">
        <v>2.04081632653061E-2</v>
      </c>
      <c r="AB435" s="13">
        <v>6.4516129032258104E-2</v>
      </c>
      <c r="AC435" s="13">
        <v>1.20481927710843E-2</v>
      </c>
      <c r="AD435" s="13">
        <v>2.6315789473684199E-2</v>
      </c>
      <c r="AE435" s="13">
        <v>2.7027027027027001E-2</v>
      </c>
      <c r="AF435" s="13">
        <v>7.1428571428571397E-2</v>
      </c>
      <c r="AG435" s="13">
        <v>0</v>
      </c>
      <c r="AH435" s="13"/>
      <c r="AI435" s="13">
        <v>0</v>
      </c>
      <c r="AJ435" s="13">
        <v>0.107142857142857</v>
      </c>
      <c r="AK435" s="13">
        <v>2.1276595744680899E-2</v>
      </c>
      <c r="AL435" s="13">
        <v>2.7322404371584699E-2</v>
      </c>
      <c r="AM435" s="13">
        <v>2.4691358024691398E-2</v>
      </c>
      <c r="AN435" s="13"/>
      <c r="AO435" s="13">
        <v>2.06185567010309E-2</v>
      </c>
      <c r="AP435" s="13">
        <v>4.40251572327044E-2</v>
      </c>
      <c r="AQ435" s="13"/>
      <c r="AR435" s="13">
        <v>0</v>
      </c>
      <c r="AS435" s="13">
        <v>3.1746031746031703E-2</v>
      </c>
      <c r="AT435" s="13">
        <v>0</v>
      </c>
      <c r="AU435" s="13">
        <v>0.2</v>
      </c>
      <c r="AV435" s="13">
        <v>1.9607843137254902E-2</v>
      </c>
      <c r="AW435" s="13">
        <v>0</v>
      </c>
      <c r="AX435" s="13">
        <v>5.7142857142857099E-2</v>
      </c>
      <c r="AY435" s="13">
        <v>0</v>
      </c>
      <c r="AZ435" s="13">
        <v>0</v>
      </c>
      <c r="BA435" s="13">
        <v>0.1</v>
      </c>
      <c r="BB435" s="13">
        <v>4.5454545454545497E-2</v>
      </c>
      <c r="BC435" s="13">
        <v>0</v>
      </c>
      <c r="BD435" s="13"/>
      <c r="BE435" s="13">
        <v>3.1161473087818699E-2</v>
      </c>
    </row>
    <row r="436" spans="2:57" x14ac:dyDescent="0.25">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row>
    <row r="437" spans="2:57" x14ac:dyDescent="0.25">
      <c r="B437" s="6" t="s">
        <v>252</v>
      </c>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row>
    <row r="438" spans="2:57" x14ac:dyDescent="0.25">
      <c r="B438" s="23" t="s">
        <v>253</v>
      </c>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row>
    <row r="439" spans="2:57" x14ac:dyDescent="0.25">
      <c r="B439" t="s">
        <v>212</v>
      </c>
      <c r="C439" s="13">
        <v>3.2258064516128997E-2</v>
      </c>
      <c r="D439" s="13">
        <v>0.24285714285714299</v>
      </c>
      <c r="E439" s="13">
        <v>7.3770491803278701E-2</v>
      </c>
      <c r="F439" s="13">
        <v>1.6736401673640201E-2</v>
      </c>
      <c r="G439" s="13">
        <v>0</v>
      </c>
      <c r="H439" s="13"/>
      <c r="I439" s="13">
        <v>6.9605568445475594E-2</v>
      </c>
      <c r="J439" s="13">
        <v>0</v>
      </c>
      <c r="K439" s="13"/>
      <c r="L439" s="13">
        <v>5.6451612903225798E-2</v>
      </c>
      <c r="M439" s="13">
        <v>5.3333333333333302E-2</v>
      </c>
      <c r="N439" s="13">
        <v>2.1052631578947399E-2</v>
      </c>
      <c r="O439" s="13">
        <v>1.6949152542372899E-2</v>
      </c>
      <c r="P439" s="13"/>
      <c r="Q439" s="13">
        <v>0.20388349514563101</v>
      </c>
      <c r="R439" s="13">
        <v>0.104477611940299</v>
      </c>
      <c r="S439" s="13">
        <v>0</v>
      </c>
      <c r="T439" s="13">
        <v>9.5238095238095195E-3</v>
      </c>
      <c r="U439" s="13">
        <v>8.4033613445378096E-3</v>
      </c>
      <c r="V439" s="13">
        <v>0</v>
      </c>
      <c r="W439" s="13">
        <v>0</v>
      </c>
      <c r="X439" s="13">
        <v>0</v>
      </c>
      <c r="Y439" s="13"/>
      <c r="Z439" s="13">
        <v>6.9767441860465101E-2</v>
      </c>
      <c r="AA439" s="13">
        <v>5.9602649006622502E-2</v>
      </c>
      <c r="AB439" s="13">
        <v>6.8027210884353704E-3</v>
      </c>
      <c r="AC439" s="13">
        <v>0</v>
      </c>
      <c r="AD439" s="13">
        <v>0</v>
      </c>
      <c r="AE439" s="13">
        <v>4.9019607843137303E-2</v>
      </c>
      <c r="AF439" s="13">
        <v>0</v>
      </c>
      <c r="AG439" s="13">
        <v>6.9767441860465101E-2</v>
      </c>
      <c r="AH439" s="13"/>
      <c r="AI439" s="13">
        <v>9.7560975609756101E-2</v>
      </c>
      <c r="AJ439" s="13">
        <v>5.5555555555555601E-2</v>
      </c>
      <c r="AK439" s="13">
        <v>5.5944055944055902E-2</v>
      </c>
      <c r="AL439" s="13">
        <v>1.8711018711018702E-2</v>
      </c>
      <c r="AM439" s="13">
        <v>1.8072289156626498E-2</v>
      </c>
      <c r="AN439" s="13"/>
      <c r="AO439" s="13">
        <v>3.7300177619893397E-2</v>
      </c>
      <c r="AP439" s="13">
        <v>2.4523160762942801E-2</v>
      </c>
      <c r="AQ439" s="13"/>
      <c r="AR439" s="13">
        <v>3.4482758620689703E-2</v>
      </c>
      <c r="AS439" s="13">
        <v>2.1978021978022001E-2</v>
      </c>
      <c r="AT439" s="13">
        <v>0</v>
      </c>
      <c r="AU439" s="13">
        <v>0</v>
      </c>
      <c r="AV439" s="13">
        <v>3.5087719298245598E-2</v>
      </c>
      <c r="AW439" s="13">
        <v>0</v>
      </c>
      <c r="AX439" s="13">
        <v>3.6144578313252997E-2</v>
      </c>
      <c r="AY439" s="13">
        <v>3.2258064516128997E-2</v>
      </c>
      <c r="AZ439" s="13">
        <v>8.42105263157895E-2</v>
      </c>
      <c r="BA439" s="13">
        <v>0</v>
      </c>
      <c r="BB439" s="13">
        <v>6.1224489795918401E-2</v>
      </c>
      <c r="BC439" s="13">
        <v>5.7692307692307702E-2</v>
      </c>
      <c r="BD439" s="13"/>
      <c r="BE439" s="13">
        <v>1.69971671388102E-2</v>
      </c>
    </row>
    <row r="440" spans="2:57" x14ac:dyDescent="0.25">
      <c r="B440" t="s">
        <v>213</v>
      </c>
      <c r="C440" s="13">
        <v>6.9892473118279605E-2</v>
      </c>
      <c r="D440" s="13">
        <v>0.22857142857142901</v>
      </c>
      <c r="E440" s="13">
        <v>0.17213114754098399</v>
      </c>
      <c r="F440" s="13">
        <v>6.6945606694560705E-2</v>
      </c>
      <c r="G440" s="13">
        <v>2.4048096192384801E-2</v>
      </c>
      <c r="H440" s="13"/>
      <c r="I440" s="13">
        <v>0.122969837587007</v>
      </c>
      <c r="J440" s="13">
        <v>2.4048096192384801E-2</v>
      </c>
      <c r="K440" s="13"/>
      <c r="L440" s="13">
        <v>0.120967741935484</v>
      </c>
      <c r="M440" s="13">
        <v>7.1111111111111097E-2</v>
      </c>
      <c r="N440" s="13">
        <v>6.3157894736842093E-2</v>
      </c>
      <c r="O440" s="13">
        <v>5.4237288135593198E-2</v>
      </c>
      <c r="P440" s="13"/>
      <c r="Q440" s="13">
        <v>0.213592233009709</v>
      </c>
      <c r="R440" s="13">
        <v>0.164179104477612</v>
      </c>
      <c r="S440" s="13">
        <v>0.129411764705882</v>
      </c>
      <c r="T440" s="13">
        <v>4.7619047619047603E-2</v>
      </c>
      <c r="U440" s="13">
        <v>5.0420168067226899E-2</v>
      </c>
      <c r="V440" s="13">
        <v>2.3622047244094498E-2</v>
      </c>
      <c r="W440" s="13">
        <v>2.1505376344085999E-2</v>
      </c>
      <c r="X440" s="13">
        <v>1.8348623853211E-2</v>
      </c>
      <c r="Y440" s="13"/>
      <c r="Z440" s="13">
        <v>0.116279069767442</v>
      </c>
      <c r="AA440" s="13">
        <v>6.6225165562913899E-2</v>
      </c>
      <c r="AB440" s="13">
        <v>4.7619047619047603E-2</v>
      </c>
      <c r="AC440" s="13">
        <v>5.1724137931034503E-2</v>
      </c>
      <c r="AD440" s="13">
        <v>5.8252427184466E-2</v>
      </c>
      <c r="AE440" s="13">
        <v>9.8039215686274495E-2</v>
      </c>
      <c r="AF440" s="13">
        <v>2.6315789473684199E-2</v>
      </c>
      <c r="AG440" s="13">
        <v>8.1395348837209294E-2</v>
      </c>
      <c r="AH440" s="13"/>
      <c r="AI440" s="13">
        <v>7.3170731707317097E-2</v>
      </c>
      <c r="AJ440" s="13">
        <v>0.122222222222222</v>
      </c>
      <c r="AK440" s="13">
        <v>0.132867132867133</v>
      </c>
      <c r="AL440" s="13">
        <v>5.1975051975051999E-2</v>
      </c>
      <c r="AM440" s="13">
        <v>4.2168674698795199E-2</v>
      </c>
      <c r="AN440" s="13"/>
      <c r="AO440" s="13">
        <v>7.4600355239786906E-2</v>
      </c>
      <c r="AP440" s="13">
        <v>6.2670299727520404E-2</v>
      </c>
      <c r="AQ440" s="13"/>
      <c r="AR440" s="13">
        <v>5.1724137931034503E-2</v>
      </c>
      <c r="AS440" s="13">
        <v>5.4945054945054903E-2</v>
      </c>
      <c r="AT440" s="13">
        <v>6.25E-2</v>
      </c>
      <c r="AU440" s="13">
        <v>0.133333333333333</v>
      </c>
      <c r="AV440" s="13">
        <v>7.0175438596491196E-2</v>
      </c>
      <c r="AW440" s="13">
        <v>5.3333333333333302E-2</v>
      </c>
      <c r="AX440" s="13">
        <v>0.120481927710843</v>
      </c>
      <c r="AY440" s="13">
        <v>9.6774193548387094E-2</v>
      </c>
      <c r="AZ440" s="13">
        <v>4.2105263157894701E-2</v>
      </c>
      <c r="BA440" s="13">
        <v>0.11111111111111099</v>
      </c>
      <c r="BB440" s="13">
        <v>0.102040816326531</v>
      </c>
      <c r="BC440" s="13">
        <v>3.8461538461538498E-2</v>
      </c>
      <c r="BD440" s="13"/>
      <c r="BE440" s="13">
        <v>5.09915014164306E-2</v>
      </c>
    </row>
    <row r="441" spans="2:57" x14ac:dyDescent="0.25">
      <c r="B441" t="s">
        <v>214</v>
      </c>
      <c r="C441" s="13">
        <v>9.1397849462365593E-2</v>
      </c>
      <c r="D441" s="13">
        <v>0.214285714285714</v>
      </c>
      <c r="E441" s="13">
        <v>0.15573770491803299</v>
      </c>
      <c r="F441" s="13">
        <v>0.11297071129707099</v>
      </c>
      <c r="G441" s="13">
        <v>4.8096192384769497E-2</v>
      </c>
      <c r="H441" s="13"/>
      <c r="I441" s="13">
        <v>0.1415313225058</v>
      </c>
      <c r="J441" s="13">
        <v>4.8096192384769497E-2</v>
      </c>
      <c r="K441" s="13"/>
      <c r="L441" s="13">
        <v>0.120967741935484</v>
      </c>
      <c r="M441" s="13">
        <v>0.10666666666666701</v>
      </c>
      <c r="N441" s="13">
        <v>8.7719298245614002E-2</v>
      </c>
      <c r="O441" s="13">
        <v>7.1186440677966104E-2</v>
      </c>
      <c r="P441" s="13"/>
      <c r="Q441" s="13">
        <v>0.213592233009709</v>
      </c>
      <c r="R441" s="13">
        <v>0.134328358208955</v>
      </c>
      <c r="S441" s="13">
        <v>0.16470588235294101</v>
      </c>
      <c r="T441" s="13">
        <v>0.114285714285714</v>
      </c>
      <c r="U441" s="13">
        <v>0.10084033613445401</v>
      </c>
      <c r="V441" s="13">
        <v>5.5118110236220499E-2</v>
      </c>
      <c r="W441" s="13">
        <v>3.2258064516128997E-2</v>
      </c>
      <c r="X441" s="13">
        <v>2.7522935779816501E-2</v>
      </c>
      <c r="Y441" s="13"/>
      <c r="Z441" s="13">
        <v>9.3023255813953501E-2</v>
      </c>
      <c r="AA441" s="13">
        <v>6.6225165562913899E-2</v>
      </c>
      <c r="AB441" s="13">
        <v>7.4829931972789102E-2</v>
      </c>
      <c r="AC441" s="13">
        <v>0.10344827586206901</v>
      </c>
      <c r="AD441" s="13">
        <v>6.7961165048543701E-2</v>
      </c>
      <c r="AE441" s="13">
        <v>0.10784313725490199</v>
      </c>
      <c r="AF441" s="13">
        <v>0.13157894736842099</v>
      </c>
      <c r="AG441" s="13">
        <v>0.127906976744186</v>
      </c>
      <c r="AH441" s="13"/>
      <c r="AI441" s="13">
        <v>0.17073170731707299</v>
      </c>
      <c r="AJ441" s="13">
        <v>0.11111111111111099</v>
      </c>
      <c r="AK441" s="13">
        <v>0.125874125874126</v>
      </c>
      <c r="AL441" s="13">
        <v>7.9002079002079006E-2</v>
      </c>
      <c r="AM441" s="13">
        <v>6.6265060240963902E-2</v>
      </c>
      <c r="AN441" s="13"/>
      <c r="AO441" s="13">
        <v>7.81527531083481E-2</v>
      </c>
      <c r="AP441" s="13">
        <v>0.11171662125340601</v>
      </c>
      <c r="AQ441" s="13"/>
      <c r="AR441" s="13">
        <v>0.13793103448275901</v>
      </c>
      <c r="AS441" s="13">
        <v>6.22710622710623E-2</v>
      </c>
      <c r="AT441" s="13">
        <v>0.1875</v>
      </c>
      <c r="AU441" s="13">
        <v>3.3333333333333298E-2</v>
      </c>
      <c r="AV441" s="13">
        <v>8.7719298245614002E-2</v>
      </c>
      <c r="AW441" s="13">
        <v>0.08</v>
      </c>
      <c r="AX441" s="13">
        <v>9.6385542168674704E-2</v>
      </c>
      <c r="AY441" s="13">
        <v>9.6774193548387094E-2</v>
      </c>
      <c r="AZ441" s="13">
        <v>0.13684210526315799</v>
      </c>
      <c r="BA441" s="13">
        <v>0.11111111111111099</v>
      </c>
      <c r="BB441" s="13">
        <v>0.14285714285714299</v>
      </c>
      <c r="BC441" s="13">
        <v>5.7692307692307702E-2</v>
      </c>
      <c r="BD441" s="13"/>
      <c r="BE441" s="13">
        <v>0.10481586402266301</v>
      </c>
    </row>
    <row r="442" spans="2:57" x14ac:dyDescent="0.25">
      <c r="B442" t="s">
        <v>215</v>
      </c>
      <c r="C442" s="13">
        <v>0.123655913978495</v>
      </c>
      <c r="D442" s="13">
        <v>0.157142857142857</v>
      </c>
      <c r="E442" s="13">
        <v>0.17213114754098399</v>
      </c>
      <c r="F442" s="13">
        <v>0.19246861924686201</v>
      </c>
      <c r="G442" s="13">
        <v>7.4148296593186405E-2</v>
      </c>
      <c r="H442" s="13"/>
      <c r="I442" s="13">
        <v>0.18097447795823701</v>
      </c>
      <c r="J442" s="13">
        <v>7.4148296593186405E-2</v>
      </c>
      <c r="K442" s="13"/>
      <c r="L442" s="13">
        <v>0.19354838709677399</v>
      </c>
      <c r="M442" s="13">
        <v>0.128888888888889</v>
      </c>
      <c r="N442" s="13">
        <v>0.115789473684211</v>
      </c>
      <c r="O442" s="13">
        <v>9.8305084745762703E-2</v>
      </c>
      <c r="P442" s="13"/>
      <c r="Q442" s="13">
        <v>0.16504854368932001</v>
      </c>
      <c r="R442" s="13">
        <v>0.22388059701492499</v>
      </c>
      <c r="S442" s="13">
        <v>0.129411764705882</v>
      </c>
      <c r="T442" s="13">
        <v>0.238095238095238</v>
      </c>
      <c r="U442" s="13">
        <v>0.159663865546218</v>
      </c>
      <c r="V442" s="13">
        <v>0.133858267716535</v>
      </c>
      <c r="W442" s="13">
        <v>5.3763440860215103E-2</v>
      </c>
      <c r="X442" s="13">
        <v>2.2935779816513801E-2</v>
      </c>
      <c r="Y442" s="13"/>
      <c r="Z442" s="13">
        <v>0.178294573643411</v>
      </c>
      <c r="AA442" s="13">
        <v>0.13245033112582799</v>
      </c>
      <c r="AB442" s="13">
        <v>0.136054421768707</v>
      </c>
      <c r="AC442" s="13">
        <v>9.1954022988505704E-2</v>
      </c>
      <c r="AD442" s="13">
        <v>0.12621359223301001</v>
      </c>
      <c r="AE442" s="13">
        <v>9.8039215686274495E-2</v>
      </c>
      <c r="AF442" s="13">
        <v>0.13157894736842099</v>
      </c>
      <c r="AG442" s="13">
        <v>9.3023255813953501E-2</v>
      </c>
      <c r="AH442" s="13"/>
      <c r="AI442" s="13">
        <v>9.7560975609756101E-2</v>
      </c>
      <c r="AJ442" s="13">
        <v>0.14444444444444399</v>
      </c>
      <c r="AK442" s="13">
        <v>0.14685314685314699</v>
      </c>
      <c r="AL442" s="13">
        <v>0.12889812889812899</v>
      </c>
      <c r="AM442" s="13">
        <v>9.0361445783132502E-2</v>
      </c>
      <c r="AN442" s="13"/>
      <c r="AO442" s="13">
        <v>0.12611012433392499</v>
      </c>
      <c r="AP442" s="13">
        <v>0.119891008174387</v>
      </c>
      <c r="AQ442" s="13"/>
      <c r="AR442" s="13">
        <v>5.1724137931034503E-2</v>
      </c>
      <c r="AS442" s="13">
        <v>0.106227106227106</v>
      </c>
      <c r="AT442" s="13">
        <v>0.25</v>
      </c>
      <c r="AU442" s="13">
        <v>0.133333333333333</v>
      </c>
      <c r="AV442" s="13">
        <v>0.18421052631578899</v>
      </c>
      <c r="AW442" s="13">
        <v>0.2</v>
      </c>
      <c r="AX442" s="13">
        <v>8.4337349397590397E-2</v>
      </c>
      <c r="AY442" s="13">
        <v>0.16129032258064499</v>
      </c>
      <c r="AZ442" s="13">
        <v>0.12631578947368399</v>
      </c>
      <c r="BA442" s="13">
        <v>5.5555555555555601E-2</v>
      </c>
      <c r="BB442" s="13">
        <v>8.1632653061224497E-2</v>
      </c>
      <c r="BC442" s="13">
        <v>0.15384615384615399</v>
      </c>
      <c r="BD442" s="13"/>
      <c r="BE442" s="13">
        <v>0.110481586402266</v>
      </c>
    </row>
    <row r="443" spans="2:57" x14ac:dyDescent="0.25">
      <c r="B443" t="s">
        <v>216</v>
      </c>
      <c r="C443" s="13">
        <v>0.13118279569892499</v>
      </c>
      <c r="D443" s="13">
        <v>2.8571428571428598E-2</v>
      </c>
      <c r="E443" s="13">
        <v>0.13114754098360701</v>
      </c>
      <c r="F443" s="13">
        <v>0.171548117154812</v>
      </c>
      <c r="G443" s="13">
        <v>0.12625250501002</v>
      </c>
      <c r="H443" s="13"/>
      <c r="I443" s="13">
        <v>0.13689095127610201</v>
      </c>
      <c r="J443" s="13">
        <v>0.12625250501002</v>
      </c>
      <c r="K443" s="13"/>
      <c r="L443" s="13">
        <v>0.16129032258064499</v>
      </c>
      <c r="M443" s="13">
        <v>0.16</v>
      </c>
      <c r="N443" s="13">
        <v>0.12631578947368399</v>
      </c>
      <c r="O443" s="13">
        <v>0.101694915254237</v>
      </c>
      <c r="P443" s="13"/>
      <c r="Q443" s="13">
        <v>9.7087378640776698E-2</v>
      </c>
      <c r="R443" s="13">
        <v>0.104477611940299</v>
      </c>
      <c r="S443" s="13">
        <v>0.27058823529411802</v>
      </c>
      <c r="T443" s="13">
        <v>0.17142857142857101</v>
      </c>
      <c r="U443" s="13">
        <v>0.126050420168067</v>
      </c>
      <c r="V443" s="13">
        <v>0.15748031496063</v>
      </c>
      <c r="W443" s="13">
        <v>0.10752688172043</v>
      </c>
      <c r="X443" s="13">
        <v>7.7981651376146793E-2</v>
      </c>
      <c r="Y443" s="13"/>
      <c r="Z443" s="13">
        <v>0.108527131782946</v>
      </c>
      <c r="AA443" s="13">
        <v>0.119205298013245</v>
      </c>
      <c r="AB443" s="13">
        <v>0.122448979591837</v>
      </c>
      <c r="AC443" s="13">
        <v>0.14367816091954</v>
      </c>
      <c r="AD443" s="13">
        <v>0.12621359223301001</v>
      </c>
      <c r="AE443" s="13">
        <v>0.12745098039215699</v>
      </c>
      <c r="AF443" s="13">
        <v>0.13157894736842099</v>
      </c>
      <c r="AG443" s="13">
        <v>0.186046511627907</v>
      </c>
      <c r="AH443" s="13"/>
      <c r="AI443" s="13">
        <v>0.17073170731707299</v>
      </c>
      <c r="AJ443" s="13">
        <v>0.14444444444444399</v>
      </c>
      <c r="AK443" s="13">
        <v>9.7902097902097904E-2</v>
      </c>
      <c r="AL443" s="13">
        <v>0.14553014553014601</v>
      </c>
      <c r="AM443" s="13">
        <v>0.108433734939759</v>
      </c>
      <c r="AN443" s="13"/>
      <c r="AO443" s="13">
        <v>0.124333925399645</v>
      </c>
      <c r="AP443" s="13">
        <v>0.14168937329700301</v>
      </c>
      <c r="AQ443" s="13"/>
      <c r="AR443" s="13">
        <v>0.15517241379310301</v>
      </c>
      <c r="AS443" s="13">
        <v>0.128205128205128</v>
      </c>
      <c r="AT443" s="13">
        <v>0.1875</v>
      </c>
      <c r="AU443" s="13">
        <v>0.133333333333333</v>
      </c>
      <c r="AV443" s="13">
        <v>0.12280701754386</v>
      </c>
      <c r="AW443" s="13">
        <v>9.3333333333333296E-2</v>
      </c>
      <c r="AX443" s="13">
        <v>0.16867469879518099</v>
      </c>
      <c r="AY443" s="13">
        <v>9.6774193548387094E-2</v>
      </c>
      <c r="AZ443" s="13">
        <v>0.12631578947368399</v>
      </c>
      <c r="BA443" s="13">
        <v>0.203703703703704</v>
      </c>
      <c r="BB443" s="13">
        <v>0.14285714285714299</v>
      </c>
      <c r="BC443" s="13">
        <v>5.7692307692307702E-2</v>
      </c>
      <c r="BD443" s="13"/>
      <c r="BE443" s="13">
        <v>0.13881019830028299</v>
      </c>
    </row>
    <row r="444" spans="2:57" x14ac:dyDescent="0.25">
      <c r="B444" t="s">
        <v>217</v>
      </c>
      <c r="C444" s="13">
        <v>0.11505376344086</v>
      </c>
      <c r="D444" s="13">
        <v>4.2857142857142899E-2</v>
      </c>
      <c r="E444" s="13">
        <v>7.3770491803278701E-2</v>
      </c>
      <c r="F444" s="13">
        <v>0.129707112970711</v>
      </c>
      <c r="G444" s="13">
        <v>0.12825651302605201</v>
      </c>
      <c r="H444" s="13"/>
      <c r="I444" s="13">
        <v>9.9767981438515105E-2</v>
      </c>
      <c r="J444" s="13">
        <v>0.12825651302605201</v>
      </c>
      <c r="K444" s="13"/>
      <c r="L444" s="13">
        <v>9.6774193548387094E-2</v>
      </c>
      <c r="M444" s="13">
        <v>0.11555555555555599</v>
      </c>
      <c r="N444" s="13">
        <v>0.13684210526315799</v>
      </c>
      <c r="O444" s="13">
        <v>0.101694915254237</v>
      </c>
      <c r="P444" s="13"/>
      <c r="Q444" s="13">
        <v>1.94174757281553E-2</v>
      </c>
      <c r="R444" s="13">
        <v>7.4626865671641798E-2</v>
      </c>
      <c r="S444" s="13">
        <v>7.0588235294117604E-2</v>
      </c>
      <c r="T444" s="13">
        <v>0.19047619047618999</v>
      </c>
      <c r="U444" s="13">
        <v>0.159663865546218</v>
      </c>
      <c r="V444" s="13">
        <v>0.16535433070866101</v>
      </c>
      <c r="W444" s="13">
        <v>0.15053763440860199</v>
      </c>
      <c r="X444" s="13">
        <v>8.7155963302752298E-2</v>
      </c>
      <c r="Y444" s="13"/>
      <c r="Z444" s="13">
        <v>8.5271317829457405E-2</v>
      </c>
      <c r="AA444" s="13">
        <v>0.105960264900662</v>
      </c>
      <c r="AB444" s="13">
        <v>0.102040816326531</v>
      </c>
      <c r="AC444" s="13">
        <v>0.13218390804597699</v>
      </c>
      <c r="AD444" s="13">
        <v>0.12621359223301001</v>
      </c>
      <c r="AE444" s="13">
        <v>9.8039215686274495E-2</v>
      </c>
      <c r="AF444" s="13">
        <v>0.21052631578947401</v>
      </c>
      <c r="AG444" s="13">
        <v>0.127906976744186</v>
      </c>
      <c r="AH444" s="13"/>
      <c r="AI444" s="13">
        <v>4.8780487804878099E-2</v>
      </c>
      <c r="AJ444" s="13">
        <v>8.8888888888888906E-2</v>
      </c>
      <c r="AK444" s="13">
        <v>6.9930069930069894E-2</v>
      </c>
      <c r="AL444" s="13">
        <v>0.14553014553014601</v>
      </c>
      <c r="AM444" s="13">
        <v>9.6385542168674704E-2</v>
      </c>
      <c r="AN444" s="13"/>
      <c r="AO444" s="13">
        <v>0.115452930728242</v>
      </c>
      <c r="AP444" s="13">
        <v>0.11444141689373299</v>
      </c>
      <c r="AQ444" s="13"/>
      <c r="AR444" s="13">
        <v>0.10344827586206901</v>
      </c>
      <c r="AS444" s="13">
        <v>9.5238095238095205E-2</v>
      </c>
      <c r="AT444" s="13">
        <v>0.125</v>
      </c>
      <c r="AU444" s="13">
        <v>0.16666666666666699</v>
      </c>
      <c r="AV444" s="13">
        <v>8.7719298245614002E-2</v>
      </c>
      <c r="AW444" s="13">
        <v>0.16</v>
      </c>
      <c r="AX444" s="13">
        <v>0.132530120481928</v>
      </c>
      <c r="AY444" s="13">
        <v>9.6774193548387094E-2</v>
      </c>
      <c r="AZ444" s="13">
        <v>0.12631578947368399</v>
      </c>
      <c r="BA444" s="13">
        <v>0.148148148148148</v>
      </c>
      <c r="BB444" s="13">
        <v>0.183673469387755</v>
      </c>
      <c r="BC444" s="13">
        <v>5.7692307692307702E-2</v>
      </c>
      <c r="BD444" s="13"/>
      <c r="BE444" s="13">
        <v>9.3484419263456103E-2</v>
      </c>
    </row>
    <row r="445" spans="2:57" x14ac:dyDescent="0.25">
      <c r="B445" t="s">
        <v>218</v>
      </c>
      <c r="C445" s="13">
        <v>0.117204301075269</v>
      </c>
      <c r="D445" s="13">
        <v>1.4285714285714299E-2</v>
      </c>
      <c r="E445" s="13">
        <v>5.7377049180327898E-2</v>
      </c>
      <c r="F445" s="13">
        <v>0.11715481171548101</v>
      </c>
      <c r="G445" s="13">
        <v>0.14629258517034099</v>
      </c>
      <c r="H445" s="13"/>
      <c r="I445" s="13">
        <v>8.3526682134570804E-2</v>
      </c>
      <c r="J445" s="13">
        <v>0.14629258517034099</v>
      </c>
      <c r="K445" s="13"/>
      <c r="L445" s="13">
        <v>8.8709677419354802E-2</v>
      </c>
      <c r="M445" s="13">
        <v>0.168888888888889</v>
      </c>
      <c r="N445" s="13">
        <v>0.12982456140350901</v>
      </c>
      <c r="O445" s="13">
        <v>7.7966101694915302E-2</v>
      </c>
      <c r="P445" s="13"/>
      <c r="Q445" s="13">
        <v>2.9126213592233E-2</v>
      </c>
      <c r="R445" s="13">
        <v>8.9552238805970102E-2</v>
      </c>
      <c r="S445" s="13">
        <v>9.41176470588235E-2</v>
      </c>
      <c r="T445" s="13">
        <v>8.5714285714285701E-2</v>
      </c>
      <c r="U445" s="13">
        <v>0.16806722689075601</v>
      </c>
      <c r="V445" s="13">
        <v>0.196850393700787</v>
      </c>
      <c r="W445" s="13">
        <v>0.15053763440860199</v>
      </c>
      <c r="X445" s="13">
        <v>0.11009174311926601</v>
      </c>
      <c r="Y445" s="13"/>
      <c r="Z445" s="13">
        <v>8.5271317829457405E-2</v>
      </c>
      <c r="AA445" s="13">
        <v>7.9470198675496706E-2</v>
      </c>
      <c r="AB445" s="13">
        <v>0.102040816326531</v>
      </c>
      <c r="AC445" s="13">
        <v>0.16666666666666699</v>
      </c>
      <c r="AD445" s="13">
        <v>0.116504854368932</v>
      </c>
      <c r="AE445" s="13">
        <v>0.14705882352941199</v>
      </c>
      <c r="AF445" s="13">
        <v>0.157894736842105</v>
      </c>
      <c r="AG445" s="13">
        <v>0.104651162790698</v>
      </c>
      <c r="AH445" s="13"/>
      <c r="AI445" s="13">
        <v>0.146341463414634</v>
      </c>
      <c r="AJ445" s="13">
        <v>8.8888888888888906E-2</v>
      </c>
      <c r="AK445" s="13">
        <v>6.9930069930069894E-2</v>
      </c>
      <c r="AL445" s="13">
        <v>0.12681912681912699</v>
      </c>
      <c r="AM445" s="13">
        <v>0.13855421686746999</v>
      </c>
      <c r="AN445" s="13"/>
      <c r="AO445" s="13">
        <v>0.11190053285968</v>
      </c>
      <c r="AP445" s="13">
        <v>0.125340599455041</v>
      </c>
      <c r="AQ445" s="13"/>
      <c r="AR445" s="13">
        <v>0.15517241379310301</v>
      </c>
      <c r="AS445" s="13">
        <v>0.128205128205128</v>
      </c>
      <c r="AT445" s="13">
        <v>6.25E-2</v>
      </c>
      <c r="AU445" s="13">
        <v>0.1</v>
      </c>
      <c r="AV445" s="13">
        <v>0.114035087719298</v>
      </c>
      <c r="AW445" s="13">
        <v>0.146666666666667</v>
      </c>
      <c r="AX445" s="13">
        <v>6.02409638554217E-2</v>
      </c>
      <c r="AY445" s="13">
        <v>9.6774193548387094E-2</v>
      </c>
      <c r="AZ445" s="13">
        <v>0.105263157894737</v>
      </c>
      <c r="BA445" s="13">
        <v>0.12962962962963001</v>
      </c>
      <c r="BB445" s="13">
        <v>6.1224489795918401E-2</v>
      </c>
      <c r="BC445" s="13">
        <v>0.17307692307692299</v>
      </c>
      <c r="BD445" s="13"/>
      <c r="BE445" s="13">
        <v>0.14730878186968799</v>
      </c>
    </row>
    <row r="446" spans="2:57" x14ac:dyDescent="0.25">
      <c r="B446" t="s">
        <v>219</v>
      </c>
      <c r="C446" s="13">
        <v>0.140860215053763</v>
      </c>
      <c r="D446" s="13">
        <v>0</v>
      </c>
      <c r="E446" s="13">
        <v>3.2786885245901599E-2</v>
      </c>
      <c r="F446" s="13">
        <v>5.4393305439330498E-2</v>
      </c>
      <c r="G446" s="13">
        <v>0.22845691382765501</v>
      </c>
      <c r="H446" s="13"/>
      <c r="I446" s="13">
        <v>3.94431554524362E-2</v>
      </c>
      <c r="J446" s="13">
        <v>0.22845691382765501</v>
      </c>
      <c r="K446" s="13"/>
      <c r="L446" s="13">
        <v>9.6774193548387094E-2</v>
      </c>
      <c r="M446" s="13">
        <v>0.11111111111111099</v>
      </c>
      <c r="N446" s="13">
        <v>0.150877192982456</v>
      </c>
      <c r="O446" s="13">
        <v>0.172881355932203</v>
      </c>
      <c r="P446" s="13"/>
      <c r="Q446" s="13">
        <v>9.7087378640776708E-3</v>
      </c>
      <c r="R446" s="13">
        <v>1.49253731343284E-2</v>
      </c>
      <c r="S446" s="13">
        <v>7.0588235294117604E-2</v>
      </c>
      <c r="T446" s="13">
        <v>5.7142857142857099E-2</v>
      </c>
      <c r="U446" s="13">
        <v>9.2436974789915999E-2</v>
      </c>
      <c r="V446" s="13">
        <v>0.20472440944881901</v>
      </c>
      <c r="W446" s="13">
        <v>0.247311827956989</v>
      </c>
      <c r="X446" s="13">
        <v>0.26146788990825698</v>
      </c>
      <c r="Y446" s="13"/>
      <c r="Z446" s="13">
        <v>0.10077519379845</v>
      </c>
      <c r="AA446" s="13">
        <v>0.185430463576159</v>
      </c>
      <c r="AB446" s="13">
        <v>0.17006802721088399</v>
      </c>
      <c r="AC446" s="13">
        <v>0.17816091954023</v>
      </c>
      <c r="AD446" s="13">
        <v>0.16504854368932001</v>
      </c>
      <c r="AE446" s="13">
        <v>5.8823529411764698E-2</v>
      </c>
      <c r="AF446" s="13">
        <v>0.13157894736842099</v>
      </c>
      <c r="AG446" s="13">
        <v>6.9767441860465101E-2</v>
      </c>
      <c r="AH446" s="13"/>
      <c r="AI446" s="13">
        <v>2.4390243902439001E-2</v>
      </c>
      <c r="AJ446" s="13">
        <v>5.5555555555555601E-2</v>
      </c>
      <c r="AK446" s="13">
        <v>0.125874125874126</v>
      </c>
      <c r="AL446" s="13">
        <v>0.14137214137214099</v>
      </c>
      <c r="AM446" s="13">
        <v>0.22891566265060201</v>
      </c>
      <c r="AN446" s="13"/>
      <c r="AO446" s="13">
        <v>0.14742451154529301</v>
      </c>
      <c r="AP446" s="13">
        <v>0.13079019073569501</v>
      </c>
      <c r="AQ446" s="13"/>
      <c r="AR446" s="13">
        <v>0.10344827586206901</v>
      </c>
      <c r="AS446" s="13">
        <v>0.201465201465201</v>
      </c>
      <c r="AT446" s="13">
        <v>0.125</v>
      </c>
      <c r="AU446" s="13">
        <v>3.3333333333333298E-2</v>
      </c>
      <c r="AV446" s="13">
        <v>0.16666666666666699</v>
      </c>
      <c r="AW446" s="13">
        <v>2.66666666666667E-2</v>
      </c>
      <c r="AX446" s="13">
        <v>0.156626506024096</v>
      </c>
      <c r="AY446" s="13">
        <v>0.12903225806451599</v>
      </c>
      <c r="AZ446" s="13">
        <v>0.14736842105263201</v>
      </c>
      <c r="BA446" s="13">
        <v>7.4074074074074098E-2</v>
      </c>
      <c r="BB446" s="13">
        <v>0.102040816326531</v>
      </c>
      <c r="BC446" s="13">
        <v>0.115384615384615</v>
      </c>
      <c r="BD446" s="13"/>
      <c r="BE446" s="13">
        <v>0.16147308781869699</v>
      </c>
    </row>
    <row r="447" spans="2:57" x14ac:dyDescent="0.25">
      <c r="B447" t="s">
        <v>220</v>
      </c>
      <c r="C447" s="13">
        <v>4.94623655913978E-2</v>
      </c>
      <c r="D447" s="13">
        <v>0</v>
      </c>
      <c r="E447" s="13">
        <v>8.1967213114754103E-3</v>
      </c>
      <c r="F447" s="13">
        <v>4.1841004184100397E-3</v>
      </c>
      <c r="G447" s="13">
        <v>8.8176352705410799E-2</v>
      </c>
      <c r="H447" s="13"/>
      <c r="I447" s="13">
        <v>4.64037122969838E-3</v>
      </c>
      <c r="J447" s="13">
        <v>8.8176352705410799E-2</v>
      </c>
      <c r="K447" s="13"/>
      <c r="L447" s="13">
        <v>2.4193548387096801E-2</v>
      </c>
      <c r="M447" s="13">
        <v>2.2222222222222199E-2</v>
      </c>
      <c r="N447" s="13">
        <v>4.9122807017543901E-2</v>
      </c>
      <c r="O447" s="13">
        <v>8.1355932203389797E-2</v>
      </c>
      <c r="P447" s="13"/>
      <c r="Q447" s="13">
        <v>0</v>
      </c>
      <c r="R447" s="13">
        <v>1.49253731343284E-2</v>
      </c>
      <c r="S447" s="13">
        <v>0</v>
      </c>
      <c r="T447" s="13">
        <v>1.9047619047619001E-2</v>
      </c>
      <c r="U447" s="13">
        <v>0</v>
      </c>
      <c r="V447" s="13">
        <v>7.8740157480314994E-3</v>
      </c>
      <c r="W447" s="13">
        <v>8.6021505376344107E-2</v>
      </c>
      <c r="X447" s="13">
        <v>0.155963302752294</v>
      </c>
      <c r="Y447" s="13"/>
      <c r="Z447" s="13">
        <v>2.32558139534884E-2</v>
      </c>
      <c r="AA447" s="13">
        <v>2.6490066225165601E-2</v>
      </c>
      <c r="AB447" s="13">
        <v>8.8435374149659907E-2</v>
      </c>
      <c r="AC447" s="13">
        <v>6.8965517241379296E-2</v>
      </c>
      <c r="AD447" s="13">
        <v>4.85436893203883E-2</v>
      </c>
      <c r="AE447" s="13">
        <v>1.9607843137254902E-2</v>
      </c>
      <c r="AF447" s="13">
        <v>5.2631578947368397E-2</v>
      </c>
      <c r="AG447" s="13">
        <v>5.8139534883720902E-2</v>
      </c>
      <c r="AH447" s="13"/>
      <c r="AI447" s="13">
        <v>4.8780487804878099E-2</v>
      </c>
      <c r="AJ447" s="13">
        <v>5.5555555555555601E-2</v>
      </c>
      <c r="AK447" s="13">
        <v>6.9930069930069904E-3</v>
      </c>
      <c r="AL447" s="13">
        <v>4.7817047817047799E-2</v>
      </c>
      <c r="AM447" s="13">
        <v>9.0361445783132502E-2</v>
      </c>
      <c r="AN447" s="13"/>
      <c r="AO447" s="13">
        <v>5.8614564831261103E-2</v>
      </c>
      <c r="AP447" s="13">
        <v>3.5422343324250698E-2</v>
      </c>
      <c r="AQ447" s="13"/>
      <c r="AR447" s="13">
        <v>6.8965517241379296E-2</v>
      </c>
      <c r="AS447" s="13">
        <v>7.3260073260073305E-2</v>
      </c>
      <c r="AT447" s="13">
        <v>0</v>
      </c>
      <c r="AU447" s="13">
        <v>0.1</v>
      </c>
      <c r="AV447" s="13">
        <v>1.7543859649122799E-2</v>
      </c>
      <c r="AW447" s="13">
        <v>6.6666666666666693E-2</v>
      </c>
      <c r="AX447" s="13">
        <v>2.40963855421687E-2</v>
      </c>
      <c r="AY447" s="13">
        <v>3.2258064516128997E-2</v>
      </c>
      <c r="AZ447" s="13">
        <v>6.3157894736842093E-2</v>
      </c>
      <c r="BA447" s="13">
        <v>0</v>
      </c>
      <c r="BB447" s="13">
        <v>0</v>
      </c>
      <c r="BC447" s="13">
        <v>5.7692307692307702E-2</v>
      </c>
      <c r="BD447" s="13"/>
      <c r="BE447" s="13">
        <v>5.9490084985835703E-2</v>
      </c>
    </row>
    <row r="448" spans="2:57" x14ac:dyDescent="0.25">
      <c r="B448" t="s">
        <v>221</v>
      </c>
      <c r="C448" s="13">
        <v>1.6129032258064498E-2</v>
      </c>
      <c r="D448" s="13">
        <v>0</v>
      </c>
      <c r="E448" s="13">
        <v>8.1967213114754103E-3</v>
      </c>
      <c r="F448" s="13">
        <v>4.1841004184100397E-3</v>
      </c>
      <c r="G448" s="13">
        <v>2.6052104208416801E-2</v>
      </c>
      <c r="H448" s="13"/>
      <c r="I448" s="13">
        <v>4.64037122969838E-3</v>
      </c>
      <c r="J448" s="13">
        <v>2.6052104208416801E-2</v>
      </c>
      <c r="K448" s="13"/>
      <c r="L448" s="13">
        <v>0</v>
      </c>
      <c r="M448" s="13">
        <v>8.8888888888888906E-3</v>
      </c>
      <c r="N448" s="13">
        <v>3.5087719298245602E-3</v>
      </c>
      <c r="O448" s="13">
        <v>4.0677966101694898E-2</v>
      </c>
      <c r="P448" s="13"/>
      <c r="Q448" s="13">
        <v>0</v>
      </c>
      <c r="R448" s="13">
        <v>0</v>
      </c>
      <c r="S448" s="13">
        <v>0</v>
      </c>
      <c r="T448" s="13">
        <v>0</v>
      </c>
      <c r="U448" s="13">
        <v>0</v>
      </c>
      <c r="V448" s="13">
        <v>0</v>
      </c>
      <c r="W448" s="13">
        <v>1.0752688172042999E-2</v>
      </c>
      <c r="X448" s="13">
        <v>6.4220183486238494E-2</v>
      </c>
      <c r="Y448" s="13"/>
      <c r="Z448" s="13">
        <v>0</v>
      </c>
      <c r="AA448" s="13">
        <v>2.6490066225165601E-2</v>
      </c>
      <c r="AB448" s="13">
        <v>2.7210884353741499E-2</v>
      </c>
      <c r="AC448" s="13">
        <v>1.72413793103448E-2</v>
      </c>
      <c r="AD448" s="13">
        <v>1.94174757281553E-2</v>
      </c>
      <c r="AE448" s="13">
        <v>1.9607843137254902E-2</v>
      </c>
      <c r="AF448" s="13">
        <v>0</v>
      </c>
      <c r="AG448" s="13">
        <v>0</v>
      </c>
      <c r="AH448" s="13"/>
      <c r="AI448" s="13">
        <v>0</v>
      </c>
      <c r="AJ448" s="13">
        <v>1.1111111111111099E-2</v>
      </c>
      <c r="AK448" s="13">
        <v>1.3986013986014E-2</v>
      </c>
      <c r="AL448" s="13">
        <v>1.0395010395010401E-2</v>
      </c>
      <c r="AM448" s="13">
        <v>4.2168674698795199E-2</v>
      </c>
      <c r="AN448" s="13"/>
      <c r="AO448" s="13">
        <v>1.42095914742451E-2</v>
      </c>
      <c r="AP448" s="13">
        <v>1.9073569482288801E-2</v>
      </c>
      <c r="AQ448" s="13"/>
      <c r="AR448" s="13">
        <v>1.72413793103448E-2</v>
      </c>
      <c r="AS448" s="13">
        <v>2.1978021978022001E-2</v>
      </c>
      <c r="AT448" s="13">
        <v>0</v>
      </c>
      <c r="AU448" s="13">
        <v>0</v>
      </c>
      <c r="AV448" s="13">
        <v>1.7543859649122799E-2</v>
      </c>
      <c r="AW448" s="13">
        <v>2.66666666666667E-2</v>
      </c>
      <c r="AX448" s="13">
        <v>2.40963855421687E-2</v>
      </c>
      <c r="AY448" s="13">
        <v>6.4516129032258104E-2</v>
      </c>
      <c r="AZ448" s="13">
        <v>0</v>
      </c>
      <c r="BA448" s="13">
        <v>0</v>
      </c>
      <c r="BB448" s="13">
        <v>0</v>
      </c>
      <c r="BC448" s="13">
        <v>0</v>
      </c>
      <c r="BD448" s="13"/>
      <c r="BE448" s="13">
        <v>2.54957507082153E-2</v>
      </c>
    </row>
    <row r="449" spans="2:57" x14ac:dyDescent="0.25">
      <c r="B449" t="s">
        <v>222</v>
      </c>
      <c r="C449" s="13">
        <v>5.3763440860215101E-3</v>
      </c>
      <c r="D449" s="13">
        <v>2.8571428571428598E-2</v>
      </c>
      <c r="E449" s="13">
        <v>0</v>
      </c>
      <c r="F449" s="13">
        <v>0</v>
      </c>
      <c r="G449" s="13">
        <v>6.0120240480961897E-3</v>
      </c>
      <c r="H449" s="13"/>
      <c r="I449" s="13">
        <v>4.64037122969838E-3</v>
      </c>
      <c r="J449" s="13">
        <v>6.0120240480961897E-3</v>
      </c>
      <c r="K449" s="13"/>
      <c r="L449" s="13">
        <v>0</v>
      </c>
      <c r="M449" s="13">
        <v>0</v>
      </c>
      <c r="N449" s="13">
        <v>3.5087719298245602E-3</v>
      </c>
      <c r="O449" s="13">
        <v>1.3559322033898299E-2</v>
      </c>
      <c r="P449" s="13"/>
      <c r="Q449" s="13">
        <v>1.94174757281553E-2</v>
      </c>
      <c r="R449" s="13">
        <v>0</v>
      </c>
      <c r="S449" s="13">
        <v>0</v>
      </c>
      <c r="T449" s="13">
        <v>0</v>
      </c>
      <c r="U449" s="13">
        <v>8.4033613445378096E-3</v>
      </c>
      <c r="V449" s="13">
        <v>0</v>
      </c>
      <c r="W449" s="13">
        <v>0</v>
      </c>
      <c r="X449" s="13">
        <v>9.1743119266055103E-3</v>
      </c>
      <c r="Y449" s="13"/>
      <c r="Z449" s="13">
        <v>0</v>
      </c>
      <c r="AA449" s="13">
        <v>0</v>
      </c>
      <c r="AB449" s="13">
        <v>6.8027210884353704E-3</v>
      </c>
      <c r="AC449" s="13">
        <v>0</v>
      </c>
      <c r="AD449" s="13">
        <v>1.94174757281553E-2</v>
      </c>
      <c r="AE449" s="13">
        <v>9.8039215686274508E-3</v>
      </c>
      <c r="AF449" s="13">
        <v>0</v>
      </c>
      <c r="AG449" s="13">
        <v>1.16279069767442E-2</v>
      </c>
      <c r="AH449" s="13"/>
      <c r="AI449" s="13">
        <v>4.8780487804878099E-2</v>
      </c>
      <c r="AJ449" s="13">
        <v>1.1111111111111099E-2</v>
      </c>
      <c r="AK449" s="13">
        <v>0</v>
      </c>
      <c r="AL449" s="13">
        <v>4.15800415800416E-3</v>
      </c>
      <c r="AM449" s="13">
        <v>0</v>
      </c>
      <c r="AN449" s="13"/>
      <c r="AO449" s="13">
        <v>8.8809946714032001E-3</v>
      </c>
      <c r="AP449" s="13">
        <v>0</v>
      </c>
      <c r="AQ449" s="13"/>
      <c r="AR449" s="13">
        <v>1.72413793103448E-2</v>
      </c>
      <c r="AS449" s="13">
        <v>3.66300366300366E-3</v>
      </c>
      <c r="AT449" s="13">
        <v>0</v>
      </c>
      <c r="AU449" s="13">
        <v>0</v>
      </c>
      <c r="AV449" s="13">
        <v>0</v>
      </c>
      <c r="AW449" s="13">
        <v>1.3333333333333299E-2</v>
      </c>
      <c r="AX449" s="13">
        <v>0</v>
      </c>
      <c r="AY449" s="13">
        <v>0</v>
      </c>
      <c r="AZ449" s="13">
        <v>0</v>
      </c>
      <c r="BA449" s="13">
        <v>0</v>
      </c>
      <c r="BB449" s="13">
        <v>0</v>
      </c>
      <c r="BC449" s="13">
        <v>3.8461538461538498E-2</v>
      </c>
      <c r="BD449" s="13"/>
      <c r="BE449" s="13">
        <v>5.6657223796033997E-3</v>
      </c>
    </row>
    <row r="450" spans="2:57" x14ac:dyDescent="0.25">
      <c r="B450" t="s">
        <v>82</v>
      </c>
      <c r="C450" s="13">
        <v>0.10752688172043</v>
      </c>
      <c r="D450" s="13">
        <v>4.2857142857142899E-2</v>
      </c>
      <c r="E450" s="13">
        <v>0.114754098360656</v>
      </c>
      <c r="F450" s="13">
        <v>0.129707112970711</v>
      </c>
      <c r="G450" s="13">
        <v>0.10420841683366699</v>
      </c>
      <c r="H450" s="13"/>
      <c r="I450" s="13">
        <v>0.111368909512761</v>
      </c>
      <c r="J450" s="13">
        <v>0.10420841683366699</v>
      </c>
      <c r="K450" s="13"/>
      <c r="L450" s="13">
        <v>4.0322580645161303E-2</v>
      </c>
      <c r="M450" s="13">
        <v>5.3333333333333302E-2</v>
      </c>
      <c r="N450" s="13">
        <v>0.11228070175438599</v>
      </c>
      <c r="O450" s="13">
        <v>0.169491525423729</v>
      </c>
      <c r="P450" s="13"/>
      <c r="Q450" s="13">
        <v>2.9126213592233E-2</v>
      </c>
      <c r="R450" s="13">
        <v>7.4626865671641798E-2</v>
      </c>
      <c r="S450" s="13">
        <v>7.0588235294117604E-2</v>
      </c>
      <c r="T450" s="13">
        <v>6.6666666666666693E-2</v>
      </c>
      <c r="U450" s="13">
        <v>0.126050420168067</v>
      </c>
      <c r="V450" s="13">
        <v>5.5118110236220499E-2</v>
      </c>
      <c r="W450" s="13">
        <v>0.13978494623655899</v>
      </c>
      <c r="X450" s="13">
        <v>0.16513761467889901</v>
      </c>
      <c r="Y450" s="13"/>
      <c r="Z450" s="13">
        <v>0.13953488372093001</v>
      </c>
      <c r="AA450" s="13">
        <v>0.13245033112582799</v>
      </c>
      <c r="AB450" s="13">
        <v>0.115646258503401</v>
      </c>
      <c r="AC450" s="13">
        <v>4.5977011494252901E-2</v>
      </c>
      <c r="AD450" s="13">
        <v>0.12621359223301001</v>
      </c>
      <c r="AE450" s="13">
        <v>0.16666666666666699</v>
      </c>
      <c r="AF450" s="13">
        <v>2.6315789473684199E-2</v>
      </c>
      <c r="AG450" s="13">
        <v>6.9767441860465101E-2</v>
      </c>
      <c r="AH450" s="13"/>
      <c r="AI450" s="13">
        <v>7.3170731707317097E-2</v>
      </c>
      <c r="AJ450" s="13">
        <v>0.11111111111111099</v>
      </c>
      <c r="AK450" s="13">
        <v>0.15384615384615399</v>
      </c>
      <c r="AL450" s="13">
        <v>9.9792099792099798E-2</v>
      </c>
      <c r="AM450" s="13">
        <v>7.8313253012048195E-2</v>
      </c>
      <c r="AN450" s="13"/>
      <c r="AO450" s="13">
        <v>0.103019538188277</v>
      </c>
      <c r="AP450" s="13">
        <v>0.11444141689373299</v>
      </c>
      <c r="AQ450" s="13"/>
      <c r="AR450" s="13">
        <v>0.10344827586206901</v>
      </c>
      <c r="AS450" s="13">
        <v>0.102564102564103</v>
      </c>
      <c r="AT450" s="13">
        <v>0</v>
      </c>
      <c r="AU450" s="13">
        <v>0.16666666666666699</v>
      </c>
      <c r="AV450" s="13">
        <v>9.6491228070175405E-2</v>
      </c>
      <c r="AW450" s="13">
        <v>0.133333333333333</v>
      </c>
      <c r="AX450" s="13">
        <v>9.6385542168674704E-2</v>
      </c>
      <c r="AY450" s="13">
        <v>9.6774193548387094E-2</v>
      </c>
      <c r="AZ450" s="13">
        <v>4.2105263157894701E-2</v>
      </c>
      <c r="BA450" s="13">
        <v>0.16666666666666699</v>
      </c>
      <c r="BB450" s="13">
        <v>0.122448979591837</v>
      </c>
      <c r="BC450" s="13">
        <v>0.19230769230769201</v>
      </c>
      <c r="BD450" s="13"/>
      <c r="BE450" s="13">
        <v>8.4985835694051007E-2</v>
      </c>
    </row>
    <row r="451" spans="2:57" x14ac:dyDescent="0.25">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row>
    <row r="452" spans="2:57" x14ac:dyDescent="0.25">
      <c r="B452" s="6" t="s">
        <v>261</v>
      </c>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row>
    <row r="453" spans="2:57" x14ac:dyDescent="0.25">
      <c r="B453" s="23" t="s">
        <v>253</v>
      </c>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row>
    <row r="454" spans="2:57" x14ac:dyDescent="0.25">
      <c r="B454" t="s">
        <v>254</v>
      </c>
      <c r="C454" s="13">
        <v>0.112903225806452</v>
      </c>
      <c r="D454" s="13">
        <v>8.5714285714285701E-2</v>
      </c>
      <c r="E454" s="13">
        <v>0.14754098360655701</v>
      </c>
      <c r="F454" s="13">
        <v>7.5313807531380797E-2</v>
      </c>
      <c r="G454" s="13">
        <v>0.12625250501002</v>
      </c>
      <c r="H454" s="13"/>
      <c r="I454" s="13">
        <v>9.7447795823665903E-2</v>
      </c>
      <c r="J454" s="13">
        <v>0.12625250501002</v>
      </c>
      <c r="K454" s="13"/>
      <c r="L454" s="13">
        <v>0.14516129032258099</v>
      </c>
      <c r="M454" s="13">
        <v>0.10666666666666701</v>
      </c>
      <c r="N454" s="13">
        <v>9.8245614035087706E-2</v>
      </c>
      <c r="O454" s="13">
        <v>0.11864406779661001</v>
      </c>
      <c r="P454" s="13"/>
      <c r="Q454" s="13">
        <v>0.116504854368932</v>
      </c>
      <c r="R454" s="13">
        <v>0.104477611940299</v>
      </c>
      <c r="S454" s="13">
        <v>9.41176470588235E-2</v>
      </c>
      <c r="T454" s="13">
        <v>7.6190476190476197E-2</v>
      </c>
      <c r="U454" s="13">
        <v>0.109243697478992</v>
      </c>
      <c r="V454" s="13">
        <v>5.5118110236220499E-2</v>
      </c>
      <c r="W454" s="13">
        <v>0.13978494623655899</v>
      </c>
      <c r="X454" s="13">
        <v>0.16972477064220201</v>
      </c>
      <c r="Y454" s="13"/>
      <c r="Z454" s="13">
        <v>0.124031007751938</v>
      </c>
      <c r="AA454" s="13">
        <v>0.119205298013245</v>
      </c>
      <c r="AB454" s="13">
        <v>8.1632653061224497E-2</v>
      </c>
      <c r="AC454" s="13">
        <v>0.13793103448275901</v>
      </c>
      <c r="AD454" s="13">
        <v>0.13592233009708701</v>
      </c>
      <c r="AE454" s="13">
        <v>0.10784313725490199</v>
      </c>
      <c r="AF454" s="13">
        <v>5.2631578947368397E-2</v>
      </c>
      <c r="AG454" s="13">
        <v>9.3023255813953501E-2</v>
      </c>
      <c r="AH454" s="13"/>
      <c r="AI454" s="13">
        <v>0.146341463414634</v>
      </c>
      <c r="AJ454" s="13">
        <v>0.122222222222222</v>
      </c>
      <c r="AK454" s="13">
        <v>0.10489510489510501</v>
      </c>
      <c r="AL454" s="13">
        <v>8.5239085239085202E-2</v>
      </c>
      <c r="AM454" s="13">
        <v>0.186746987951807</v>
      </c>
      <c r="AN454" s="13"/>
      <c r="AO454" s="13">
        <v>0.122557726465364</v>
      </c>
      <c r="AP454" s="13">
        <v>9.8092643051771095E-2</v>
      </c>
      <c r="AQ454" s="13"/>
      <c r="AR454" s="13">
        <v>8.6206896551724102E-2</v>
      </c>
      <c r="AS454" s="13">
        <v>0.102564102564103</v>
      </c>
      <c r="AT454" s="13">
        <v>0.1875</v>
      </c>
      <c r="AU454" s="13">
        <v>3.3333333333333298E-2</v>
      </c>
      <c r="AV454" s="13">
        <v>0.175438596491228</v>
      </c>
      <c r="AW454" s="13">
        <v>0.133333333333333</v>
      </c>
      <c r="AX454" s="13">
        <v>7.2289156626505993E-2</v>
      </c>
      <c r="AY454" s="13">
        <v>0.12903225806451599</v>
      </c>
      <c r="AZ454" s="13">
        <v>9.4736842105263203E-2</v>
      </c>
      <c r="BA454" s="13">
        <v>0.11111111111111099</v>
      </c>
      <c r="BB454" s="13">
        <v>0.122448979591837</v>
      </c>
      <c r="BC454" s="13">
        <v>0.134615384615385</v>
      </c>
      <c r="BD454" s="13"/>
      <c r="BE454" s="13">
        <v>0.124645892351275</v>
      </c>
    </row>
    <row r="455" spans="2:57" x14ac:dyDescent="0.25">
      <c r="B455" t="s">
        <v>255</v>
      </c>
      <c r="C455" s="13">
        <v>0.233333333333333</v>
      </c>
      <c r="D455" s="13">
        <v>0.14285714285714299</v>
      </c>
      <c r="E455" s="13">
        <v>0.22131147540983601</v>
      </c>
      <c r="F455" s="13">
        <v>0.18410041841004199</v>
      </c>
      <c r="G455" s="13">
        <v>0.27254509018036099</v>
      </c>
      <c r="H455" s="13"/>
      <c r="I455" s="13">
        <v>0.18793503480278401</v>
      </c>
      <c r="J455" s="13">
        <v>0.27254509018036099</v>
      </c>
      <c r="K455" s="13"/>
      <c r="L455" s="13">
        <v>0.225806451612903</v>
      </c>
      <c r="M455" s="13">
        <v>0.284444444444444</v>
      </c>
      <c r="N455" s="13">
        <v>0.21754385964912301</v>
      </c>
      <c r="O455" s="13">
        <v>0.21355932203389799</v>
      </c>
      <c r="P455" s="13"/>
      <c r="Q455" s="13">
        <v>0.13592233009708701</v>
      </c>
      <c r="R455" s="13">
        <v>0.164179104477612</v>
      </c>
      <c r="S455" s="13">
        <v>0.223529411764706</v>
      </c>
      <c r="T455" s="13">
        <v>0.314285714285714</v>
      </c>
      <c r="U455" s="13">
        <v>0.20168067226890801</v>
      </c>
      <c r="V455" s="13">
        <v>0.28346456692913402</v>
      </c>
      <c r="W455" s="13">
        <v>0.25806451612903197</v>
      </c>
      <c r="X455" s="13">
        <v>0.247706422018349</v>
      </c>
      <c r="Y455" s="13"/>
      <c r="Z455" s="13">
        <v>0.193798449612403</v>
      </c>
      <c r="AA455" s="13">
        <v>0.25165562913907302</v>
      </c>
      <c r="AB455" s="13">
        <v>0.28571428571428598</v>
      </c>
      <c r="AC455" s="13">
        <v>0.21839080459770099</v>
      </c>
      <c r="AD455" s="13">
        <v>0.28155339805825202</v>
      </c>
      <c r="AE455" s="13">
        <v>0.24509803921568599</v>
      </c>
      <c r="AF455" s="13">
        <v>0.105263157894737</v>
      </c>
      <c r="AG455" s="13">
        <v>0.186046511627907</v>
      </c>
      <c r="AH455" s="13"/>
      <c r="AI455" s="13">
        <v>7.3170731707317097E-2</v>
      </c>
      <c r="AJ455" s="13">
        <v>0.122222222222222</v>
      </c>
      <c r="AK455" s="13">
        <v>0.14685314685314699</v>
      </c>
      <c r="AL455" s="13">
        <v>0.25571725571725601</v>
      </c>
      <c r="AM455" s="13">
        <v>0.35542168674698799</v>
      </c>
      <c r="AN455" s="13"/>
      <c r="AO455" s="13">
        <v>0.246891651865009</v>
      </c>
      <c r="AP455" s="13">
        <v>0.21253405994550401</v>
      </c>
      <c r="AQ455" s="13"/>
      <c r="AR455" s="13">
        <v>0.25862068965517199</v>
      </c>
      <c r="AS455" s="13">
        <v>0.249084249084249</v>
      </c>
      <c r="AT455" s="13">
        <v>0.1875</v>
      </c>
      <c r="AU455" s="13">
        <v>0.233333333333333</v>
      </c>
      <c r="AV455" s="13">
        <v>0.21929824561403499</v>
      </c>
      <c r="AW455" s="13">
        <v>0.24</v>
      </c>
      <c r="AX455" s="13">
        <v>0.19277108433734899</v>
      </c>
      <c r="AY455" s="13">
        <v>0.35483870967741898</v>
      </c>
      <c r="AZ455" s="13">
        <v>0.221052631578947</v>
      </c>
      <c r="BA455" s="13">
        <v>0.18518518518518501</v>
      </c>
      <c r="BB455" s="13">
        <v>0.24489795918367299</v>
      </c>
      <c r="BC455" s="13">
        <v>0.21153846153846201</v>
      </c>
      <c r="BD455" s="13"/>
      <c r="BE455" s="13">
        <v>0.286118980169972</v>
      </c>
    </row>
    <row r="456" spans="2:57" x14ac:dyDescent="0.25">
      <c r="B456" t="s">
        <v>256</v>
      </c>
      <c r="C456" s="13">
        <v>0.33978494623655903</v>
      </c>
      <c r="D456" s="13">
        <v>0.22857142857142901</v>
      </c>
      <c r="E456" s="13">
        <v>0.286885245901639</v>
      </c>
      <c r="F456" s="13">
        <v>0.38493723849372402</v>
      </c>
      <c r="G456" s="13">
        <v>0.346693386773547</v>
      </c>
      <c r="H456" s="13"/>
      <c r="I456" s="13">
        <v>0.33178654292343401</v>
      </c>
      <c r="J456" s="13">
        <v>0.346693386773547</v>
      </c>
      <c r="K456" s="13"/>
      <c r="L456" s="13">
        <v>0.266129032258065</v>
      </c>
      <c r="M456" s="13">
        <v>0.30666666666666698</v>
      </c>
      <c r="N456" s="13">
        <v>0.39298245614035099</v>
      </c>
      <c r="O456" s="13">
        <v>0.34576271186440699</v>
      </c>
      <c r="P456" s="13"/>
      <c r="Q456" s="13">
        <v>0.29126213592233002</v>
      </c>
      <c r="R456" s="13">
        <v>0.26865671641791</v>
      </c>
      <c r="S456" s="13">
        <v>0.317647058823529</v>
      </c>
      <c r="T456" s="13">
        <v>0.371428571428571</v>
      </c>
      <c r="U456" s="13">
        <v>0.369747899159664</v>
      </c>
      <c r="V456" s="13">
        <v>0.41732283464566899</v>
      </c>
      <c r="W456" s="13">
        <v>0.37634408602150499</v>
      </c>
      <c r="X456" s="13">
        <v>0.307339449541284</v>
      </c>
      <c r="Y456" s="13"/>
      <c r="Z456" s="13">
        <v>0.33333333333333298</v>
      </c>
      <c r="AA456" s="13">
        <v>0.32450331125827803</v>
      </c>
      <c r="AB456" s="13">
        <v>0.34013605442176897</v>
      </c>
      <c r="AC456" s="13">
        <v>0.37931034482758602</v>
      </c>
      <c r="AD456" s="13">
        <v>0.233009708737864</v>
      </c>
      <c r="AE456" s="13">
        <v>0.34313725490196101</v>
      </c>
      <c r="AF456" s="13">
        <v>0.47368421052631599</v>
      </c>
      <c r="AG456" s="13">
        <v>0.36046511627907002</v>
      </c>
      <c r="AH456" s="13"/>
      <c r="AI456" s="13">
        <v>0.19512195121951201</v>
      </c>
      <c r="AJ456" s="13">
        <v>0.41111111111111098</v>
      </c>
      <c r="AK456" s="13">
        <v>0.23776223776223801</v>
      </c>
      <c r="AL456" s="13">
        <v>0.40540540540540498</v>
      </c>
      <c r="AM456" s="13">
        <v>0.240963855421687</v>
      </c>
      <c r="AN456" s="13"/>
      <c r="AO456" s="13">
        <v>0.355239786856128</v>
      </c>
      <c r="AP456" s="13">
        <v>0.31607629427792899</v>
      </c>
      <c r="AQ456" s="13"/>
      <c r="AR456" s="13">
        <v>0.27586206896551702</v>
      </c>
      <c r="AS456" s="13">
        <v>0.33333333333333298</v>
      </c>
      <c r="AT456" s="13">
        <v>0.375</v>
      </c>
      <c r="AU456" s="13">
        <v>0.33333333333333298</v>
      </c>
      <c r="AV456" s="13">
        <v>0.28070175438596501</v>
      </c>
      <c r="AW456" s="13">
        <v>0.32</v>
      </c>
      <c r="AX456" s="13">
        <v>0.421686746987952</v>
      </c>
      <c r="AY456" s="13">
        <v>0.32258064516128998</v>
      </c>
      <c r="AZ456" s="13">
        <v>0.42105263157894701</v>
      </c>
      <c r="BA456" s="13">
        <v>0.48148148148148101</v>
      </c>
      <c r="BB456" s="13">
        <v>0.24489795918367299</v>
      </c>
      <c r="BC456" s="13">
        <v>0.269230769230769</v>
      </c>
      <c r="BD456" s="13"/>
      <c r="BE456" s="13">
        <v>0.325779036827195</v>
      </c>
    </row>
    <row r="457" spans="2:57" x14ac:dyDescent="0.25">
      <c r="B457" t="s">
        <v>257</v>
      </c>
      <c r="C457" s="13">
        <v>0.204301075268817</v>
      </c>
      <c r="D457" s="13">
        <v>0.41428571428571398</v>
      </c>
      <c r="E457" s="13">
        <v>0.27049180327868899</v>
      </c>
      <c r="F457" s="13">
        <v>0.26359832635983299</v>
      </c>
      <c r="G457" s="13">
        <v>0.13026052104208399</v>
      </c>
      <c r="H457" s="13"/>
      <c r="I457" s="13">
        <v>0.29002320185614799</v>
      </c>
      <c r="J457" s="13">
        <v>0.13026052104208399</v>
      </c>
      <c r="K457" s="13"/>
      <c r="L457" s="13">
        <v>0.233870967741935</v>
      </c>
      <c r="M457" s="13">
        <v>0.24444444444444399</v>
      </c>
      <c r="N457" s="13">
        <v>0.18245614035087701</v>
      </c>
      <c r="O457" s="13">
        <v>0.18305084745762701</v>
      </c>
      <c r="P457" s="13"/>
      <c r="Q457" s="13">
        <v>0.34951456310679602</v>
      </c>
      <c r="R457" s="13">
        <v>0.402985074626866</v>
      </c>
      <c r="S457" s="13">
        <v>0.23529411764705899</v>
      </c>
      <c r="T457" s="13">
        <v>0.15238095238095201</v>
      </c>
      <c r="U457" s="13">
        <v>0.218487394957983</v>
      </c>
      <c r="V457" s="13">
        <v>0.16535433070866101</v>
      </c>
      <c r="W457" s="13">
        <v>0.118279569892473</v>
      </c>
      <c r="X457" s="13">
        <v>0.12844036697247699</v>
      </c>
      <c r="Y457" s="13"/>
      <c r="Z457" s="13">
        <v>0.232558139534884</v>
      </c>
      <c r="AA457" s="13">
        <v>0.22516556291390699</v>
      </c>
      <c r="AB457" s="13">
        <v>0.17006802721088399</v>
      </c>
      <c r="AC457" s="13">
        <v>0.15517241379310301</v>
      </c>
      <c r="AD457" s="13">
        <v>0.27184466019417503</v>
      </c>
      <c r="AE457" s="13">
        <v>0.13725490196078399</v>
      </c>
      <c r="AF457" s="13">
        <v>0.26315789473684198</v>
      </c>
      <c r="AG457" s="13">
        <v>0.25581395348837199</v>
      </c>
      <c r="AH457" s="13"/>
      <c r="AI457" s="13">
        <v>0.41463414634146301</v>
      </c>
      <c r="AJ457" s="13">
        <v>0.17777777777777801</v>
      </c>
      <c r="AK457" s="13">
        <v>0.41258741258741299</v>
      </c>
      <c r="AL457" s="13">
        <v>0.164241164241164</v>
      </c>
      <c r="AM457" s="13">
        <v>9.6385542168674704E-2</v>
      </c>
      <c r="AN457" s="13"/>
      <c r="AO457" s="13">
        <v>0.19715808170515101</v>
      </c>
      <c r="AP457" s="13">
        <v>0.21525885558583099</v>
      </c>
      <c r="AQ457" s="13"/>
      <c r="AR457" s="13">
        <v>0.18965517241379301</v>
      </c>
      <c r="AS457" s="13">
        <v>0.194139194139194</v>
      </c>
      <c r="AT457" s="13">
        <v>0.1875</v>
      </c>
      <c r="AU457" s="13">
        <v>0.266666666666667</v>
      </c>
      <c r="AV457" s="13">
        <v>0.26315789473684198</v>
      </c>
      <c r="AW457" s="13">
        <v>0.22666666666666699</v>
      </c>
      <c r="AX457" s="13">
        <v>0.20481927710843401</v>
      </c>
      <c r="AY457" s="13">
        <v>9.6774193548387094E-2</v>
      </c>
      <c r="AZ457" s="13">
        <v>0.18947368421052599</v>
      </c>
      <c r="BA457" s="13">
        <v>0.12962962962963001</v>
      </c>
      <c r="BB457" s="13">
        <v>0.22448979591836701</v>
      </c>
      <c r="BC457" s="13">
        <v>0.230769230769231</v>
      </c>
      <c r="BD457" s="13"/>
      <c r="BE457" s="13">
        <v>0.16147308781869699</v>
      </c>
    </row>
    <row r="458" spans="2:57" x14ac:dyDescent="0.25">
      <c r="B458" t="s">
        <v>258</v>
      </c>
      <c r="C458" s="13">
        <v>4.1935483870967703E-2</v>
      </c>
      <c r="D458" s="13">
        <v>0.1</v>
      </c>
      <c r="E458" s="13">
        <v>1.63934426229508E-2</v>
      </c>
      <c r="F458" s="13">
        <v>2.5104602510460299E-2</v>
      </c>
      <c r="G458" s="13">
        <v>4.8096192384769497E-2</v>
      </c>
      <c r="H458" s="13"/>
      <c r="I458" s="13">
        <v>3.4802784222737797E-2</v>
      </c>
      <c r="J458" s="13">
        <v>4.8096192384769497E-2</v>
      </c>
      <c r="K458" s="13"/>
      <c r="L458" s="13">
        <v>6.4516129032258104E-2</v>
      </c>
      <c r="M458" s="13">
        <v>2.2222222222222199E-2</v>
      </c>
      <c r="N458" s="13">
        <v>4.9122807017543901E-2</v>
      </c>
      <c r="O458" s="13">
        <v>3.7288135593220299E-2</v>
      </c>
      <c r="P458" s="13"/>
      <c r="Q458" s="13">
        <v>7.7669902912621394E-2</v>
      </c>
      <c r="R458" s="13">
        <v>1.49253731343284E-2</v>
      </c>
      <c r="S458" s="13">
        <v>7.0588235294117604E-2</v>
      </c>
      <c r="T458" s="13">
        <v>2.8571428571428598E-2</v>
      </c>
      <c r="U458" s="13">
        <v>4.20168067226891E-2</v>
      </c>
      <c r="V458" s="13">
        <v>3.1496062992125998E-2</v>
      </c>
      <c r="W458" s="13">
        <v>3.2258064516128997E-2</v>
      </c>
      <c r="X458" s="13">
        <v>3.6697247706422E-2</v>
      </c>
      <c r="Y458" s="13"/>
      <c r="Z458" s="13">
        <v>5.4263565891472902E-2</v>
      </c>
      <c r="AA458" s="13">
        <v>2.6490066225165601E-2</v>
      </c>
      <c r="AB458" s="13">
        <v>2.7210884353741499E-2</v>
      </c>
      <c r="AC458" s="13">
        <v>5.1724137931034503E-2</v>
      </c>
      <c r="AD458" s="13">
        <v>2.9126213592233E-2</v>
      </c>
      <c r="AE458" s="13">
        <v>2.9411764705882401E-2</v>
      </c>
      <c r="AF458" s="13">
        <v>7.8947368421052599E-2</v>
      </c>
      <c r="AG458" s="13">
        <v>6.9767441860465101E-2</v>
      </c>
      <c r="AH458" s="13"/>
      <c r="AI458" s="13">
        <v>9.7560975609756101E-2</v>
      </c>
      <c r="AJ458" s="13">
        <v>7.7777777777777807E-2</v>
      </c>
      <c r="AK458" s="13">
        <v>2.0979020979021001E-2</v>
      </c>
      <c r="AL458" s="13">
        <v>2.7027027027027001E-2</v>
      </c>
      <c r="AM458" s="13">
        <v>6.6265060240963902E-2</v>
      </c>
      <c r="AN458" s="13"/>
      <c r="AO458" s="13">
        <v>3.3747779751332099E-2</v>
      </c>
      <c r="AP458" s="13">
        <v>5.4495912806539502E-2</v>
      </c>
      <c r="AQ458" s="13"/>
      <c r="AR458" s="13">
        <v>5.1724137931034503E-2</v>
      </c>
      <c r="AS458" s="13">
        <v>3.6630036630036597E-2</v>
      </c>
      <c r="AT458" s="13">
        <v>6.25E-2</v>
      </c>
      <c r="AU458" s="13">
        <v>6.6666666666666693E-2</v>
      </c>
      <c r="AV458" s="13">
        <v>1.7543859649122799E-2</v>
      </c>
      <c r="AW458" s="13">
        <v>1.3333333333333299E-2</v>
      </c>
      <c r="AX458" s="13">
        <v>8.4337349397590397E-2</v>
      </c>
      <c r="AY458" s="13">
        <v>3.2258064516128997E-2</v>
      </c>
      <c r="AZ458" s="13">
        <v>4.2105263157894701E-2</v>
      </c>
      <c r="BA458" s="13">
        <v>1.85185185185185E-2</v>
      </c>
      <c r="BB458" s="13">
        <v>0.102040816326531</v>
      </c>
      <c r="BC458" s="13">
        <v>3.8461538461538498E-2</v>
      </c>
      <c r="BD458" s="13"/>
      <c r="BE458" s="13">
        <v>3.9660056657223802E-2</v>
      </c>
    </row>
    <row r="459" spans="2:57" x14ac:dyDescent="0.25">
      <c r="B459" t="s">
        <v>259</v>
      </c>
      <c r="C459" s="13">
        <v>1.8279569892473101E-2</v>
      </c>
      <c r="D459" s="13">
        <v>1.4285714285714299E-2</v>
      </c>
      <c r="E459" s="13">
        <v>1.63934426229508E-2</v>
      </c>
      <c r="F459" s="13">
        <v>8.3682008368200795E-3</v>
      </c>
      <c r="G459" s="13">
        <v>2.4048096192384801E-2</v>
      </c>
      <c r="H459" s="13"/>
      <c r="I459" s="13">
        <v>1.1600928074245899E-2</v>
      </c>
      <c r="J459" s="13">
        <v>2.4048096192384801E-2</v>
      </c>
      <c r="K459" s="13"/>
      <c r="L459" s="13">
        <v>2.4193548387096801E-2</v>
      </c>
      <c r="M459" s="13">
        <v>1.3333333333333299E-2</v>
      </c>
      <c r="N459" s="13">
        <v>1.4035087719298201E-2</v>
      </c>
      <c r="O459" s="13">
        <v>2.3728813559322E-2</v>
      </c>
      <c r="P459" s="13"/>
      <c r="Q459" s="13">
        <v>1.94174757281553E-2</v>
      </c>
      <c r="R459" s="13">
        <v>1.49253731343284E-2</v>
      </c>
      <c r="S459" s="13">
        <v>1.1764705882352899E-2</v>
      </c>
      <c r="T459" s="13">
        <v>1.9047619047619001E-2</v>
      </c>
      <c r="U459" s="13">
        <v>8.4033613445378096E-3</v>
      </c>
      <c r="V459" s="13">
        <v>7.8740157480314994E-3</v>
      </c>
      <c r="W459" s="13">
        <v>2.1505376344085999E-2</v>
      </c>
      <c r="X459" s="13">
        <v>2.7522935779816501E-2</v>
      </c>
      <c r="Y459" s="13"/>
      <c r="Z459" s="13">
        <v>1.5503875968992199E-2</v>
      </c>
      <c r="AA459" s="13">
        <v>6.6225165562913899E-3</v>
      </c>
      <c r="AB459" s="13">
        <v>3.4013605442176902E-2</v>
      </c>
      <c r="AC459" s="13">
        <v>3.4482758620689703E-2</v>
      </c>
      <c r="AD459" s="13">
        <v>9.7087378640776708E-3</v>
      </c>
      <c r="AE459" s="13">
        <v>1.9607843137254902E-2</v>
      </c>
      <c r="AF459" s="13">
        <v>0</v>
      </c>
      <c r="AG459" s="13">
        <v>0</v>
      </c>
      <c r="AH459" s="13"/>
      <c r="AI459" s="13">
        <v>4.8780487804878099E-2</v>
      </c>
      <c r="AJ459" s="13">
        <v>2.2222222222222199E-2</v>
      </c>
      <c r="AK459" s="13">
        <v>2.7972027972028E-2</v>
      </c>
      <c r="AL459" s="13">
        <v>1.2474012474012501E-2</v>
      </c>
      <c r="AM459" s="13">
        <v>1.8072289156626498E-2</v>
      </c>
      <c r="AN459" s="13"/>
      <c r="AO459" s="13">
        <v>1.24333925399645E-2</v>
      </c>
      <c r="AP459" s="13">
        <v>2.72479564032698E-2</v>
      </c>
      <c r="AQ459" s="13"/>
      <c r="AR459" s="13">
        <v>3.4482758620689703E-2</v>
      </c>
      <c r="AS459" s="13">
        <v>2.5641025641025599E-2</v>
      </c>
      <c r="AT459" s="13">
        <v>0</v>
      </c>
      <c r="AU459" s="13">
        <v>0</v>
      </c>
      <c r="AV459" s="13">
        <v>0</v>
      </c>
      <c r="AW459" s="13">
        <v>0.04</v>
      </c>
      <c r="AX459" s="13">
        <v>0</v>
      </c>
      <c r="AY459" s="13">
        <v>3.2258064516128997E-2</v>
      </c>
      <c r="AZ459" s="13">
        <v>2.1052631578947399E-2</v>
      </c>
      <c r="BA459" s="13">
        <v>0</v>
      </c>
      <c r="BB459" s="13">
        <v>4.08163265306122E-2</v>
      </c>
      <c r="BC459" s="13">
        <v>0</v>
      </c>
      <c r="BD459" s="13"/>
      <c r="BE459" s="13">
        <v>2.8328611898017001E-2</v>
      </c>
    </row>
    <row r="460" spans="2:57" x14ac:dyDescent="0.25">
      <c r="B460" t="s">
        <v>260</v>
      </c>
      <c r="C460" s="13">
        <v>5.3763440860215101E-3</v>
      </c>
      <c r="D460" s="13">
        <v>0</v>
      </c>
      <c r="E460" s="13">
        <v>0</v>
      </c>
      <c r="F460" s="13">
        <v>4.1841004184100397E-3</v>
      </c>
      <c r="G460" s="13">
        <v>8.0160320641282593E-3</v>
      </c>
      <c r="H460" s="13"/>
      <c r="I460" s="13">
        <v>2.32018561484919E-3</v>
      </c>
      <c r="J460" s="13">
        <v>8.0160320641282593E-3</v>
      </c>
      <c r="K460" s="13"/>
      <c r="L460" s="13">
        <v>8.0645161290322596E-3</v>
      </c>
      <c r="M460" s="13">
        <v>4.4444444444444401E-3</v>
      </c>
      <c r="N460" s="13">
        <v>7.0175438596491203E-3</v>
      </c>
      <c r="O460" s="13">
        <v>3.3898305084745801E-3</v>
      </c>
      <c r="P460" s="13"/>
      <c r="Q460" s="13">
        <v>0</v>
      </c>
      <c r="R460" s="13">
        <v>0</v>
      </c>
      <c r="S460" s="13">
        <v>0</v>
      </c>
      <c r="T460" s="13">
        <v>1.9047619047619001E-2</v>
      </c>
      <c r="U460" s="13">
        <v>0</v>
      </c>
      <c r="V460" s="13">
        <v>1.5748031496062999E-2</v>
      </c>
      <c r="W460" s="13">
        <v>0</v>
      </c>
      <c r="X460" s="13">
        <v>4.5871559633027499E-3</v>
      </c>
      <c r="Y460" s="13"/>
      <c r="Z460" s="13">
        <v>7.7519379844961196E-3</v>
      </c>
      <c r="AA460" s="13">
        <v>6.6225165562913899E-3</v>
      </c>
      <c r="AB460" s="13">
        <v>0</v>
      </c>
      <c r="AC460" s="13">
        <v>5.74712643678161E-3</v>
      </c>
      <c r="AD460" s="13">
        <v>0</v>
      </c>
      <c r="AE460" s="13">
        <v>9.8039215686274508E-3</v>
      </c>
      <c r="AF460" s="13">
        <v>0</v>
      </c>
      <c r="AG460" s="13">
        <v>1.16279069767442E-2</v>
      </c>
      <c r="AH460" s="13"/>
      <c r="AI460" s="13">
        <v>0</v>
      </c>
      <c r="AJ460" s="13">
        <v>1.1111111111111099E-2</v>
      </c>
      <c r="AK460" s="13">
        <v>6.9930069930069904E-3</v>
      </c>
      <c r="AL460" s="13">
        <v>4.15800415800416E-3</v>
      </c>
      <c r="AM460" s="13">
        <v>6.0240963855421699E-3</v>
      </c>
      <c r="AN460" s="13"/>
      <c r="AO460" s="13">
        <v>0</v>
      </c>
      <c r="AP460" s="13">
        <v>1.36239782016349E-2</v>
      </c>
      <c r="AQ460" s="13"/>
      <c r="AR460" s="13">
        <v>3.4482758620689703E-2</v>
      </c>
      <c r="AS460" s="13">
        <v>1.0989010989011E-2</v>
      </c>
      <c r="AT460" s="13">
        <v>0</v>
      </c>
      <c r="AU460" s="13">
        <v>0</v>
      </c>
      <c r="AV460" s="13">
        <v>0</v>
      </c>
      <c r="AW460" s="13">
        <v>0</v>
      </c>
      <c r="AX460" s="13">
        <v>0</v>
      </c>
      <c r="AY460" s="13">
        <v>0</v>
      </c>
      <c r="AZ460" s="13">
        <v>0</v>
      </c>
      <c r="BA460" s="13">
        <v>0</v>
      </c>
      <c r="BB460" s="13">
        <v>0</v>
      </c>
      <c r="BC460" s="13">
        <v>0</v>
      </c>
      <c r="BD460" s="13"/>
      <c r="BE460" s="13">
        <v>2.8328611898016999E-3</v>
      </c>
    </row>
    <row r="461" spans="2:57" x14ac:dyDescent="0.25">
      <c r="B461" t="s">
        <v>222</v>
      </c>
      <c r="C461" s="13">
        <v>2.1505376344086E-3</v>
      </c>
      <c r="D461" s="13">
        <v>0</v>
      </c>
      <c r="E461" s="13">
        <v>0</v>
      </c>
      <c r="F461" s="13">
        <v>8.3682008368200795E-3</v>
      </c>
      <c r="G461" s="13">
        <v>0</v>
      </c>
      <c r="H461" s="13"/>
      <c r="I461" s="13">
        <v>4.64037122969838E-3</v>
      </c>
      <c r="J461" s="13">
        <v>0</v>
      </c>
      <c r="K461" s="13"/>
      <c r="L461" s="13">
        <v>8.0645161290322596E-3</v>
      </c>
      <c r="M461" s="13">
        <v>0</v>
      </c>
      <c r="N461" s="13">
        <v>0</v>
      </c>
      <c r="O461" s="13">
        <v>3.3898305084745801E-3</v>
      </c>
      <c r="P461" s="13"/>
      <c r="Q461" s="13">
        <v>0</v>
      </c>
      <c r="R461" s="13">
        <v>0</v>
      </c>
      <c r="S461" s="13">
        <v>0</v>
      </c>
      <c r="T461" s="13">
        <v>0</v>
      </c>
      <c r="U461" s="13">
        <v>0</v>
      </c>
      <c r="V461" s="13">
        <v>1.5748031496062999E-2</v>
      </c>
      <c r="W461" s="13">
        <v>0</v>
      </c>
      <c r="X461" s="13">
        <v>0</v>
      </c>
      <c r="Y461" s="13"/>
      <c r="Z461" s="13">
        <v>0</v>
      </c>
      <c r="AA461" s="13">
        <v>0</v>
      </c>
      <c r="AB461" s="13">
        <v>6.8027210884353704E-3</v>
      </c>
      <c r="AC461" s="13">
        <v>0</v>
      </c>
      <c r="AD461" s="13">
        <v>9.7087378640776708E-3</v>
      </c>
      <c r="AE461" s="13">
        <v>0</v>
      </c>
      <c r="AF461" s="13">
        <v>0</v>
      </c>
      <c r="AG461" s="13">
        <v>0</v>
      </c>
      <c r="AH461" s="13"/>
      <c r="AI461" s="13">
        <v>0</v>
      </c>
      <c r="AJ461" s="13">
        <v>0</v>
      </c>
      <c r="AK461" s="13">
        <v>0</v>
      </c>
      <c r="AL461" s="13">
        <v>4.15800415800416E-3</v>
      </c>
      <c r="AM461" s="13">
        <v>0</v>
      </c>
      <c r="AN461" s="13"/>
      <c r="AO461" s="13">
        <v>3.5523978685612799E-3</v>
      </c>
      <c r="AP461" s="13">
        <v>0</v>
      </c>
      <c r="AQ461" s="13"/>
      <c r="AR461" s="13">
        <v>0</v>
      </c>
      <c r="AS461" s="13">
        <v>3.66300366300366E-3</v>
      </c>
      <c r="AT461" s="13">
        <v>0</v>
      </c>
      <c r="AU461" s="13">
        <v>0</v>
      </c>
      <c r="AV461" s="13">
        <v>0</v>
      </c>
      <c r="AW461" s="13">
        <v>0</v>
      </c>
      <c r="AX461" s="13">
        <v>0</v>
      </c>
      <c r="AY461" s="13">
        <v>0</v>
      </c>
      <c r="AZ461" s="13">
        <v>1.05263157894737E-2</v>
      </c>
      <c r="BA461" s="13">
        <v>0</v>
      </c>
      <c r="BB461" s="13">
        <v>0</v>
      </c>
      <c r="BC461" s="13">
        <v>0</v>
      </c>
      <c r="BD461" s="13"/>
      <c r="BE461" s="13">
        <v>2.8328611898016999E-3</v>
      </c>
    </row>
    <row r="462" spans="2:57" x14ac:dyDescent="0.25">
      <c r="B462" t="s">
        <v>82</v>
      </c>
      <c r="C462" s="13">
        <v>4.1935483870967703E-2</v>
      </c>
      <c r="D462" s="13">
        <v>1.4285714285714299E-2</v>
      </c>
      <c r="E462" s="13">
        <v>4.0983606557376998E-2</v>
      </c>
      <c r="F462" s="13">
        <v>4.6025104602510497E-2</v>
      </c>
      <c r="G462" s="13">
        <v>4.4088176352705399E-2</v>
      </c>
      <c r="H462" s="13"/>
      <c r="I462" s="13">
        <v>3.94431554524362E-2</v>
      </c>
      <c r="J462" s="13">
        <v>4.4088176352705399E-2</v>
      </c>
      <c r="K462" s="13"/>
      <c r="L462" s="13">
        <v>2.4193548387096801E-2</v>
      </c>
      <c r="M462" s="13">
        <v>1.7777777777777799E-2</v>
      </c>
      <c r="N462" s="13">
        <v>3.8596491228070198E-2</v>
      </c>
      <c r="O462" s="13">
        <v>7.1186440677966104E-2</v>
      </c>
      <c r="P462" s="13"/>
      <c r="Q462" s="13">
        <v>9.7087378640776708E-3</v>
      </c>
      <c r="R462" s="13">
        <v>2.9850746268656699E-2</v>
      </c>
      <c r="S462" s="13">
        <v>4.7058823529411799E-2</v>
      </c>
      <c r="T462" s="13">
        <v>1.9047619047619001E-2</v>
      </c>
      <c r="U462" s="13">
        <v>5.0420168067226899E-2</v>
      </c>
      <c r="V462" s="13">
        <v>7.8740157480314994E-3</v>
      </c>
      <c r="W462" s="13">
        <v>5.3763440860215103E-2</v>
      </c>
      <c r="X462" s="13">
        <v>7.7981651376146793E-2</v>
      </c>
      <c r="Y462" s="13"/>
      <c r="Z462" s="13">
        <v>3.8759689922480599E-2</v>
      </c>
      <c r="AA462" s="13">
        <v>3.9735099337748297E-2</v>
      </c>
      <c r="AB462" s="13">
        <v>5.4421768707482998E-2</v>
      </c>
      <c r="AC462" s="13">
        <v>1.72413793103448E-2</v>
      </c>
      <c r="AD462" s="13">
        <v>2.9126213592233E-2</v>
      </c>
      <c r="AE462" s="13">
        <v>0.10784313725490199</v>
      </c>
      <c r="AF462" s="13">
        <v>2.6315789473684199E-2</v>
      </c>
      <c r="AG462" s="13">
        <v>2.32558139534884E-2</v>
      </c>
      <c r="AH462" s="13"/>
      <c r="AI462" s="13">
        <v>2.4390243902439001E-2</v>
      </c>
      <c r="AJ462" s="13">
        <v>5.5555555555555601E-2</v>
      </c>
      <c r="AK462" s="13">
        <v>4.1958041958042001E-2</v>
      </c>
      <c r="AL462" s="13">
        <v>4.1580041580041603E-2</v>
      </c>
      <c r="AM462" s="13">
        <v>3.0120481927710802E-2</v>
      </c>
      <c r="AN462" s="13"/>
      <c r="AO462" s="13">
        <v>2.8419182948490201E-2</v>
      </c>
      <c r="AP462" s="13">
        <v>6.2670299727520404E-2</v>
      </c>
      <c r="AQ462" s="13"/>
      <c r="AR462" s="13">
        <v>6.8965517241379296E-2</v>
      </c>
      <c r="AS462" s="13">
        <v>4.3956043956044001E-2</v>
      </c>
      <c r="AT462" s="13">
        <v>0</v>
      </c>
      <c r="AU462" s="13">
        <v>6.6666666666666693E-2</v>
      </c>
      <c r="AV462" s="13">
        <v>4.3859649122807001E-2</v>
      </c>
      <c r="AW462" s="13">
        <v>2.66666666666667E-2</v>
      </c>
      <c r="AX462" s="13">
        <v>2.40963855421687E-2</v>
      </c>
      <c r="AY462" s="13">
        <v>3.2258064516128997E-2</v>
      </c>
      <c r="AZ462" s="13">
        <v>0</v>
      </c>
      <c r="BA462" s="13">
        <v>7.4074074074074098E-2</v>
      </c>
      <c r="BB462" s="13">
        <v>2.04081632653061E-2</v>
      </c>
      <c r="BC462" s="13">
        <v>0.115384615384615</v>
      </c>
      <c r="BD462" s="13"/>
      <c r="BE462" s="13">
        <v>2.8328611898017001E-2</v>
      </c>
    </row>
    <row r="463" spans="2:57" x14ac:dyDescent="0.25">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row>
    <row r="464" spans="2:57" x14ac:dyDescent="0.25">
      <c r="B464" s="6" t="s">
        <v>268</v>
      </c>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row>
    <row r="465" spans="2:57" x14ac:dyDescent="0.25">
      <c r="B465" s="23" t="s">
        <v>253</v>
      </c>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row>
    <row r="466" spans="2:57" x14ac:dyDescent="0.25">
      <c r="B466" t="s">
        <v>262</v>
      </c>
      <c r="C466" s="13">
        <v>4.5161290322580601E-2</v>
      </c>
      <c r="D466" s="13">
        <v>0.128571428571429</v>
      </c>
      <c r="E466" s="13">
        <v>5.7377049180327898E-2</v>
      </c>
      <c r="F466" s="13">
        <v>2.92887029288703E-2</v>
      </c>
      <c r="G466" s="13">
        <v>3.8076152304609201E-2</v>
      </c>
      <c r="H466" s="13"/>
      <c r="I466" s="13">
        <v>5.3364269141531299E-2</v>
      </c>
      <c r="J466" s="13">
        <v>3.8076152304609201E-2</v>
      </c>
      <c r="K466" s="13"/>
      <c r="L466" s="13">
        <v>4.8387096774193498E-2</v>
      </c>
      <c r="M466" s="13">
        <v>4.4444444444444398E-2</v>
      </c>
      <c r="N466" s="13">
        <v>2.4561403508771899E-2</v>
      </c>
      <c r="O466" s="13">
        <v>6.4406779661016905E-2</v>
      </c>
      <c r="P466" s="13"/>
      <c r="Q466" s="13">
        <v>8.7378640776699004E-2</v>
      </c>
      <c r="R466" s="13">
        <v>5.9701492537313397E-2</v>
      </c>
      <c r="S466" s="13">
        <v>4.7058823529411799E-2</v>
      </c>
      <c r="T466" s="13">
        <v>2.8571428571428598E-2</v>
      </c>
      <c r="U466" s="13">
        <v>4.20168067226891E-2</v>
      </c>
      <c r="V466" s="13">
        <v>1.5748031496062999E-2</v>
      </c>
      <c r="W466" s="13">
        <v>2.1505376344085999E-2</v>
      </c>
      <c r="X466" s="13">
        <v>5.5045871559633003E-2</v>
      </c>
      <c r="Y466" s="13"/>
      <c r="Z466" s="13">
        <v>6.2015503875968998E-2</v>
      </c>
      <c r="AA466" s="13">
        <v>5.2980132450331098E-2</v>
      </c>
      <c r="AB466" s="13">
        <v>4.08163265306122E-2</v>
      </c>
      <c r="AC466" s="13">
        <v>3.4482758620689703E-2</v>
      </c>
      <c r="AD466" s="13">
        <v>5.8252427184466E-2</v>
      </c>
      <c r="AE466" s="13">
        <v>5.8823529411764698E-2</v>
      </c>
      <c r="AF466" s="13">
        <v>0</v>
      </c>
      <c r="AG466" s="13">
        <v>2.32558139534884E-2</v>
      </c>
      <c r="AH466" s="13"/>
      <c r="AI466" s="13">
        <v>0.146341463414634</v>
      </c>
      <c r="AJ466" s="13">
        <v>6.6666666666666693E-2</v>
      </c>
      <c r="AK466" s="13">
        <v>4.8951048951049E-2</v>
      </c>
      <c r="AL466" s="13">
        <v>3.7422037422037403E-2</v>
      </c>
      <c r="AM466" s="13">
        <v>3.0120481927710802E-2</v>
      </c>
      <c r="AN466" s="13"/>
      <c r="AO466" s="13">
        <v>4.2628774422735299E-2</v>
      </c>
      <c r="AP466" s="13">
        <v>4.9046321525885603E-2</v>
      </c>
      <c r="AQ466" s="13"/>
      <c r="AR466" s="13">
        <v>0.10344827586206901</v>
      </c>
      <c r="AS466" s="13">
        <v>3.2967032967033003E-2</v>
      </c>
      <c r="AT466" s="13">
        <v>6.25E-2</v>
      </c>
      <c r="AU466" s="13">
        <v>3.3333333333333298E-2</v>
      </c>
      <c r="AV466" s="13">
        <v>3.5087719298245598E-2</v>
      </c>
      <c r="AW466" s="13">
        <v>0.04</v>
      </c>
      <c r="AX466" s="13">
        <v>4.81927710843374E-2</v>
      </c>
      <c r="AY466" s="13">
        <v>3.2258064516128997E-2</v>
      </c>
      <c r="AZ466" s="13">
        <v>7.3684210526315796E-2</v>
      </c>
      <c r="BA466" s="13">
        <v>7.4074074074074098E-2</v>
      </c>
      <c r="BB466" s="13">
        <v>4.08163265306122E-2</v>
      </c>
      <c r="BC466" s="13">
        <v>0</v>
      </c>
      <c r="BD466" s="13"/>
      <c r="BE466" s="13">
        <v>2.8328611898017001E-2</v>
      </c>
    </row>
    <row r="467" spans="2:57" x14ac:dyDescent="0.25">
      <c r="B467" t="s">
        <v>263</v>
      </c>
      <c r="C467" s="13">
        <v>4.0860215053763402E-2</v>
      </c>
      <c r="D467" s="13">
        <v>0.1</v>
      </c>
      <c r="E467" s="13">
        <v>9.0163934426229497E-2</v>
      </c>
      <c r="F467" s="13">
        <v>4.1841004184100403E-2</v>
      </c>
      <c r="G467" s="13">
        <v>2.0040080160320599E-2</v>
      </c>
      <c r="H467" s="13"/>
      <c r="I467" s="13">
        <v>6.4965197215777301E-2</v>
      </c>
      <c r="J467" s="13">
        <v>2.0040080160320599E-2</v>
      </c>
      <c r="K467" s="13"/>
      <c r="L467" s="13">
        <v>3.2258064516128997E-2</v>
      </c>
      <c r="M467" s="13">
        <v>0.04</v>
      </c>
      <c r="N467" s="13">
        <v>3.8596491228070198E-2</v>
      </c>
      <c r="O467" s="13">
        <v>4.7457627118644097E-2</v>
      </c>
      <c r="P467" s="13"/>
      <c r="Q467" s="13">
        <v>6.7961165048543701E-2</v>
      </c>
      <c r="R467" s="13">
        <v>0.104477611940299</v>
      </c>
      <c r="S467" s="13">
        <v>2.3529411764705899E-2</v>
      </c>
      <c r="T467" s="13">
        <v>4.7619047619047603E-2</v>
      </c>
      <c r="U467" s="13">
        <v>3.3613445378151301E-2</v>
      </c>
      <c r="V467" s="13">
        <v>1.5748031496062999E-2</v>
      </c>
      <c r="W467" s="13">
        <v>2.1505376344085999E-2</v>
      </c>
      <c r="X467" s="13">
        <v>4.1284403669724801E-2</v>
      </c>
      <c r="Y467" s="13"/>
      <c r="Z467" s="13">
        <v>8.5271317829457405E-2</v>
      </c>
      <c r="AA467" s="13">
        <v>4.6357615894039701E-2</v>
      </c>
      <c r="AB467" s="13">
        <v>3.4013605442176902E-2</v>
      </c>
      <c r="AC467" s="13">
        <v>1.72413793103448E-2</v>
      </c>
      <c r="AD467" s="13">
        <v>3.8834951456310697E-2</v>
      </c>
      <c r="AE467" s="13">
        <v>1.9607843137254902E-2</v>
      </c>
      <c r="AF467" s="13">
        <v>0</v>
      </c>
      <c r="AG467" s="13">
        <v>6.9767441860465101E-2</v>
      </c>
      <c r="AH467" s="13"/>
      <c r="AI467" s="13">
        <v>7.3170731707317097E-2</v>
      </c>
      <c r="AJ467" s="13">
        <v>5.5555555555555601E-2</v>
      </c>
      <c r="AK467" s="13">
        <v>7.69230769230769E-2</v>
      </c>
      <c r="AL467" s="13">
        <v>3.3264033264033301E-2</v>
      </c>
      <c r="AM467" s="13">
        <v>1.20481927710843E-2</v>
      </c>
      <c r="AN467" s="13"/>
      <c r="AO467" s="13">
        <v>4.0852575488454702E-2</v>
      </c>
      <c r="AP467" s="13">
        <v>4.0871934604904597E-2</v>
      </c>
      <c r="AQ467" s="13"/>
      <c r="AR467" s="13">
        <v>1.72413793103448E-2</v>
      </c>
      <c r="AS467" s="13">
        <v>4.0293040293040303E-2</v>
      </c>
      <c r="AT467" s="13">
        <v>6.25E-2</v>
      </c>
      <c r="AU467" s="13">
        <v>0.1</v>
      </c>
      <c r="AV467" s="13">
        <v>4.3859649122807001E-2</v>
      </c>
      <c r="AW467" s="13">
        <v>0.04</v>
      </c>
      <c r="AX467" s="13">
        <v>3.6144578313252997E-2</v>
      </c>
      <c r="AY467" s="13">
        <v>0</v>
      </c>
      <c r="AZ467" s="13">
        <v>1.05263157894737E-2</v>
      </c>
      <c r="BA467" s="13">
        <v>3.7037037037037E-2</v>
      </c>
      <c r="BB467" s="13">
        <v>0.102040816326531</v>
      </c>
      <c r="BC467" s="13">
        <v>5.7692307692307702E-2</v>
      </c>
      <c r="BD467" s="13"/>
      <c r="BE467" s="13">
        <v>2.54957507082153E-2</v>
      </c>
    </row>
    <row r="468" spans="2:57" x14ac:dyDescent="0.25">
      <c r="B468" t="s">
        <v>264</v>
      </c>
      <c r="C468" s="13">
        <v>4.0860215053763402E-2</v>
      </c>
      <c r="D468" s="13">
        <v>0.1</v>
      </c>
      <c r="E468" s="13">
        <v>8.1967213114754106E-2</v>
      </c>
      <c r="F468" s="13">
        <v>2.92887029288703E-2</v>
      </c>
      <c r="G468" s="13">
        <v>2.8056112224448902E-2</v>
      </c>
      <c r="H468" s="13"/>
      <c r="I468" s="13">
        <v>5.5684454756380501E-2</v>
      </c>
      <c r="J468" s="13">
        <v>2.8056112224448902E-2</v>
      </c>
      <c r="K468" s="13"/>
      <c r="L468" s="13">
        <v>4.0322580645161303E-2</v>
      </c>
      <c r="M468" s="13">
        <v>4.8888888888888898E-2</v>
      </c>
      <c r="N468" s="13">
        <v>5.2631578947368397E-2</v>
      </c>
      <c r="O468" s="13">
        <v>2.3728813559322E-2</v>
      </c>
      <c r="P468" s="13"/>
      <c r="Q468" s="13">
        <v>0.106796116504854</v>
      </c>
      <c r="R468" s="13">
        <v>4.47761194029851E-2</v>
      </c>
      <c r="S468" s="13">
        <v>2.3529411764705899E-2</v>
      </c>
      <c r="T468" s="13">
        <v>4.7619047619047603E-2</v>
      </c>
      <c r="U468" s="13">
        <v>6.7226890756302504E-2</v>
      </c>
      <c r="V468" s="13">
        <v>4.7244094488188997E-2</v>
      </c>
      <c r="W468" s="13">
        <v>1.0752688172042999E-2</v>
      </c>
      <c r="X468" s="13">
        <v>9.1743119266055103E-3</v>
      </c>
      <c r="Y468" s="13"/>
      <c r="Z468" s="13">
        <v>5.4263565891472902E-2</v>
      </c>
      <c r="AA468" s="13">
        <v>3.3112582781456998E-2</v>
      </c>
      <c r="AB468" s="13">
        <v>1.3605442176870699E-2</v>
      </c>
      <c r="AC468" s="13">
        <v>4.0229885057471299E-2</v>
      </c>
      <c r="AD468" s="13">
        <v>3.8834951456310697E-2</v>
      </c>
      <c r="AE468" s="13">
        <v>1.9607843137254902E-2</v>
      </c>
      <c r="AF468" s="13">
        <v>2.6315789473684199E-2</v>
      </c>
      <c r="AG468" s="13">
        <v>0.116279069767442</v>
      </c>
      <c r="AH468" s="13"/>
      <c r="AI468" s="13">
        <v>7.3170731707317097E-2</v>
      </c>
      <c r="AJ468" s="13">
        <v>0.122222222222222</v>
      </c>
      <c r="AK468" s="13">
        <v>2.7972027972028E-2</v>
      </c>
      <c r="AL468" s="13">
        <v>3.1185031185031201E-2</v>
      </c>
      <c r="AM468" s="13">
        <v>3.0120481927710802E-2</v>
      </c>
      <c r="AN468" s="13"/>
      <c r="AO468" s="13">
        <v>4.2628774422735299E-2</v>
      </c>
      <c r="AP468" s="13">
        <v>3.81471389645777E-2</v>
      </c>
      <c r="AQ468" s="13"/>
      <c r="AR468" s="13">
        <v>3.4482758620689703E-2</v>
      </c>
      <c r="AS468" s="13">
        <v>3.6630036630036597E-2</v>
      </c>
      <c r="AT468" s="13">
        <v>0</v>
      </c>
      <c r="AU468" s="13">
        <v>6.6666666666666693E-2</v>
      </c>
      <c r="AV468" s="13">
        <v>2.6315789473684199E-2</v>
      </c>
      <c r="AW468" s="13">
        <v>5.3333333333333302E-2</v>
      </c>
      <c r="AX468" s="13">
        <v>6.02409638554217E-2</v>
      </c>
      <c r="AY468" s="13">
        <v>3.2258064516128997E-2</v>
      </c>
      <c r="AZ468" s="13">
        <v>5.2631578947368397E-2</v>
      </c>
      <c r="BA468" s="13">
        <v>1.85185185185185E-2</v>
      </c>
      <c r="BB468" s="13">
        <v>4.08163265306122E-2</v>
      </c>
      <c r="BC468" s="13">
        <v>5.7692307692307702E-2</v>
      </c>
      <c r="BD468" s="13"/>
      <c r="BE468" s="13">
        <v>3.1161473087818699E-2</v>
      </c>
    </row>
    <row r="469" spans="2:57" x14ac:dyDescent="0.25">
      <c r="B469" t="s">
        <v>265</v>
      </c>
      <c r="C469" s="13">
        <v>6.5591397849462399E-2</v>
      </c>
      <c r="D469" s="13">
        <v>0.2</v>
      </c>
      <c r="E469" s="13">
        <v>9.8360655737704902E-2</v>
      </c>
      <c r="F469" s="13">
        <v>8.3682008368200805E-2</v>
      </c>
      <c r="G469" s="13">
        <v>3.0060120240480999E-2</v>
      </c>
      <c r="H469" s="13"/>
      <c r="I469" s="13">
        <v>0.106728538283063</v>
      </c>
      <c r="J469" s="13">
        <v>3.0060120240480999E-2</v>
      </c>
      <c r="K469" s="13"/>
      <c r="L469" s="13">
        <v>0.14516129032258099</v>
      </c>
      <c r="M469" s="13">
        <v>7.1111111111111097E-2</v>
      </c>
      <c r="N469" s="13">
        <v>7.3684210526315796E-2</v>
      </c>
      <c r="O469" s="13">
        <v>2.0338983050847501E-2</v>
      </c>
      <c r="P469" s="13"/>
      <c r="Q469" s="13">
        <v>0.19417475728155301</v>
      </c>
      <c r="R469" s="13">
        <v>0.134328358208955</v>
      </c>
      <c r="S469" s="13">
        <v>0.105882352941176</v>
      </c>
      <c r="T469" s="13">
        <v>6.6666666666666693E-2</v>
      </c>
      <c r="U469" s="13">
        <v>5.8823529411764698E-2</v>
      </c>
      <c r="V469" s="13">
        <v>0</v>
      </c>
      <c r="W469" s="13">
        <v>7.5268817204301106E-2</v>
      </c>
      <c r="X469" s="13">
        <v>9.1743119266055103E-3</v>
      </c>
      <c r="Y469" s="13"/>
      <c r="Z469" s="13">
        <v>7.7519379844961198E-2</v>
      </c>
      <c r="AA469" s="13">
        <v>7.2847682119205295E-2</v>
      </c>
      <c r="AB469" s="13">
        <v>4.7619047619047603E-2</v>
      </c>
      <c r="AC469" s="13">
        <v>6.3218390804597693E-2</v>
      </c>
      <c r="AD469" s="13">
        <v>1.94174757281553E-2</v>
      </c>
      <c r="AE469" s="13">
        <v>0.12745098039215699</v>
      </c>
      <c r="AF469" s="13">
        <v>0.105263157894737</v>
      </c>
      <c r="AG469" s="13">
        <v>3.4883720930232599E-2</v>
      </c>
      <c r="AH469" s="13"/>
      <c r="AI469" s="13">
        <v>0.19512195121951201</v>
      </c>
      <c r="AJ469" s="13">
        <v>8.8888888888888906E-2</v>
      </c>
      <c r="AK469" s="13">
        <v>0.111888111888112</v>
      </c>
      <c r="AL469" s="13">
        <v>4.5738045738045699E-2</v>
      </c>
      <c r="AM469" s="13">
        <v>4.2168674698795199E-2</v>
      </c>
      <c r="AN469" s="13"/>
      <c r="AO469" s="13">
        <v>6.03907637655417E-2</v>
      </c>
      <c r="AP469" s="13">
        <v>7.35694822888283E-2</v>
      </c>
      <c r="AQ469" s="13"/>
      <c r="AR469" s="13">
        <v>5.1724137931034503E-2</v>
      </c>
      <c r="AS469" s="13">
        <v>4.0293040293040303E-2</v>
      </c>
      <c r="AT469" s="13">
        <v>0.125</v>
      </c>
      <c r="AU469" s="13">
        <v>6.6666666666666693E-2</v>
      </c>
      <c r="AV469" s="13">
        <v>7.0175438596491196E-2</v>
      </c>
      <c r="AW469" s="13">
        <v>6.6666666666666693E-2</v>
      </c>
      <c r="AX469" s="13">
        <v>0.132530120481928</v>
      </c>
      <c r="AY469" s="13">
        <v>3.2258064516128997E-2</v>
      </c>
      <c r="AZ469" s="13">
        <v>6.3157894736842093E-2</v>
      </c>
      <c r="BA469" s="13">
        <v>5.5555555555555601E-2</v>
      </c>
      <c r="BB469" s="13">
        <v>0.14285714285714299</v>
      </c>
      <c r="BC469" s="13">
        <v>3.8461538461538498E-2</v>
      </c>
      <c r="BD469" s="13"/>
      <c r="BE469" s="13">
        <v>6.5155807365439106E-2</v>
      </c>
    </row>
    <row r="470" spans="2:57" x14ac:dyDescent="0.25">
      <c r="B470" t="s">
        <v>213</v>
      </c>
      <c r="C470" s="13">
        <v>9.2473118279569902E-2</v>
      </c>
      <c r="D470" s="13">
        <v>0.1</v>
      </c>
      <c r="E470" s="13">
        <v>0.114754098360656</v>
      </c>
      <c r="F470" s="13">
        <v>0.121338912133891</v>
      </c>
      <c r="G470" s="13">
        <v>7.2144288577154297E-2</v>
      </c>
      <c r="H470" s="13"/>
      <c r="I470" s="13">
        <v>0.116009280742459</v>
      </c>
      <c r="J470" s="13">
        <v>7.2144288577154297E-2</v>
      </c>
      <c r="K470" s="13"/>
      <c r="L470" s="13">
        <v>0.12903225806451599</v>
      </c>
      <c r="M470" s="13">
        <v>0.12</v>
      </c>
      <c r="N470" s="13">
        <v>8.42105263157895E-2</v>
      </c>
      <c r="O470" s="13">
        <v>6.4406779661016905E-2</v>
      </c>
      <c r="P470" s="13"/>
      <c r="Q470" s="13">
        <v>0.15533980582524301</v>
      </c>
      <c r="R470" s="13">
        <v>0.164179104477612</v>
      </c>
      <c r="S470" s="13">
        <v>0.16470588235294101</v>
      </c>
      <c r="T470" s="13">
        <v>0.104761904761905</v>
      </c>
      <c r="U470" s="13">
        <v>0.10084033613445401</v>
      </c>
      <c r="V470" s="13">
        <v>7.0866141732283505E-2</v>
      </c>
      <c r="W470" s="13">
        <v>5.3763440860215103E-2</v>
      </c>
      <c r="X470" s="13">
        <v>2.7522935779816501E-2</v>
      </c>
      <c r="Y470" s="13"/>
      <c r="Z470" s="13">
        <v>8.5271317829457405E-2</v>
      </c>
      <c r="AA470" s="13">
        <v>7.2847682119205295E-2</v>
      </c>
      <c r="AB470" s="13">
        <v>0.108843537414966</v>
      </c>
      <c r="AC470" s="13">
        <v>9.1954022988505704E-2</v>
      </c>
      <c r="AD470" s="13">
        <v>8.7378640776699004E-2</v>
      </c>
      <c r="AE470" s="13">
        <v>0.11764705882352899</v>
      </c>
      <c r="AF470" s="13">
        <v>7.8947368421052599E-2</v>
      </c>
      <c r="AG470" s="13">
        <v>9.3023255813953501E-2</v>
      </c>
      <c r="AH470" s="13"/>
      <c r="AI470" s="13">
        <v>7.3170731707317097E-2</v>
      </c>
      <c r="AJ470" s="13">
        <v>0.1</v>
      </c>
      <c r="AK470" s="13">
        <v>9.7902097902097904E-2</v>
      </c>
      <c r="AL470" s="13">
        <v>9.9792099792099798E-2</v>
      </c>
      <c r="AM470" s="13">
        <v>7.2289156626505993E-2</v>
      </c>
      <c r="AN470" s="13"/>
      <c r="AO470" s="13">
        <v>9.4138543516873896E-2</v>
      </c>
      <c r="AP470" s="13">
        <v>8.99182561307902E-2</v>
      </c>
      <c r="AQ470" s="13"/>
      <c r="AR470" s="13">
        <v>0.15517241379310301</v>
      </c>
      <c r="AS470" s="13">
        <v>8.0586080586080605E-2</v>
      </c>
      <c r="AT470" s="13">
        <v>0.1875</v>
      </c>
      <c r="AU470" s="13">
        <v>0.1</v>
      </c>
      <c r="AV470" s="13">
        <v>0.140350877192982</v>
      </c>
      <c r="AW470" s="13">
        <v>6.6666666666666693E-2</v>
      </c>
      <c r="AX470" s="13">
        <v>0.120481927710843</v>
      </c>
      <c r="AY470" s="13">
        <v>3.2258064516128997E-2</v>
      </c>
      <c r="AZ470" s="13">
        <v>8.42105263157895E-2</v>
      </c>
      <c r="BA470" s="13">
        <v>5.5555555555555601E-2</v>
      </c>
      <c r="BB470" s="13">
        <v>8.1632653061224497E-2</v>
      </c>
      <c r="BC470" s="13">
        <v>3.8461538461538498E-2</v>
      </c>
      <c r="BD470" s="13"/>
      <c r="BE470" s="13">
        <v>8.4985835694051007E-2</v>
      </c>
    </row>
    <row r="471" spans="2:57" x14ac:dyDescent="0.25">
      <c r="B471" t="s">
        <v>214</v>
      </c>
      <c r="C471" s="13">
        <v>0.112903225806452</v>
      </c>
      <c r="D471" s="13">
        <v>0.114285714285714</v>
      </c>
      <c r="E471" s="13">
        <v>0.17213114754098399</v>
      </c>
      <c r="F471" s="13">
        <v>0.158995815899582</v>
      </c>
      <c r="G471" s="13">
        <v>7.6152304609218402E-2</v>
      </c>
      <c r="H471" s="13"/>
      <c r="I471" s="13">
        <v>0.15545243619489599</v>
      </c>
      <c r="J471" s="13">
        <v>7.6152304609218402E-2</v>
      </c>
      <c r="K471" s="13"/>
      <c r="L471" s="13">
        <v>0.15322580645161299</v>
      </c>
      <c r="M471" s="13">
        <v>0.155555555555556</v>
      </c>
      <c r="N471" s="13">
        <v>9.4736842105263203E-2</v>
      </c>
      <c r="O471" s="13">
        <v>8.1355932203389797E-2</v>
      </c>
      <c r="P471" s="13"/>
      <c r="Q471" s="13">
        <v>0.12621359223301001</v>
      </c>
      <c r="R471" s="13">
        <v>0.19402985074626899</v>
      </c>
      <c r="S471" s="13">
        <v>0.152941176470588</v>
      </c>
      <c r="T471" s="13">
        <v>0.114285714285714</v>
      </c>
      <c r="U471" s="13">
        <v>9.2436974789915999E-2</v>
      </c>
      <c r="V471" s="13">
        <v>0.18897637795275599</v>
      </c>
      <c r="W471" s="13">
        <v>0.118279569892473</v>
      </c>
      <c r="X471" s="13">
        <v>3.6697247706422E-2</v>
      </c>
      <c r="Y471" s="13"/>
      <c r="Z471" s="13">
        <v>5.4263565891472902E-2</v>
      </c>
      <c r="AA471" s="13">
        <v>0.13245033112582799</v>
      </c>
      <c r="AB471" s="13">
        <v>9.5238095238095205E-2</v>
      </c>
      <c r="AC471" s="13">
        <v>0.126436781609195</v>
      </c>
      <c r="AD471" s="13">
        <v>0.13592233009708701</v>
      </c>
      <c r="AE471" s="13">
        <v>0.12745098039215699</v>
      </c>
      <c r="AF471" s="13">
        <v>0.105263157894737</v>
      </c>
      <c r="AG471" s="13">
        <v>0.127906976744186</v>
      </c>
      <c r="AH471" s="13"/>
      <c r="AI471" s="13">
        <v>4.8780487804878099E-2</v>
      </c>
      <c r="AJ471" s="13">
        <v>0.122222222222222</v>
      </c>
      <c r="AK471" s="13">
        <v>8.3916083916083906E-2</v>
      </c>
      <c r="AL471" s="13">
        <v>0.12058212058212101</v>
      </c>
      <c r="AM471" s="13">
        <v>0.126506024096386</v>
      </c>
      <c r="AN471" s="13"/>
      <c r="AO471" s="13">
        <v>9.9467140319715805E-2</v>
      </c>
      <c r="AP471" s="13">
        <v>0.13351498637602199</v>
      </c>
      <c r="AQ471" s="13"/>
      <c r="AR471" s="13">
        <v>6.8965517241379296E-2</v>
      </c>
      <c r="AS471" s="13">
        <v>0.106227106227106</v>
      </c>
      <c r="AT471" s="13">
        <v>0</v>
      </c>
      <c r="AU471" s="13">
        <v>0.133333333333333</v>
      </c>
      <c r="AV471" s="13">
        <v>0.114035087719298</v>
      </c>
      <c r="AW471" s="13">
        <v>0.16</v>
      </c>
      <c r="AX471" s="13">
        <v>0.120481927710843</v>
      </c>
      <c r="AY471" s="13">
        <v>0.16129032258064499</v>
      </c>
      <c r="AZ471" s="13">
        <v>0.105263157894737</v>
      </c>
      <c r="BA471" s="13">
        <v>0.12962962962963001</v>
      </c>
      <c r="BB471" s="13">
        <v>0.102040816326531</v>
      </c>
      <c r="BC471" s="13">
        <v>0.115384615384615</v>
      </c>
      <c r="BD471" s="13"/>
      <c r="BE471" s="13">
        <v>0.118980169971671</v>
      </c>
    </row>
    <row r="472" spans="2:57" x14ac:dyDescent="0.25">
      <c r="B472" t="s">
        <v>215</v>
      </c>
      <c r="C472" s="13">
        <v>0.127956989247312</v>
      </c>
      <c r="D472" s="13">
        <v>4.2857142857142899E-2</v>
      </c>
      <c r="E472" s="13">
        <v>9.0163934426229497E-2</v>
      </c>
      <c r="F472" s="13">
        <v>0.14644351464435101</v>
      </c>
      <c r="G472" s="13">
        <v>0.14028056112224399</v>
      </c>
      <c r="H472" s="13"/>
      <c r="I472" s="13">
        <v>0.11368909512761</v>
      </c>
      <c r="J472" s="13">
        <v>0.14028056112224399</v>
      </c>
      <c r="K472" s="13"/>
      <c r="L472" s="13">
        <v>7.25806451612903E-2</v>
      </c>
      <c r="M472" s="13">
        <v>0.128888888888889</v>
      </c>
      <c r="N472" s="13">
        <v>0.133333333333333</v>
      </c>
      <c r="O472" s="13">
        <v>0.14576271186440701</v>
      </c>
      <c r="P472" s="13"/>
      <c r="Q472" s="13">
        <v>5.8252427184466E-2</v>
      </c>
      <c r="R472" s="13">
        <v>5.9701492537313397E-2</v>
      </c>
      <c r="S472" s="13">
        <v>0.188235294117647</v>
      </c>
      <c r="T472" s="13">
        <v>0.180952380952381</v>
      </c>
      <c r="U472" s="13">
        <v>0.11764705882352899</v>
      </c>
      <c r="V472" s="13">
        <v>0.196850393700787</v>
      </c>
      <c r="W472" s="13">
        <v>0.13978494623655899</v>
      </c>
      <c r="X472" s="13">
        <v>9.6330275229357804E-2</v>
      </c>
      <c r="Y472" s="13"/>
      <c r="Z472" s="13">
        <v>7.7519379844961198E-2</v>
      </c>
      <c r="AA472" s="13">
        <v>0.119205298013245</v>
      </c>
      <c r="AB472" s="13">
        <v>0.122448979591837</v>
      </c>
      <c r="AC472" s="13">
        <v>0.109195402298851</v>
      </c>
      <c r="AD472" s="13">
        <v>0.15533980582524301</v>
      </c>
      <c r="AE472" s="13">
        <v>8.8235294117647106E-2</v>
      </c>
      <c r="AF472" s="13">
        <v>0.21052631578947401</v>
      </c>
      <c r="AG472" s="13">
        <v>0.24418604651162801</v>
      </c>
      <c r="AH472" s="13"/>
      <c r="AI472" s="13">
        <v>4.8780487804878099E-2</v>
      </c>
      <c r="AJ472" s="13">
        <v>0.1</v>
      </c>
      <c r="AK472" s="13">
        <v>0.11888111888111901</v>
      </c>
      <c r="AL472" s="13">
        <v>0.15384615384615399</v>
      </c>
      <c r="AM472" s="13">
        <v>9.6385542168674704E-2</v>
      </c>
      <c r="AN472" s="13"/>
      <c r="AO472" s="13">
        <v>0.119005328596803</v>
      </c>
      <c r="AP472" s="13">
        <v>0.14168937329700301</v>
      </c>
      <c r="AQ472" s="13"/>
      <c r="AR472" s="13">
        <v>6.8965517241379296E-2</v>
      </c>
      <c r="AS472" s="13">
        <v>0.124542124542125</v>
      </c>
      <c r="AT472" s="13">
        <v>6.25E-2</v>
      </c>
      <c r="AU472" s="13">
        <v>3.3333333333333298E-2</v>
      </c>
      <c r="AV472" s="13">
        <v>0.140350877192982</v>
      </c>
      <c r="AW472" s="13">
        <v>0.133333333333333</v>
      </c>
      <c r="AX472" s="13">
        <v>0.14457831325301199</v>
      </c>
      <c r="AY472" s="13">
        <v>0.19354838709677399</v>
      </c>
      <c r="AZ472" s="13">
        <v>0.14736842105263201</v>
      </c>
      <c r="BA472" s="13">
        <v>0.16666666666666699</v>
      </c>
      <c r="BB472" s="13">
        <v>0.102040816326531</v>
      </c>
      <c r="BC472" s="13">
        <v>0.134615384615385</v>
      </c>
      <c r="BD472" s="13"/>
      <c r="BE472" s="13">
        <v>0.13314447592067999</v>
      </c>
    </row>
    <row r="473" spans="2:57" x14ac:dyDescent="0.25">
      <c r="B473" t="s">
        <v>216</v>
      </c>
      <c r="C473" s="13">
        <v>7.8494623655914003E-2</v>
      </c>
      <c r="D473" s="13">
        <v>4.2857142857142899E-2</v>
      </c>
      <c r="E473" s="13">
        <v>2.4590163934426201E-2</v>
      </c>
      <c r="F473" s="13">
        <v>7.5313807531380797E-2</v>
      </c>
      <c r="G473" s="13">
        <v>9.8196392785571102E-2</v>
      </c>
      <c r="H473" s="13"/>
      <c r="I473" s="13">
        <v>5.5684454756380501E-2</v>
      </c>
      <c r="J473" s="13">
        <v>9.8196392785571102E-2</v>
      </c>
      <c r="K473" s="13"/>
      <c r="L473" s="13">
        <v>9.6774193548387094E-2</v>
      </c>
      <c r="M473" s="13">
        <v>7.1111111111111097E-2</v>
      </c>
      <c r="N473" s="13">
        <v>9.4736842105263203E-2</v>
      </c>
      <c r="O473" s="13">
        <v>6.1016949152542403E-2</v>
      </c>
      <c r="P473" s="13"/>
      <c r="Q473" s="13">
        <v>4.85436893203883E-2</v>
      </c>
      <c r="R473" s="13">
        <v>1.49253731343284E-2</v>
      </c>
      <c r="S473" s="13">
        <v>3.5294117647058802E-2</v>
      </c>
      <c r="T473" s="13">
        <v>0.104761904761905</v>
      </c>
      <c r="U473" s="13">
        <v>7.5630252100840303E-2</v>
      </c>
      <c r="V473" s="13">
        <v>0.12598425196850399</v>
      </c>
      <c r="W473" s="13">
        <v>9.6774193548387094E-2</v>
      </c>
      <c r="X473" s="13">
        <v>8.7155963302752298E-2</v>
      </c>
      <c r="Y473" s="13"/>
      <c r="Z473" s="13">
        <v>6.2015503875968998E-2</v>
      </c>
      <c r="AA473" s="13">
        <v>7.9470198675496706E-2</v>
      </c>
      <c r="AB473" s="13">
        <v>0.108843537414966</v>
      </c>
      <c r="AC473" s="13">
        <v>0.10344827586206901</v>
      </c>
      <c r="AD473" s="13">
        <v>7.7669902912621394E-2</v>
      </c>
      <c r="AE473" s="13">
        <v>5.8823529411764698E-2</v>
      </c>
      <c r="AF473" s="13">
        <v>5.2631578947368397E-2</v>
      </c>
      <c r="AG473" s="13">
        <v>3.4883720930232599E-2</v>
      </c>
      <c r="AH473" s="13"/>
      <c r="AI473" s="13">
        <v>2.4390243902439001E-2</v>
      </c>
      <c r="AJ473" s="13">
        <v>5.5555555555555601E-2</v>
      </c>
      <c r="AK473" s="13">
        <v>7.69230769230769E-2</v>
      </c>
      <c r="AL473" s="13">
        <v>9.5634095634095598E-2</v>
      </c>
      <c r="AM473" s="13">
        <v>6.02409638554217E-2</v>
      </c>
      <c r="AN473" s="13"/>
      <c r="AO473" s="13">
        <v>7.1047957371225601E-2</v>
      </c>
      <c r="AP473" s="13">
        <v>8.99182561307902E-2</v>
      </c>
      <c r="AQ473" s="13"/>
      <c r="AR473" s="13">
        <v>5.1724137931034503E-2</v>
      </c>
      <c r="AS473" s="13">
        <v>6.5934065934065894E-2</v>
      </c>
      <c r="AT473" s="13">
        <v>0.125</v>
      </c>
      <c r="AU473" s="13">
        <v>6.6666666666666693E-2</v>
      </c>
      <c r="AV473" s="13">
        <v>8.7719298245614002E-2</v>
      </c>
      <c r="AW473" s="13">
        <v>0.133333333333333</v>
      </c>
      <c r="AX473" s="13">
        <v>9.6385542168674704E-2</v>
      </c>
      <c r="AY473" s="13">
        <v>0.16129032258064499</v>
      </c>
      <c r="AZ473" s="13">
        <v>6.3157894736842093E-2</v>
      </c>
      <c r="BA473" s="13">
        <v>5.5555555555555601E-2</v>
      </c>
      <c r="BB473" s="13">
        <v>0.102040816326531</v>
      </c>
      <c r="BC473" s="13">
        <v>1.9230769230769201E-2</v>
      </c>
      <c r="BD473" s="13"/>
      <c r="BE473" s="13">
        <v>9.0651558073654395E-2</v>
      </c>
    </row>
    <row r="474" spans="2:57" x14ac:dyDescent="0.25">
      <c r="B474" t="s">
        <v>217</v>
      </c>
      <c r="C474" s="13">
        <v>5.8064516129032302E-2</v>
      </c>
      <c r="D474" s="13">
        <v>1.4285714285714299E-2</v>
      </c>
      <c r="E474" s="13">
        <v>4.91803278688525E-2</v>
      </c>
      <c r="F474" s="13">
        <v>6.2761506276150597E-2</v>
      </c>
      <c r="G474" s="13">
        <v>6.4128256513026005E-2</v>
      </c>
      <c r="H474" s="13"/>
      <c r="I474" s="13">
        <v>5.1044083526682098E-2</v>
      </c>
      <c r="J474" s="13">
        <v>6.4128256513026005E-2</v>
      </c>
      <c r="K474" s="13"/>
      <c r="L474" s="13">
        <v>5.6451612903225798E-2</v>
      </c>
      <c r="M474" s="13">
        <v>5.7777777777777803E-2</v>
      </c>
      <c r="N474" s="13">
        <v>5.96491228070175E-2</v>
      </c>
      <c r="O474" s="13">
        <v>5.7627118644067797E-2</v>
      </c>
      <c r="P474" s="13"/>
      <c r="Q474" s="13">
        <v>9.7087378640776708E-3</v>
      </c>
      <c r="R474" s="13">
        <v>4.47761194029851E-2</v>
      </c>
      <c r="S474" s="13">
        <v>4.7058823529411799E-2</v>
      </c>
      <c r="T474" s="13">
        <v>0.104761904761905</v>
      </c>
      <c r="U474" s="13">
        <v>0.10084033613445401</v>
      </c>
      <c r="V474" s="13">
        <v>5.5118110236220499E-2</v>
      </c>
      <c r="W474" s="13">
        <v>4.3010752688171998E-2</v>
      </c>
      <c r="X474" s="13">
        <v>5.0458715596330299E-2</v>
      </c>
      <c r="Y474" s="13"/>
      <c r="Z474" s="13">
        <v>6.9767441860465101E-2</v>
      </c>
      <c r="AA474" s="13">
        <v>5.9602649006622502E-2</v>
      </c>
      <c r="AB474" s="13">
        <v>4.08163265306122E-2</v>
      </c>
      <c r="AC474" s="13">
        <v>3.4482758620689703E-2</v>
      </c>
      <c r="AD474" s="13">
        <v>8.7378640776699004E-2</v>
      </c>
      <c r="AE474" s="13">
        <v>6.8627450980392204E-2</v>
      </c>
      <c r="AF474" s="13">
        <v>0.13157894736842099</v>
      </c>
      <c r="AG474" s="13">
        <v>3.4883720930232599E-2</v>
      </c>
      <c r="AH474" s="13"/>
      <c r="AI474" s="13">
        <v>0</v>
      </c>
      <c r="AJ474" s="13">
        <v>6.6666666666666693E-2</v>
      </c>
      <c r="AK474" s="13">
        <v>4.8951048951049E-2</v>
      </c>
      <c r="AL474" s="13">
        <v>7.0686070686070704E-2</v>
      </c>
      <c r="AM474" s="13">
        <v>4.2168674698795199E-2</v>
      </c>
      <c r="AN474" s="13"/>
      <c r="AO474" s="13">
        <v>5.6838365896980499E-2</v>
      </c>
      <c r="AP474" s="13">
        <v>5.9945504087193499E-2</v>
      </c>
      <c r="AQ474" s="13"/>
      <c r="AR474" s="13">
        <v>6.8965517241379296E-2</v>
      </c>
      <c r="AS474" s="13">
        <v>6.22710622710623E-2</v>
      </c>
      <c r="AT474" s="13">
        <v>6.25E-2</v>
      </c>
      <c r="AU474" s="13">
        <v>0</v>
      </c>
      <c r="AV474" s="13">
        <v>3.5087719298245598E-2</v>
      </c>
      <c r="AW474" s="13">
        <v>6.6666666666666693E-2</v>
      </c>
      <c r="AX474" s="13">
        <v>3.6144578313252997E-2</v>
      </c>
      <c r="AY474" s="13">
        <v>0</v>
      </c>
      <c r="AZ474" s="13">
        <v>0.12631578947368399</v>
      </c>
      <c r="BA474" s="13">
        <v>9.2592592592592601E-2</v>
      </c>
      <c r="BB474" s="13">
        <v>2.04081632653061E-2</v>
      </c>
      <c r="BC474" s="13">
        <v>3.8461538461538498E-2</v>
      </c>
      <c r="BD474" s="13"/>
      <c r="BE474" s="13">
        <v>5.09915014164306E-2</v>
      </c>
    </row>
    <row r="475" spans="2:57" x14ac:dyDescent="0.25">
      <c r="B475" t="s">
        <v>218</v>
      </c>
      <c r="C475" s="13">
        <v>5.9139784946236597E-2</v>
      </c>
      <c r="D475" s="13">
        <v>1.4285714285714299E-2</v>
      </c>
      <c r="E475" s="13">
        <v>1.63934426229508E-2</v>
      </c>
      <c r="F475" s="13">
        <v>4.6025104602510497E-2</v>
      </c>
      <c r="G475" s="13">
        <v>8.21643286573146E-2</v>
      </c>
      <c r="H475" s="13"/>
      <c r="I475" s="13">
        <v>3.2482598607888602E-2</v>
      </c>
      <c r="J475" s="13">
        <v>8.21643286573146E-2</v>
      </c>
      <c r="K475" s="13"/>
      <c r="L475" s="13">
        <v>4.8387096774193498E-2</v>
      </c>
      <c r="M475" s="13">
        <v>6.22222222222222E-2</v>
      </c>
      <c r="N475" s="13">
        <v>7.7192982456140397E-2</v>
      </c>
      <c r="O475" s="13">
        <v>4.4067796610169498E-2</v>
      </c>
      <c r="P475" s="13"/>
      <c r="Q475" s="13">
        <v>1.94174757281553E-2</v>
      </c>
      <c r="R475" s="13">
        <v>4.47761194029851E-2</v>
      </c>
      <c r="S475" s="13">
        <v>4.7058823529411799E-2</v>
      </c>
      <c r="T475" s="13">
        <v>3.8095238095238099E-2</v>
      </c>
      <c r="U475" s="13">
        <v>5.0420168067226899E-2</v>
      </c>
      <c r="V475" s="13">
        <v>7.8740157480315001E-2</v>
      </c>
      <c r="W475" s="13">
        <v>5.3763440860215103E-2</v>
      </c>
      <c r="X475" s="13">
        <v>9.6330275229357804E-2</v>
      </c>
      <c r="Y475" s="13"/>
      <c r="Z475" s="13">
        <v>6.2015503875968998E-2</v>
      </c>
      <c r="AA475" s="13">
        <v>7.9470198675496706E-2</v>
      </c>
      <c r="AB475" s="13">
        <v>4.08163265306122E-2</v>
      </c>
      <c r="AC475" s="13">
        <v>8.6206896551724102E-2</v>
      </c>
      <c r="AD475" s="13">
        <v>4.85436893203883E-2</v>
      </c>
      <c r="AE475" s="13">
        <v>2.9411764705882401E-2</v>
      </c>
      <c r="AF475" s="13">
        <v>5.2631578947368397E-2</v>
      </c>
      <c r="AG475" s="13">
        <v>4.6511627906976702E-2</v>
      </c>
      <c r="AH475" s="13"/>
      <c r="AI475" s="13">
        <v>7.3170731707317097E-2</v>
      </c>
      <c r="AJ475" s="13">
        <v>2.2222222222222199E-2</v>
      </c>
      <c r="AK475" s="13">
        <v>2.0979020979021001E-2</v>
      </c>
      <c r="AL475" s="13">
        <v>6.2370062370062401E-2</v>
      </c>
      <c r="AM475" s="13">
        <v>0.102409638554217</v>
      </c>
      <c r="AN475" s="13"/>
      <c r="AO475" s="13">
        <v>7.1047957371225601E-2</v>
      </c>
      <c r="AP475" s="13">
        <v>4.0871934604904597E-2</v>
      </c>
      <c r="AQ475" s="13"/>
      <c r="AR475" s="13">
        <v>5.1724137931034503E-2</v>
      </c>
      <c r="AS475" s="13">
        <v>9.8901098901098897E-2</v>
      </c>
      <c r="AT475" s="13">
        <v>0</v>
      </c>
      <c r="AU475" s="13">
        <v>0.1</v>
      </c>
      <c r="AV475" s="13">
        <v>1.7543859649122799E-2</v>
      </c>
      <c r="AW475" s="13">
        <v>1.3333333333333299E-2</v>
      </c>
      <c r="AX475" s="13">
        <v>8.4337349397590397E-2</v>
      </c>
      <c r="AY475" s="13">
        <v>6.4516129032258104E-2</v>
      </c>
      <c r="AZ475" s="13">
        <v>5.2631578947368397E-2</v>
      </c>
      <c r="BA475" s="13">
        <v>1.85185185185185E-2</v>
      </c>
      <c r="BB475" s="13">
        <v>4.08163265306122E-2</v>
      </c>
      <c r="BC475" s="13">
        <v>3.8461538461538498E-2</v>
      </c>
      <c r="BD475" s="13"/>
      <c r="BE475" s="13">
        <v>8.2152974504249299E-2</v>
      </c>
    </row>
    <row r="476" spans="2:57" x14ac:dyDescent="0.25">
      <c r="B476" t="s">
        <v>266</v>
      </c>
      <c r="C476" s="13">
        <v>9.6774193548387094E-2</v>
      </c>
      <c r="D476" s="13">
        <v>1.4285714285714299E-2</v>
      </c>
      <c r="E476" s="13">
        <v>3.2786885245901599E-2</v>
      </c>
      <c r="F476" s="13">
        <v>5.0209205020920501E-2</v>
      </c>
      <c r="G476" s="13">
        <v>0.14629258517034099</v>
      </c>
      <c r="H476" s="13"/>
      <c r="I476" s="13">
        <v>3.94431554524362E-2</v>
      </c>
      <c r="J476" s="13">
        <v>0.14629258517034099</v>
      </c>
      <c r="K476" s="13"/>
      <c r="L476" s="13">
        <v>8.0645161290322606E-2</v>
      </c>
      <c r="M476" s="13">
        <v>6.22222222222222E-2</v>
      </c>
      <c r="N476" s="13">
        <v>0.10877192982456101</v>
      </c>
      <c r="O476" s="13">
        <v>0.11864406779661001</v>
      </c>
      <c r="P476" s="13"/>
      <c r="Q476" s="13">
        <v>9.7087378640776708E-3</v>
      </c>
      <c r="R476" s="13">
        <v>2.9850746268656699E-2</v>
      </c>
      <c r="S476" s="13">
        <v>3.5294117647058802E-2</v>
      </c>
      <c r="T476" s="13">
        <v>7.6190476190476197E-2</v>
      </c>
      <c r="U476" s="13">
        <v>7.5630252100840303E-2</v>
      </c>
      <c r="V476" s="13">
        <v>7.8740157480315001E-2</v>
      </c>
      <c r="W476" s="13">
        <v>0.18279569892473099</v>
      </c>
      <c r="X476" s="13">
        <v>0.18348623853210999</v>
      </c>
      <c r="Y476" s="13"/>
      <c r="Z476" s="13">
        <v>6.9767441860465101E-2</v>
      </c>
      <c r="AA476" s="13">
        <v>9.27152317880795E-2</v>
      </c>
      <c r="AB476" s="13">
        <v>0.156462585034014</v>
      </c>
      <c r="AC476" s="13">
        <v>0.13218390804597699</v>
      </c>
      <c r="AD476" s="13">
        <v>7.7669902912621394E-2</v>
      </c>
      <c r="AE476" s="13">
        <v>5.8823529411764698E-2</v>
      </c>
      <c r="AF476" s="13">
        <v>0.157894736842105</v>
      </c>
      <c r="AG476" s="13">
        <v>1.16279069767442E-2</v>
      </c>
      <c r="AH476" s="13"/>
      <c r="AI476" s="13">
        <v>9.7560975609756101E-2</v>
      </c>
      <c r="AJ476" s="13">
        <v>4.4444444444444398E-2</v>
      </c>
      <c r="AK476" s="13">
        <v>4.8951048951049E-2</v>
      </c>
      <c r="AL476" s="13">
        <v>9.7713097713097705E-2</v>
      </c>
      <c r="AM476" s="13">
        <v>0.16265060240963899</v>
      </c>
      <c r="AN476" s="13"/>
      <c r="AO476" s="13">
        <v>9.9467140319715805E-2</v>
      </c>
      <c r="AP476" s="13">
        <v>9.2643051771117202E-2</v>
      </c>
      <c r="AQ476" s="13"/>
      <c r="AR476" s="13">
        <v>6.8965517241379296E-2</v>
      </c>
      <c r="AS476" s="13">
        <v>0.139194139194139</v>
      </c>
      <c r="AT476" s="13">
        <v>6.25E-2</v>
      </c>
      <c r="AU476" s="13">
        <v>6.6666666666666693E-2</v>
      </c>
      <c r="AV476" s="13">
        <v>0.12280701754386</v>
      </c>
      <c r="AW476" s="13">
        <v>0.08</v>
      </c>
      <c r="AX476" s="13">
        <v>3.6144578313252997E-2</v>
      </c>
      <c r="AY476" s="13">
        <v>6.4516129032258104E-2</v>
      </c>
      <c r="AZ476" s="13">
        <v>0.105263157894737</v>
      </c>
      <c r="BA476" s="13">
        <v>0.11111111111111099</v>
      </c>
      <c r="BB476" s="13">
        <v>2.04081632653061E-2</v>
      </c>
      <c r="BC476" s="13">
        <v>5.7692307692307702E-2</v>
      </c>
      <c r="BD476" s="13"/>
      <c r="BE476" s="13">
        <v>0.107648725212465</v>
      </c>
    </row>
    <row r="477" spans="2:57" x14ac:dyDescent="0.25">
      <c r="B477" t="s">
        <v>267</v>
      </c>
      <c r="C477" s="13">
        <v>5.5913978494623699E-2</v>
      </c>
      <c r="D477" s="13">
        <v>0</v>
      </c>
      <c r="E477" s="13">
        <v>1.63934426229508E-2</v>
      </c>
      <c r="F477" s="13">
        <v>2.0920502092050201E-2</v>
      </c>
      <c r="G477" s="13">
        <v>9.0180360721442906E-2</v>
      </c>
      <c r="H477" s="13"/>
      <c r="I477" s="13">
        <v>1.6241299303944301E-2</v>
      </c>
      <c r="J477" s="13">
        <v>9.0180360721442906E-2</v>
      </c>
      <c r="K477" s="13"/>
      <c r="L477" s="13">
        <v>1.6129032258064498E-2</v>
      </c>
      <c r="M477" s="13">
        <v>4.8888888888888898E-2</v>
      </c>
      <c r="N477" s="13">
        <v>4.2105263157894701E-2</v>
      </c>
      <c r="O477" s="13">
        <v>9.1525423728813601E-2</v>
      </c>
      <c r="P477" s="13"/>
      <c r="Q477" s="13">
        <v>0</v>
      </c>
      <c r="R477" s="13">
        <v>0</v>
      </c>
      <c r="S477" s="13">
        <v>2.3529411764705899E-2</v>
      </c>
      <c r="T477" s="13">
        <v>0</v>
      </c>
      <c r="U477" s="13">
        <v>2.5210084033613401E-2</v>
      </c>
      <c r="V477" s="13">
        <v>5.5118110236220499E-2</v>
      </c>
      <c r="W477" s="13">
        <v>6.4516129032258104E-2</v>
      </c>
      <c r="X477" s="13">
        <v>0.155963302752294</v>
      </c>
      <c r="Y477" s="13"/>
      <c r="Z477" s="13">
        <v>6.9767441860465101E-2</v>
      </c>
      <c r="AA477" s="13">
        <v>3.3112582781456998E-2</v>
      </c>
      <c r="AB477" s="13">
        <v>5.4421768707482998E-2</v>
      </c>
      <c r="AC477" s="13">
        <v>9.7701149425287404E-2</v>
      </c>
      <c r="AD477" s="13">
        <v>4.85436893203883E-2</v>
      </c>
      <c r="AE477" s="13">
        <v>1.9607843137254902E-2</v>
      </c>
      <c r="AF477" s="13">
        <v>2.6315789473684199E-2</v>
      </c>
      <c r="AG477" s="13">
        <v>5.8139534883720902E-2</v>
      </c>
      <c r="AH477" s="13"/>
      <c r="AI477" s="13">
        <v>4.8780487804878099E-2</v>
      </c>
      <c r="AJ477" s="13">
        <v>6.6666666666666693E-2</v>
      </c>
      <c r="AK477" s="13">
        <v>1.3986013986014E-2</v>
      </c>
      <c r="AL477" s="13">
        <v>3.7422037422037403E-2</v>
      </c>
      <c r="AM477" s="13">
        <v>0.14457831325301199</v>
      </c>
      <c r="AN477" s="13"/>
      <c r="AO477" s="13">
        <v>6.2166962699822401E-2</v>
      </c>
      <c r="AP477" s="13">
        <v>4.6321525885558601E-2</v>
      </c>
      <c r="AQ477" s="13"/>
      <c r="AR477" s="13">
        <v>8.6206896551724102E-2</v>
      </c>
      <c r="AS477" s="13">
        <v>7.3260073260073305E-2</v>
      </c>
      <c r="AT477" s="13">
        <v>6.25E-2</v>
      </c>
      <c r="AU477" s="13">
        <v>6.6666666666666693E-2</v>
      </c>
      <c r="AV477" s="13">
        <v>3.5087719298245598E-2</v>
      </c>
      <c r="AW477" s="13">
        <v>2.66666666666667E-2</v>
      </c>
      <c r="AX477" s="13">
        <v>2.40963855421687E-2</v>
      </c>
      <c r="AY477" s="13">
        <v>6.4516129032258104E-2</v>
      </c>
      <c r="AZ477" s="13">
        <v>5.2631578947368397E-2</v>
      </c>
      <c r="BA477" s="13">
        <v>3.7037037037037E-2</v>
      </c>
      <c r="BB477" s="13">
        <v>6.1224489795918401E-2</v>
      </c>
      <c r="BC477" s="13">
        <v>7.69230769230769E-2</v>
      </c>
      <c r="BD477" s="13"/>
      <c r="BE477" s="13">
        <v>7.3654390934844202E-2</v>
      </c>
    </row>
    <row r="478" spans="2:57" x14ac:dyDescent="0.25">
      <c r="B478" t="s">
        <v>222</v>
      </c>
      <c r="C478" s="13">
        <v>8.6021505376344103E-3</v>
      </c>
      <c r="D478" s="13">
        <v>1.4285714285714299E-2</v>
      </c>
      <c r="E478" s="13">
        <v>8.1967213114754103E-3</v>
      </c>
      <c r="F478" s="13">
        <v>8.3682008368200795E-3</v>
      </c>
      <c r="G478" s="13">
        <v>8.0160320641282593E-3</v>
      </c>
      <c r="H478" s="13"/>
      <c r="I478" s="13">
        <v>9.2807424593967496E-3</v>
      </c>
      <c r="J478" s="13">
        <v>8.0160320641282593E-3</v>
      </c>
      <c r="K478" s="13"/>
      <c r="L478" s="13">
        <v>0</v>
      </c>
      <c r="M478" s="13">
        <v>8.8888888888888906E-3</v>
      </c>
      <c r="N478" s="13">
        <v>1.05263157894737E-2</v>
      </c>
      <c r="O478" s="13">
        <v>1.01694915254237E-2</v>
      </c>
      <c r="P478" s="13"/>
      <c r="Q478" s="13">
        <v>1.94174757281553E-2</v>
      </c>
      <c r="R478" s="13">
        <v>0</v>
      </c>
      <c r="S478" s="13">
        <v>0</v>
      </c>
      <c r="T478" s="13">
        <v>0</v>
      </c>
      <c r="U478" s="13">
        <v>1.6806722689075598E-2</v>
      </c>
      <c r="V478" s="13">
        <v>1.5748031496062999E-2</v>
      </c>
      <c r="W478" s="13">
        <v>0</v>
      </c>
      <c r="X478" s="13">
        <v>9.1743119266055103E-3</v>
      </c>
      <c r="Y478" s="13"/>
      <c r="Z478" s="13">
        <v>1.5503875968992199E-2</v>
      </c>
      <c r="AA478" s="13">
        <v>6.6225165562913899E-3</v>
      </c>
      <c r="AB478" s="13">
        <v>6.8027210884353704E-3</v>
      </c>
      <c r="AC478" s="13">
        <v>0</v>
      </c>
      <c r="AD478" s="13">
        <v>1.94174757281553E-2</v>
      </c>
      <c r="AE478" s="13">
        <v>1.9607843137254902E-2</v>
      </c>
      <c r="AF478" s="13">
        <v>0</v>
      </c>
      <c r="AG478" s="13">
        <v>0</v>
      </c>
      <c r="AH478" s="13"/>
      <c r="AI478" s="13">
        <v>0</v>
      </c>
      <c r="AJ478" s="13">
        <v>2.2222222222222199E-2</v>
      </c>
      <c r="AK478" s="13">
        <v>1.3986013986014E-2</v>
      </c>
      <c r="AL478" s="13">
        <v>8.3160083160083199E-3</v>
      </c>
      <c r="AM478" s="13">
        <v>0</v>
      </c>
      <c r="AN478" s="13"/>
      <c r="AO478" s="13">
        <v>1.42095914742451E-2</v>
      </c>
      <c r="AP478" s="13">
        <v>0</v>
      </c>
      <c r="AQ478" s="13"/>
      <c r="AR478" s="13">
        <v>3.4482758620689703E-2</v>
      </c>
      <c r="AS478" s="13">
        <v>3.66300366300366E-3</v>
      </c>
      <c r="AT478" s="13">
        <v>0</v>
      </c>
      <c r="AU478" s="13">
        <v>3.3333333333333298E-2</v>
      </c>
      <c r="AV478" s="13">
        <v>0</v>
      </c>
      <c r="AW478" s="13">
        <v>1.3333333333333299E-2</v>
      </c>
      <c r="AX478" s="13">
        <v>0</v>
      </c>
      <c r="AY478" s="13">
        <v>0</v>
      </c>
      <c r="AZ478" s="13">
        <v>0</v>
      </c>
      <c r="BA478" s="13">
        <v>0</v>
      </c>
      <c r="BB478" s="13">
        <v>0</v>
      </c>
      <c r="BC478" s="13">
        <v>5.7692307692307702E-2</v>
      </c>
      <c r="BD478" s="13"/>
      <c r="BE478" s="13">
        <v>5.6657223796033997E-3</v>
      </c>
    </row>
    <row r="479" spans="2:57" x14ac:dyDescent="0.25">
      <c r="B479" t="s">
        <v>82</v>
      </c>
      <c r="C479" s="13">
        <v>0.117204301075269</v>
      </c>
      <c r="D479" s="13">
        <v>0.114285714285714</v>
      </c>
      <c r="E479" s="13">
        <v>0.14754098360655701</v>
      </c>
      <c r="F479" s="13">
        <v>0.125523012552301</v>
      </c>
      <c r="G479" s="13">
        <v>0.10621242484969901</v>
      </c>
      <c r="H479" s="13"/>
      <c r="I479" s="13">
        <v>0.12993039443155499</v>
      </c>
      <c r="J479" s="13">
        <v>0.10621242484969901</v>
      </c>
      <c r="K479" s="13"/>
      <c r="L479" s="13">
        <v>8.0645161290322606E-2</v>
      </c>
      <c r="M479" s="13">
        <v>0.08</v>
      </c>
      <c r="N479" s="13">
        <v>0.105263157894737</v>
      </c>
      <c r="O479" s="13">
        <v>0.169491525423729</v>
      </c>
      <c r="P479" s="13"/>
      <c r="Q479" s="13">
        <v>9.7087378640776698E-2</v>
      </c>
      <c r="R479" s="13">
        <v>0.104477611940299</v>
      </c>
      <c r="S479" s="13">
        <v>0.105882352941176</v>
      </c>
      <c r="T479" s="13">
        <v>8.5714285714285701E-2</v>
      </c>
      <c r="U479" s="13">
        <v>0.14285714285714299</v>
      </c>
      <c r="V479" s="13">
        <v>5.5118110236220499E-2</v>
      </c>
      <c r="W479" s="13">
        <v>0.118279569892473</v>
      </c>
      <c r="X479" s="13">
        <v>0.142201834862385</v>
      </c>
      <c r="Y479" s="13"/>
      <c r="Z479" s="13">
        <v>0.15503875968992201</v>
      </c>
      <c r="AA479" s="13">
        <v>0.119205298013245</v>
      </c>
      <c r="AB479" s="13">
        <v>0.129251700680272</v>
      </c>
      <c r="AC479" s="13">
        <v>6.3218390804597693E-2</v>
      </c>
      <c r="AD479" s="13">
        <v>0.106796116504854</v>
      </c>
      <c r="AE479" s="13">
        <v>0.18627450980392199</v>
      </c>
      <c r="AF479" s="13">
        <v>5.2631578947368397E-2</v>
      </c>
      <c r="AG479" s="13">
        <v>0.104651162790698</v>
      </c>
      <c r="AH479" s="13"/>
      <c r="AI479" s="13">
        <v>9.7560975609756101E-2</v>
      </c>
      <c r="AJ479" s="13">
        <v>6.6666666666666693E-2</v>
      </c>
      <c r="AK479" s="13">
        <v>0.20979020979021001</v>
      </c>
      <c r="AL479" s="13">
        <v>0.10602910602910599</v>
      </c>
      <c r="AM479" s="13">
        <v>7.8313253012048195E-2</v>
      </c>
      <c r="AN479" s="13"/>
      <c r="AO479" s="13">
        <v>0.12611012433392499</v>
      </c>
      <c r="AP479" s="13">
        <v>0.103542234332425</v>
      </c>
      <c r="AQ479" s="13"/>
      <c r="AR479" s="13">
        <v>0.13793103448275901</v>
      </c>
      <c r="AS479" s="13">
        <v>9.5238095238095205E-2</v>
      </c>
      <c r="AT479" s="13">
        <v>0.1875</v>
      </c>
      <c r="AU479" s="13">
        <v>0.133333333333333</v>
      </c>
      <c r="AV479" s="13">
        <v>0.13157894736842099</v>
      </c>
      <c r="AW479" s="13">
        <v>0.10666666666666701</v>
      </c>
      <c r="AX479" s="13">
        <v>6.02409638554217E-2</v>
      </c>
      <c r="AY479" s="13">
        <v>0.16129032258064499</v>
      </c>
      <c r="AZ479" s="13">
        <v>6.3157894736842093E-2</v>
      </c>
      <c r="BA479" s="13">
        <v>0.148148148148148</v>
      </c>
      <c r="BB479" s="13">
        <v>0.14285714285714299</v>
      </c>
      <c r="BC479" s="13">
        <v>0.269230769230769</v>
      </c>
      <c r="BD479" s="13"/>
      <c r="BE479" s="13">
        <v>0.10198300283286101</v>
      </c>
    </row>
    <row r="480" spans="2:57" x14ac:dyDescent="0.25">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row>
    <row r="481" spans="2:57" x14ac:dyDescent="0.25">
      <c r="B481" s="6" t="s">
        <v>275</v>
      </c>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row>
    <row r="482" spans="2:57" x14ac:dyDescent="0.25">
      <c r="B482" s="23" t="s">
        <v>253</v>
      </c>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row>
    <row r="483" spans="2:57" x14ac:dyDescent="0.25">
      <c r="B483" t="s">
        <v>269</v>
      </c>
      <c r="C483" s="13">
        <v>0.325806451612903</v>
      </c>
      <c r="D483" s="13">
        <v>0.24285714285714299</v>
      </c>
      <c r="E483" s="13">
        <v>0.23770491803278701</v>
      </c>
      <c r="F483" s="13">
        <v>0.29707112970711302</v>
      </c>
      <c r="G483" s="13">
        <v>0.37274549098196402</v>
      </c>
      <c r="H483" s="13"/>
      <c r="I483" s="13">
        <v>0.27146171693735499</v>
      </c>
      <c r="J483" s="13">
        <v>0.37274549098196402</v>
      </c>
      <c r="K483" s="13"/>
      <c r="L483" s="13">
        <v>0.40322580645161299</v>
      </c>
      <c r="M483" s="13">
        <v>0.33777777777777801</v>
      </c>
      <c r="N483" s="13">
        <v>0.336842105263158</v>
      </c>
      <c r="O483" s="13">
        <v>0.27457627118644101</v>
      </c>
      <c r="P483" s="13"/>
      <c r="Q483" s="13">
        <v>0.32038834951456302</v>
      </c>
      <c r="R483" s="13">
        <v>0.29850746268656703</v>
      </c>
      <c r="S483" s="13">
        <v>0.30588235294117599</v>
      </c>
      <c r="T483" s="13">
        <v>0.27619047619047599</v>
      </c>
      <c r="U483" s="13">
        <v>0.30252100840336099</v>
      </c>
      <c r="V483" s="13">
        <v>0.36220472440944901</v>
      </c>
      <c r="W483" s="13">
        <v>0.37634408602150499</v>
      </c>
      <c r="X483" s="13">
        <v>0.35321100917431197</v>
      </c>
      <c r="Y483" s="13"/>
      <c r="Z483" s="13">
        <v>0.26356589147286802</v>
      </c>
      <c r="AA483" s="13">
        <v>0.29801324503311299</v>
      </c>
      <c r="AB483" s="13">
        <v>0.32653061224489799</v>
      </c>
      <c r="AC483" s="13">
        <v>0.44252873563218398</v>
      </c>
      <c r="AD483" s="13">
        <v>0.30097087378640802</v>
      </c>
      <c r="AE483" s="13">
        <v>0.22549019607843099</v>
      </c>
      <c r="AF483" s="13">
        <v>0.44736842105263203</v>
      </c>
      <c r="AG483" s="13">
        <v>0.32558139534883701</v>
      </c>
      <c r="AH483" s="13"/>
      <c r="AI483" s="13">
        <v>0.439024390243902</v>
      </c>
      <c r="AJ483" s="13">
        <v>0.233333333333333</v>
      </c>
      <c r="AK483" s="13">
        <v>0.230769230769231</v>
      </c>
      <c r="AL483" s="13">
        <v>0.30977130977131001</v>
      </c>
      <c r="AM483" s="13">
        <v>0.47590361445783103</v>
      </c>
      <c r="AN483" s="13"/>
      <c r="AO483" s="13">
        <v>0.32504440497335702</v>
      </c>
      <c r="AP483" s="13">
        <v>0.326975476839237</v>
      </c>
      <c r="AQ483" s="13"/>
      <c r="AR483" s="13">
        <v>0.34482758620689702</v>
      </c>
      <c r="AS483" s="13">
        <v>0.36263736263736301</v>
      </c>
      <c r="AT483" s="13">
        <v>0.1875</v>
      </c>
      <c r="AU483" s="13">
        <v>0.3</v>
      </c>
      <c r="AV483" s="13">
        <v>0.23684210526315799</v>
      </c>
      <c r="AW483" s="13">
        <v>0.28000000000000003</v>
      </c>
      <c r="AX483" s="13">
        <v>0.313253012048193</v>
      </c>
      <c r="AY483" s="13">
        <v>0.45161290322580599</v>
      </c>
      <c r="AZ483" s="13">
        <v>0.4</v>
      </c>
      <c r="BA483" s="13">
        <v>0.203703703703704</v>
      </c>
      <c r="BB483" s="13">
        <v>0.36734693877551</v>
      </c>
      <c r="BC483" s="13">
        <v>0.32692307692307698</v>
      </c>
      <c r="BD483" s="13"/>
      <c r="BE483" s="13">
        <v>0.37960339943342802</v>
      </c>
    </row>
    <row r="484" spans="2:57" x14ac:dyDescent="0.25">
      <c r="B484" t="s">
        <v>270</v>
      </c>
      <c r="C484" s="13">
        <v>0.49247311827957002</v>
      </c>
      <c r="D484" s="13">
        <v>0.47142857142857097</v>
      </c>
      <c r="E484" s="13">
        <v>0.51639344262295095</v>
      </c>
      <c r="F484" s="13">
        <v>0.51046025104602499</v>
      </c>
      <c r="G484" s="13">
        <v>0.48096192384769498</v>
      </c>
      <c r="H484" s="13"/>
      <c r="I484" s="13">
        <v>0.50580046403712298</v>
      </c>
      <c r="J484" s="13">
        <v>0.48096192384769498</v>
      </c>
      <c r="K484" s="13"/>
      <c r="L484" s="13">
        <v>0.467741935483871</v>
      </c>
      <c r="M484" s="13">
        <v>0.51111111111111096</v>
      </c>
      <c r="N484" s="13">
        <v>0.49473684210526298</v>
      </c>
      <c r="O484" s="13">
        <v>0.48474576271186398</v>
      </c>
      <c r="P484" s="13"/>
      <c r="Q484" s="13">
        <v>0.456310679611651</v>
      </c>
      <c r="R484" s="13">
        <v>0.55223880597014896</v>
      </c>
      <c r="S484" s="13">
        <v>0.51764705882352902</v>
      </c>
      <c r="T484" s="13">
        <v>0.55238095238095197</v>
      </c>
      <c r="U484" s="13">
        <v>0.47058823529411797</v>
      </c>
      <c r="V484" s="13">
        <v>0.535433070866142</v>
      </c>
      <c r="W484" s="13">
        <v>0.40860215053763399</v>
      </c>
      <c r="X484" s="13">
        <v>0.47706422018348599</v>
      </c>
      <c r="Y484" s="13"/>
      <c r="Z484" s="13">
        <v>0.48837209302325602</v>
      </c>
      <c r="AA484" s="13">
        <v>0.556291390728477</v>
      </c>
      <c r="AB484" s="13">
        <v>0.469387755102041</v>
      </c>
      <c r="AC484" s="13">
        <v>0.431034482758621</v>
      </c>
      <c r="AD484" s="13">
        <v>0.53398058252427205</v>
      </c>
      <c r="AE484" s="13">
        <v>0.52941176470588203</v>
      </c>
      <c r="AF484" s="13">
        <v>0.44736842105263203</v>
      </c>
      <c r="AG484" s="13">
        <v>0.47674418604651198</v>
      </c>
      <c r="AH484" s="13"/>
      <c r="AI484" s="13">
        <v>0.31707317073170699</v>
      </c>
      <c r="AJ484" s="13">
        <v>0.47777777777777802</v>
      </c>
      <c r="AK484" s="13">
        <v>0.47552447552447602</v>
      </c>
      <c r="AL484" s="13">
        <v>0.54677754677754697</v>
      </c>
      <c r="AM484" s="13">
        <v>0.41566265060240998</v>
      </c>
      <c r="AN484" s="13"/>
      <c r="AO484" s="13">
        <v>0.49911190053285998</v>
      </c>
      <c r="AP484" s="13">
        <v>0.48228882833787501</v>
      </c>
      <c r="AQ484" s="13"/>
      <c r="AR484" s="13">
        <v>0.44827586206896602</v>
      </c>
      <c r="AS484" s="13">
        <v>0.46886446886446898</v>
      </c>
      <c r="AT484" s="13">
        <v>0.3125</v>
      </c>
      <c r="AU484" s="13">
        <v>0.53333333333333299</v>
      </c>
      <c r="AV484" s="13">
        <v>0.63157894736842102</v>
      </c>
      <c r="AW484" s="13">
        <v>0.56000000000000005</v>
      </c>
      <c r="AX484" s="13">
        <v>0.48192771084337299</v>
      </c>
      <c r="AY484" s="13">
        <v>0.45161290322580599</v>
      </c>
      <c r="AZ484" s="13">
        <v>0.452631578947368</v>
      </c>
      <c r="BA484" s="13">
        <v>0.55555555555555602</v>
      </c>
      <c r="BB484" s="13">
        <v>0.44897959183673503</v>
      </c>
      <c r="BC484" s="13">
        <v>0.38461538461538503</v>
      </c>
      <c r="BD484" s="13"/>
      <c r="BE484" s="13">
        <v>0.47592067988668602</v>
      </c>
    </row>
    <row r="485" spans="2:57" x14ac:dyDescent="0.25">
      <c r="B485" t="s">
        <v>271</v>
      </c>
      <c r="C485" s="13">
        <v>9.0322580645161299E-2</v>
      </c>
      <c r="D485" s="13">
        <v>0.17142857142857101</v>
      </c>
      <c r="E485" s="13">
        <v>0.10655737704918</v>
      </c>
      <c r="F485" s="13">
        <v>7.9497907949790794E-2</v>
      </c>
      <c r="G485" s="13">
        <v>8.0160320641282604E-2</v>
      </c>
      <c r="H485" s="13"/>
      <c r="I485" s="13">
        <v>0.102088167053364</v>
      </c>
      <c r="J485" s="13">
        <v>8.0160320641282604E-2</v>
      </c>
      <c r="K485" s="13"/>
      <c r="L485" s="13">
        <v>6.4516129032258104E-2</v>
      </c>
      <c r="M485" s="13">
        <v>9.3333333333333296E-2</v>
      </c>
      <c r="N485" s="13">
        <v>9.1228070175438603E-2</v>
      </c>
      <c r="O485" s="13">
        <v>9.8305084745762703E-2</v>
      </c>
      <c r="P485" s="13"/>
      <c r="Q485" s="13">
        <v>0.12621359223301001</v>
      </c>
      <c r="R485" s="13">
        <v>0.104477611940299</v>
      </c>
      <c r="S485" s="13">
        <v>7.0588235294117604E-2</v>
      </c>
      <c r="T485" s="13">
        <v>9.5238095238095205E-2</v>
      </c>
      <c r="U485" s="13">
        <v>0.10084033613445401</v>
      </c>
      <c r="V485" s="13">
        <v>6.2992125984251995E-2</v>
      </c>
      <c r="W485" s="13">
        <v>0.12903225806451599</v>
      </c>
      <c r="X485" s="13">
        <v>7.3394495412843999E-2</v>
      </c>
      <c r="Y485" s="13"/>
      <c r="Z485" s="13">
        <v>0.10077519379845</v>
      </c>
      <c r="AA485" s="13">
        <v>7.9470198675496706E-2</v>
      </c>
      <c r="AB485" s="13">
        <v>0.102040816326531</v>
      </c>
      <c r="AC485" s="13">
        <v>8.04597701149425E-2</v>
      </c>
      <c r="AD485" s="13">
        <v>8.7378640776699004E-2</v>
      </c>
      <c r="AE485" s="13">
        <v>6.8627450980392204E-2</v>
      </c>
      <c r="AF485" s="13">
        <v>7.8947368421052599E-2</v>
      </c>
      <c r="AG485" s="13">
        <v>0.127906976744186</v>
      </c>
      <c r="AH485" s="13"/>
      <c r="AI485" s="13">
        <v>0.12195121951219499</v>
      </c>
      <c r="AJ485" s="13">
        <v>0.18888888888888899</v>
      </c>
      <c r="AK485" s="13">
        <v>0.125874125874126</v>
      </c>
      <c r="AL485" s="13">
        <v>7.4844074844074807E-2</v>
      </c>
      <c r="AM485" s="13">
        <v>4.81927710843374E-2</v>
      </c>
      <c r="AN485" s="13"/>
      <c r="AO485" s="13">
        <v>7.9928952042628801E-2</v>
      </c>
      <c r="AP485" s="13">
        <v>0.106267029972752</v>
      </c>
      <c r="AQ485" s="13"/>
      <c r="AR485" s="13">
        <v>0.13793103448275901</v>
      </c>
      <c r="AS485" s="13">
        <v>8.7912087912087905E-2</v>
      </c>
      <c r="AT485" s="13">
        <v>0.25</v>
      </c>
      <c r="AU485" s="13">
        <v>0.1</v>
      </c>
      <c r="AV485" s="13">
        <v>2.6315789473684199E-2</v>
      </c>
      <c r="AW485" s="13">
        <v>9.3333333333333296E-2</v>
      </c>
      <c r="AX485" s="13">
        <v>0.132530120481928</v>
      </c>
      <c r="AY485" s="13">
        <v>3.2258064516128997E-2</v>
      </c>
      <c r="AZ485" s="13">
        <v>7.3684210526315796E-2</v>
      </c>
      <c r="BA485" s="13">
        <v>0.11111111111111099</v>
      </c>
      <c r="BB485" s="13">
        <v>8.1632653061224497E-2</v>
      </c>
      <c r="BC485" s="13">
        <v>0.115384615384615</v>
      </c>
      <c r="BD485" s="13"/>
      <c r="BE485" s="13">
        <v>7.6487252124645896E-2</v>
      </c>
    </row>
    <row r="486" spans="2:57" x14ac:dyDescent="0.25">
      <c r="B486" t="s">
        <v>272</v>
      </c>
      <c r="C486" s="13">
        <v>2.9032258064516099E-2</v>
      </c>
      <c r="D486" s="13">
        <v>7.1428571428571397E-2</v>
      </c>
      <c r="E486" s="13">
        <v>4.91803278688525E-2</v>
      </c>
      <c r="F486" s="13">
        <v>2.92887029288703E-2</v>
      </c>
      <c r="G486" s="13">
        <v>1.8036072144288599E-2</v>
      </c>
      <c r="H486" s="13"/>
      <c r="I486" s="13">
        <v>4.1763341067285402E-2</v>
      </c>
      <c r="J486" s="13">
        <v>1.8036072144288599E-2</v>
      </c>
      <c r="K486" s="13"/>
      <c r="L486" s="13">
        <v>4.0322580645161303E-2</v>
      </c>
      <c r="M486" s="13">
        <v>1.7777777777777799E-2</v>
      </c>
      <c r="N486" s="13">
        <v>2.4561403508771899E-2</v>
      </c>
      <c r="O486" s="13">
        <v>3.7288135593220299E-2</v>
      </c>
      <c r="P486" s="13"/>
      <c r="Q486" s="13">
        <v>6.7961165048543701E-2</v>
      </c>
      <c r="R486" s="13">
        <v>2.9850746268656699E-2</v>
      </c>
      <c r="S486" s="13">
        <v>2.3529411764705899E-2</v>
      </c>
      <c r="T486" s="13">
        <v>2.8571428571428598E-2</v>
      </c>
      <c r="U486" s="13">
        <v>8.4033613445378096E-3</v>
      </c>
      <c r="V486" s="13">
        <v>2.3622047244094498E-2</v>
      </c>
      <c r="W486" s="13">
        <v>1.0752688172042999E-2</v>
      </c>
      <c r="X486" s="13">
        <v>2.7522935779816501E-2</v>
      </c>
      <c r="Y486" s="13"/>
      <c r="Z486" s="13">
        <v>5.4263565891472902E-2</v>
      </c>
      <c r="AA486" s="13">
        <v>1.3245033112582801E-2</v>
      </c>
      <c r="AB486" s="13">
        <v>3.4013605442176902E-2</v>
      </c>
      <c r="AC486" s="13">
        <v>2.8735632183908E-2</v>
      </c>
      <c r="AD486" s="13">
        <v>9.7087378640776708E-3</v>
      </c>
      <c r="AE486" s="13">
        <v>5.8823529411764698E-2</v>
      </c>
      <c r="AF486" s="13">
        <v>0</v>
      </c>
      <c r="AG486" s="13">
        <v>1.16279069767442E-2</v>
      </c>
      <c r="AH486" s="13"/>
      <c r="AI486" s="13">
        <v>4.8780487804878099E-2</v>
      </c>
      <c r="AJ486" s="13">
        <v>5.5555555555555601E-2</v>
      </c>
      <c r="AK486" s="13">
        <v>2.7972027972028E-2</v>
      </c>
      <c r="AL486" s="13">
        <v>2.2869022869022902E-2</v>
      </c>
      <c r="AM486" s="13">
        <v>3.0120481927710802E-2</v>
      </c>
      <c r="AN486" s="13"/>
      <c r="AO486" s="13">
        <v>2.8419182948490201E-2</v>
      </c>
      <c r="AP486" s="13">
        <v>2.9972752043596701E-2</v>
      </c>
      <c r="AQ486" s="13"/>
      <c r="AR486" s="13">
        <v>3.4482758620689703E-2</v>
      </c>
      <c r="AS486" s="13">
        <v>1.8315018315018299E-2</v>
      </c>
      <c r="AT486" s="13">
        <v>6.25E-2</v>
      </c>
      <c r="AU486" s="13">
        <v>0</v>
      </c>
      <c r="AV486" s="13">
        <v>2.6315789473684199E-2</v>
      </c>
      <c r="AW486" s="13">
        <v>0.04</v>
      </c>
      <c r="AX486" s="13">
        <v>2.40963855421687E-2</v>
      </c>
      <c r="AY486" s="13">
        <v>3.2258064516128997E-2</v>
      </c>
      <c r="AZ486" s="13">
        <v>5.2631578947368397E-2</v>
      </c>
      <c r="BA486" s="13">
        <v>3.7037037037037E-2</v>
      </c>
      <c r="BB486" s="13">
        <v>4.08163265306122E-2</v>
      </c>
      <c r="BC486" s="13">
        <v>1.9230769230769201E-2</v>
      </c>
      <c r="BD486" s="13"/>
      <c r="BE486" s="13">
        <v>1.9830028328611901E-2</v>
      </c>
    </row>
    <row r="487" spans="2:57" x14ac:dyDescent="0.25">
      <c r="B487" t="s">
        <v>82</v>
      </c>
      <c r="C487" s="13">
        <v>6.2365591397849501E-2</v>
      </c>
      <c r="D487" s="13">
        <v>4.2857142857142899E-2</v>
      </c>
      <c r="E487" s="13">
        <v>9.0163934426229497E-2</v>
      </c>
      <c r="F487" s="13">
        <v>8.3682008368200805E-2</v>
      </c>
      <c r="G487" s="13">
        <v>4.8096192384769497E-2</v>
      </c>
      <c r="H487" s="13"/>
      <c r="I487" s="13">
        <v>7.88863109048724E-2</v>
      </c>
      <c r="J487" s="13">
        <v>4.8096192384769497E-2</v>
      </c>
      <c r="K487" s="13"/>
      <c r="L487" s="13">
        <v>2.4193548387096801E-2</v>
      </c>
      <c r="M487" s="13">
        <v>0.04</v>
      </c>
      <c r="N487" s="13">
        <v>5.2631578947368397E-2</v>
      </c>
      <c r="O487" s="13">
        <v>0.105084745762712</v>
      </c>
      <c r="P487" s="13"/>
      <c r="Q487" s="13">
        <v>2.9126213592233E-2</v>
      </c>
      <c r="R487" s="13">
        <v>1.49253731343284E-2</v>
      </c>
      <c r="S487" s="13">
        <v>8.2352941176470601E-2</v>
      </c>
      <c r="T487" s="13">
        <v>4.7619047619047603E-2</v>
      </c>
      <c r="U487" s="13">
        <v>0.11764705882352899</v>
      </c>
      <c r="V487" s="13">
        <v>1.5748031496062999E-2</v>
      </c>
      <c r="W487" s="13">
        <v>7.5268817204301106E-2</v>
      </c>
      <c r="X487" s="13">
        <v>6.8807339449541302E-2</v>
      </c>
      <c r="Y487" s="13"/>
      <c r="Z487" s="13">
        <v>9.3023255813953501E-2</v>
      </c>
      <c r="AA487" s="13">
        <v>5.2980132450331098E-2</v>
      </c>
      <c r="AB487" s="13">
        <v>6.8027210884353706E-2</v>
      </c>
      <c r="AC487" s="13">
        <v>1.72413793103448E-2</v>
      </c>
      <c r="AD487" s="13">
        <v>6.7961165048543701E-2</v>
      </c>
      <c r="AE487" s="13">
        <v>0.11764705882352899</v>
      </c>
      <c r="AF487" s="13">
        <v>2.6315789473684199E-2</v>
      </c>
      <c r="AG487" s="13">
        <v>5.8139534883720902E-2</v>
      </c>
      <c r="AH487" s="13"/>
      <c r="AI487" s="13">
        <v>7.3170731707317097E-2</v>
      </c>
      <c r="AJ487" s="13">
        <v>4.4444444444444398E-2</v>
      </c>
      <c r="AK487" s="13">
        <v>0.13986013986014001</v>
      </c>
      <c r="AL487" s="13">
        <v>4.5738045738045699E-2</v>
      </c>
      <c r="AM487" s="13">
        <v>3.0120481927710802E-2</v>
      </c>
      <c r="AN487" s="13"/>
      <c r="AO487" s="13">
        <v>6.7495559502664296E-2</v>
      </c>
      <c r="AP487" s="13">
        <v>5.4495912806539502E-2</v>
      </c>
      <c r="AQ487" s="13"/>
      <c r="AR487" s="13">
        <v>3.4482758620689703E-2</v>
      </c>
      <c r="AS487" s="13">
        <v>6.22710622710623E-2</v>
      </c>
      <c r="AT487" s="13">
        <v>0.1875</v>
      </c>
      <c r="AU487" s="13">
        <v>6.6666666666666693E-2</v>
      </c>
      <c r="AV487" s="13">
        <v>7.8947368421052599E-2</v>
      </c>
      <c r="AW487" s="13">
        <v>2.66666666666667E-2</v>
      </c>
      <c r="AX487" s="13">
        <v>4.81927710843374E-2</v>
      </c>
      <c r="AY487" s="13">
        <v>3.2258064516128997E-2</v>
      </c>
      <c r="AZ487" s="13">
        <v>2.1052631578947399E-2</v>
      </c>
      <c r="BA487" s="13">
        <v>9.2592592592592601E-2</v>
      </c>
      <c r="BB487" s="13">
        <v>6.1224489795918401E-2</v>
      </c>
      <c r="BC487" s="13">
        <v>0.15384615384615399</v>
      </c>
      <c r="BD487" s="13"/>
      <c r="BE487" s="13">
        <v>4.8158640226628899E-2</v>
      </c>
    </row>
    <row r="488" spans="2:57" x14ac:dyDescent="0.25">
      <c r="B488" t="s">
        <v>273</v>
      </c>
      <c r="C488" s="13">
        <v>0.81827956989247297</v>
      </c>
      <c r="D488" s="13">
        <v>0.71428571428571397</v>
      </c>
      <c r="E488" s="13">
        <v>0.75409836065573799</v>
      </c>
      <c r="F488" s="13">
        <v>0.80753138075313802</v>
      </c>
      <c r="G488" s="13">
        <v>0.85370741482965895</v>
      </c>
      <c r="H488" s="13"/>
      <c r="I488" s="13">
        <v>0.77726218097447797</v>
      </c>
      <c r="J488" s="13">
        <v>0.85370741482965895</v>
      </c>
      <c r="K488" s="13"/>
      <c r="L488" s="13">
        <v>0.87096774193548399</v>
      </c>
      <c r="M488" s="13">
        <v>0.84888888888888903</v>
      </c>
      <c r="N488" s="13">
        <v>0.83157894736842097</v>
      </c>
      <c r="O488" s="13">
        <v>0.75932203389830499</v>
      </c>
      <c r="P488" s="13"/>
      <c r="Q488" s="13">
        <v>0.77669902912621402</v>
      </c>
      <c r="R488" s="13">
        <v>0.85074626865671599</v>
      </c>
      <c r="S488" s="13">
        <v>0.82352941176470595</v>
      </c>
      <c r="T488" s="13">
        <v>0.82857142857142896</v>
      </c>
      <c r="U488" s="13">
        <v>0.77310924369747902</v>
      </c>
      <c r="V488" s="13">
        <v>0.89763779527559096</v>
      </c>
      <c r="W488" s="13">
        <v>0.78494623655913998</v>
      </c>
      <c r="X488" s="13">
        <v>0.83027522935779796</v>
      </c>
      <c r="Y488" s="13"/>
      <c r="Z488" s="13">
        <v>0.75193798449612403</v>
      </c>
      <c r="AA488" s="13">
        <v>0.85430463576158899</v>
      </c>
      <c r="AB488" s="13">
        <v>0.79591836734693899</v>
      </c>
      <c r="AC488" s="13">
        <v>0.87356321839080497</v>
      </c>
      <c r="AD488" s="13">
        <v>0.83495145631068002</v>
      </c>
      <c r="AE488" s="13">
        <v>0.75490196078431404</v>
      </c>
      <c r="AF488" s="13">
        <v>0.89473684210526305</v>
      </c>
      <c r="AG488" s="13">
        <v>0.80232558139534904</v>
      </c>
      <c r="AH488" s="13"/>
      <c r="AI488" s="13">
        <v>0.75609756097560998</v>
      </c>
      <c r="AJ488" s="13">
        <v>0.71111111111111103</v>
      </c>
      <c r="AK488" s="13">
        <v>0.70629370629370603</v>
      </c>
      <c r="AL488" s="13">
        <v>0.85654885654885704</v>
      </c>
      <c r="AM488" s="13">
        <v>0.89156626506024095</v>
      </c>
      <c r="AN488" s="13"/>
      <c r="AO488" s="13">
        <v>0.82415630550621699</v>
      </c>
      <c r="AP488" s="13">
        <v>0.80926430517711201</v>
      </c>
      <c r="AQ488" s="13"/>
      <c r="AR488" s="13">
        <v>0.79310344827586199</v>
      </c>
      <c r="AS488" s="13">
        <v>0.83150183150183099</v>
      </c>
      <c r="AT488" s="13">
        <v>0.5</v>
      </c>
      <c r="AU488" s="13">
        <v>0.83333333333333304</v>
      </c>
      <c r="AV488" s="13">
        <v>0.86842105263157898</v>
      </c>
      <c r="AW488" s="13">
        <v>0.84</v>
      </c>
      <c r="AX488" s="13">
        <v>0.79518072289156605</v>
      </c>
      <c r="AY488" s="13">
        <v>0.90322580645161299</v>
      </c>
      <c r="AZ488" s="13">
        <v>0.85263157894736796</v>
      </c>
      <c r="BA488" s="13">
        <v>0.75925925925925897</v>
      </c>
      <c r="BB488" s="13">
        <v>0.81632653061224503</v>
      </c>
      <c r="BC488" s="13">
        <v>0.71153846153846201</v>
      </c>
      <c r="BD488" s="13"/>
      <c r="BE488" s="13">
        <v>0.85552407932011298</v>
      </c>
    </row>
    <row r="489" spans="2:57" x14ac:dyDescent="0.25">
      <c r="B489" t="s">
        <v>274</v>
      </c>
      <c r="C489" s="13">
        <v>-0.75591397849462405</v>
      </c>
      <c r="D489" s="13">
        <v>-0.67142857142857104</v>
      </c>
      <c r="E489" s="13">
        <v>-0.66393442622950805</v>
      </c>
      <c r="F489" s="13">
        <v>-0.72384937238493696</v>
      </c>
      <c r="G489" s="13">
        <v>-0.80561122244489003</v>
      </c>
      <c r="H489" s="13"/>
      <c r="I489" s="13">
        <v>-0.698375870069606</v>
      </c>
      <c r="J489" s="13">
        <v>-0.80561122244489003</v>
      </c>
      <c r="K489" s="13"/>
      <c r="L489" s="13">
        <v>-0.84677419354838701</v>
      </c>
      <c r="M489" s="13">
        <v>-0.80888888888888899</v>
      </c>
      <c r="N489" s="13">
        <v>-0.77894736842105305</v>
      </c>
      <c r="O489" s="13">
        <v>-0.65423728813559301</v>
      </c>
      <c r="P489" s="13"/>
      <c r="Q489" s="13">
        <v>-0.74757281553398103</v>
      </c>
      <c r="R489" s="13">
        <v>-0.83582089552238803</v>
      </c>
      <c r="S489" s="13">
        <v>-0.74117647058823499</v>
      </c>
      <c r="T489" s="13">
        <v>-0.78095238095238095</v>
      </c>
      <c r="U489" s="13">
        <v>-0.65546218487394903</v>
      </c>
      <c r="V489" s="13">
        <v>-0.88188976377952799</v>
      </c>
      <c r="W489" s="13">
        <v>-0.70967741935483897</v>
      </c>
      <c r="X489" s="13">
        <v>-0.76146788990825698</v>
      </c>
      <c r="Y489" s="13"/>
      <c r="Z489" s="13">
        <v>-0.65891472868217105</v>
      </c>
      <c r="AA489" s="13">
        <v>-0.80132450331125804</v>
      </c>
      <c r="AB489" s="13">
        <v>-0.72789115646258495</v>
      </c>
      <c r="AC489" s="13">
        <v>-0.85632183908046</v>
      </c>
      <c r="AD489" s="13">
        <v>-0.76699029126213603</v>
      </c>
      <c r="AE489" s="13">
        <v>-0.63725490196078405</v>
      </c>
      <c r="AF489" s="13">
        <v>-0.86842105263157898</v>
      </c>
      <c r="AG489" s="13">
        <v>-0.74418604651162801</v>
      </c>
      <c r="AH489" s="13"/>
      <c r="AI489" s="13">
        <v>-0.68292682926829296</v>
      </c>
      <c r="AJ489" s="13">
        <v>-0.66666666666666696</v>
      </c>
      <c r="AK489" s="13">
        <v>-0.56643356643356602</v>
      </c>
      <c r="AL489" s="13">
        <v>-0.81081081081081097</v>
      </c>
      <c r="AM489" s="13">
        <v>-0.86144578313252995</v>
      </c>
      <c r="AN489" s="13"/>
      <c r="AO489" s="13">
        <v>-0.75666074600355204</v>
      </c>
      <c r="AP489" s="13">
        <v>-0.75476839237057203</v>
      </c>
      <c r="AQ489" s="13"/>
      <c r="AR489" s="13">
        <v>-0.75862068965517204</v>
      </c>
      <c r="AS489" s="13">
        <v>-0.76923076923076905</v>
      </c>
      <c r="AT489" s="13">
        <v>-0.3125</v>
      </c>
      <c r="AU489" s="13">
        <v>-0.76666666666666705</v>
      </c>
      <c r="AV489" s="13">
        <v>-0.78947368421052599</v>
      </c>
      <c r="AW489" s="13">
        <v>-0.81333333333333302</v>
      </c>
      <c r="AX489" s="13">
        <v>-0.74698795180722899</v>
      </c>
      <c r="AY489" s="13">
        <v>-0.87096774193548399</v>
      </c>
      <c r="AZ489" s="13">
        <v>-0.83157894736842097</v>
      </c>
      <c r="BA489" s="13">
        <v>-0.66666666666666696</v>
      </c>
      <c r="BB489" s="13">
        <v>-0.75510204081632704</v>
      </c>
      <c r="BC489" s="13">
        <v>-0.55769230769230804</v>
      </c>
      <c r="BD489" s="13"/>
      <c r="BE489" s="13">
        <v>-0.80736543909348402</v>
      </c>
    </row>
    <row r="490" spans="2:57" x14ac:dyDescent="0.25">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row>
    <row r="491" spans="2:57" x14ac:dyDescent="0.25">
      <c r="B491" s="6" t="s">
        <v>288</v>
      </c>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row>
    <row r="492" spans="2:57" x14ac:dyDescent="0.25">
      <c r="B492" s="23" t="s">
        <v>287</v>
      </c>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row>
    <row r="493" spans="2:57" x14ac:dyDescent="0.25">
      <c r="B493" t="s">
        <v>284</v>
      </c>
      <c r="C493" s="13">
        <v>0.61664392905866305</v>
      </c>
      <c r="D493" s="13">
        <v>0.35555555555555601</v>
      </c>
      <c r="E493" s="13">
        <v>0.48235294117647098</v>
      </c>
      <c r="F493" s="13">
        <v>0.62631578947368405</v>
      </c>
      <c r="G493" s="13">
        <v>0.66828087167070205</v>
      </c>
      <c r="H493" s="13"/>
      <c r="I493" s="13">
        <v>0.55000000000000004</v>
      </c>
      <c r="J493" s="13">
        <v>0.66828087167070205</v>
      </c>
      <c r="K493" s="13"/>
      <c r="L493" s="13">
        <v>0.56730769230769196</v>
      </c>
      <c r="M493" s="13">
        <v>0.62903225806451601</v>
      </c>
      <c r="N493" s="13">
        <v>0.63675213675213704</v>
      </c>
      <c r="O493" s="13">
        <v>0.607655502392344</v>
      </c>
      <c r="P493" s="13"/>
      <c r="Q493" s="13">
        <v>0.45333333333333298</v>
      </c>
      <c r="R493" s="13">
        <v>0.48979591836734698</v>
      </c>
      <c r="S493" s="13">
        <v>0.6</v>
      </c>
      <c r="T493" s="13">
        <v>0.64772727272727304</v>
      </c>
      <c r="U493" s="13">
        <v>0.60439560439560402</v>
      </c>
      <c r="V493" s="13">
        <v>0.66666666666666696</v>
      </c>
      <c r="W493" s="13">
        <v>0.66666666666666696</v>
      </c>
      <c r="X493" s="13">
        <v>0.67682926829268297</v>
      </c>
      <c r="Y493" s="13"/>
      <c r="Z493" s="13">
        <v>0.54545454545454497</v>
      </c>
      <c r="AA493" s="13">
        <v>0.658119658119658</v>
      </c>
      <c r="AB493" s="13">
        <v>0.62068965517241403</v>
      </c>
      <c r="AC493" s="13">
        <v>0.75324675324675305</v>
      </c>
      <c r="AD493" s="13">
        <v>0.57499999999999996</v>
      </c>
      <c r="AE493" s="13">
        <v>0.465753424657534</v>
      </c>
      <c r="AF493" s="13">
        <v>0.61111111111111105</v>
      </c>
      <c r="AG493" s="13">
        <v>0.53623188405797095</v>
      </c>
      <c r="AH493" s="13"/>
      <c r="AI493" s="13">
        <v>0.64285714285714302</v>
      </c>
      <c r="AJ493" s="13">
        <v>0.49295774647887303</v>
      </c>
      <c r="AK493" s="13">
        <v>0.45161290322580599</v>
      </c>
      <c r="AL493" s="13">
        <v>0.65816326530612201</v>
      </c>
      <c r="AM493" s="13">
        <v>0.65753424657534199</v>
      </c>
      <c r="AN493" s="13"/>
      <c r="AO493" s="13">
        <v>0.64302059496567499</v>
      </c>
      <c r="AP493" s="13">
        <v>0.57770270270270296</v>
      </c>
      <c r="AQ493" s="13"/>
      <c r="AR493" s="13">
        <v>0.60975609756097604</v>
      </c>
      <c r="AS493" s="13">
        <v>0.64159292035398197</v>
      </c>
      <c r="AT493" s="13">
        <v>0.54545454545454497</v>
      </c>
      <c r="AU493" s="13">
        <v>0.57142857142857095</v>
      </c>
      <c r="AV493" s="13">
        <v>0.57777777777777795</v>
      </c>
      <c r="AW493" s="13">
        <v>0.58333333333333304</v>
      </c>
      <c r="AX493" s="13">
        <v>0.61971830985915499</v>
      </c>
      <c r="AY493" s="13">
        <v>0.72</v>
      </c>
      <c r="AZ493" s="13">
        <v>0.65432098765432101</v>
      </c>
      <c r="BA493" s="13">
        <v>0.52500000000000002</v>
      </c>
      <c r="BB493" s="13">
        <v>0.6</v>
      </c>
      <c r="BC493" s="13">
        <v>0.625</v>
      </c>
      <c r="BD493" s="13"/>
      <c r="BE493" s="13">
        <v>0.66891891891891897</v>
      </c>
    </row>
    <row r="494" spans="2:57" x14ac:dyDescent="0.25">
      <c r="B494" t="s">
        <v>285</v>
      </c>
      <c r="C494" s="13">
        <v>0.354706684856753</v>
      </c>
      <c r="D494" s="13">
        <v>0.62222222222222201</v>
      </c>
      <c r="E494" s="13">
        <v>0.44705882352941201</v>
      </c>
      <c r="F494" s="13">
        <v>0.35789473684210499</v>
      </c>
      <c r="G494" s="13">
        <v>0.305084745762712</v>
      </c>
      <c r="H494" s="13"/>
      <c r="I494" s="13">
        <v>0.41875000000000001</v>
      </c>
      <c r="J494" s="13">
        <v>0.305084745762712</v>
      </c>
      <c r="K494" s="13"/>
      <c r="L494" s="13">
        <v>0.42307692307692302</v>
      </c>
      <c r="M494" s="13">
        <v>0.35483870967741898</v>
      </c>
      <c r="N494" s="13">
        <v>0.33760683760683802</v>
      </c>
      <c r="O494" s="13">
        <v>0.33971291866028702</v>
      </c>
      <c r="P494" s="13"/>
      <c r="Q494" s="13">
        <v>0.52</v>
      </c>
      <c r="R494" s="13">
        <v>0.469387755102041</v>
      </c>
      <c r="S494" s="13">
        <v>0.38571428571428601</v>
      </c>
      <c r="T494" s="13">
        <v>0.34090909090909099</v>
      </c>
      <c r="U494" s="13">
        <v>0.38461538461538503</v>
      </c>
      <c r="V494" s="13">
        <v>0.324561403508772</v>
      </c>
      <c r="W494" s="13">
        <v>0.29487179487179499</v>
      </c>
      <c r="X494" s="13">
        <v>0.27439024390243899</v>
      </c>
      <c r="Y494" s="13"/>
      <c r="Z494" s="13">
        <v>0.42045454545454503</v>
      </c>
      <c r="AA494" s="13">
        <v>0.33333333333333298</v>
      </c>
      <c r="AB494" s="13">
        <v>0.318965517241379</v>
      </c>
      <c r="AC494" s="13">
        <v>0.246753246753247</v>
      </c>
      <c r="AD494" s="13">
        <v>0.38750000000000001</v>
      </c>
      <c r="AE494" s="13">
        <v>0.465753424657534</v>
      </c>
      <c r="AF494" s="13">
        <v>0.38888888888888901</v>
      </c>
      <c r="AG494" s="13">
        <v>0.434782608695652</v>
      </c>
      <c r="AH494" s="13"/>
      <c r="AI494" s="13">
        <v>0.32142857142857101</v>
      </c>
      <c r="AJ494" s="13">
        <v>0.46478873239436602</v>
      </c>
      <c r="AK494" s="13">
        <v>0.52688172043010795</v>
      </c>
      <c r="AL494" s="13">
        <v>0.32142857142857101</v>
      </c>
      <c r="AM494" s="13">
        <v>0.29452054794520499</v>
      </c>
      <c r="AN494" s="13"/>
      <c r="AO494" s="13">
        <v>0.33409610983981702</v>
      </c>
      <c r="AP494" s="13">
        <v>0.38513513513513498</v>
      </c>
      <c r="AQ494" s="13"/>
      <c r="AR494" s="13">
        <v>0.39024390243902402</v>
      </c>
      <c r="AS494" s="13">
        <v>0.33185840707964598</v>
      </c>
      <c r="AT494" s="13">
        <v>0.45454545454545497</v>
      </c>
      <c r="AU494" s="13">
        <v>0.42857142857142899</v>
      </c>
      <c r="AV494" s="13">
        <v>0.38888888888888901</v>
      </c>
      <c r="AW494" s="13">
        <v>0.35</v>
      </c>
      <c r="AX494" s="13">
        <v>0.352112676056338</v>
      </c>
      <c r="AY494" s="13">
        <v>0.28000000000000003</v>
      </c>
      <c r="AZ494" s="13">
        <v>0.32098765432098803</v>
      </c>
      <c r="BA494" s="13">
        <v>0.45</v>
      </c>
      <c r="BB494" s="13">
        <v>0.34285714285714303</v>
      </c>
      <c r="BC494" s="13">
        <v>0.34375</v>
      </c>
      <c r="BD494" s="13"/>
      <c r="BE494" s="13">
        <v>0.31081081081081102</v>
      </c>
    </row>
    <row r="495" spans="2:57" x14ac:dyDescent="0.25">
      <c r="B495" t="s">
        <v>82</v>
      </c>
      <c r="C495" s="13">
        <v>2.8649386084583901E-2</v>
      </c>
      <c r="D495" s="13">
        <v>2.2222222222222199E-2</v>
      </c>
      <c r="E495" s="13">
        <v>7.0588235294117604E-2</v>
      </c>
      <c r="F495" s="13">
        <v>1.5789473684210499E-2</v>
      </c>
      <c r="G495" s="13">
        <v>2.6634382566585998E-2</v>
      </c>
      <c r="H495" s="13"/>
      <c r="I495" s="13">
        <v>3.125E-2</v>
      </c>
      <c r="J495" s="13">
        <v>2.6634382566585998E-2</v>
      </c>
      <c r="K495" s="13"/>
      <c r="L495" s="13">
        <v>9.6153846153846194E-3</v>
      </c>
      <c r="M495" s="13">
        <v>1.6129032258064498E-2</v>
      </c>
      <c r="N495" s="13">
        <v>2.5641025641025599E-2</v>
      </c>
      <c r="O495" s="13">
        <v>5.2631578947368397E-2</v>
      </c>
      <c r="P495" s="13"/>
      <c r="Q495" s="13">
        <v>2.66666666666667E-2</v>
      </c>
      <c r="R495" s="13">
        <v>4.08163265306122E-2</v>
      </c>
      <c r="S495" s="13">
        <v>1.4285714285714299E-2</v>
      </c>
      <c r="T495" s="13">
        <v>1.13636363636364E-2</v>
      </c>
      <c r="U495" s="13">
        <v>1.0989010989011E-2</v>
      </c>
      <c r="V495" s="13">
        <v>8.7719298245613996E-3</v>
      </c>
      <c r="W495" s="13">
        <v>3.8461538461538498E-2</v>
      </c>
      <c r="X495" s="13">
        <v>4.8780487804878099E-2</v>
      </c>
      <c r="Y495" s="13"/>
      <c r="Z495" s="13">
        <v>3.4090909090909102E-2</v>
      </c>
      <c r="AA495" s="13">
        <v>8.5470085470085496E-3</v>
      </c>
      <c r="AB495" s="13">
        <v>6.0344827586206899E-2</v>
      </c>
      <c r="AC495" s="13">
        <v>0</v>
      </c>
      <c r="AD495" s="13">
        <v>3.7499999999999999E-2</v>
      </c>
      <c r="AE495" s="13">
        <v>6.8493150684931503E-2</v>
      </c>
      <c r="AF495" s="13">
        <v>0</v>
      </c>
      <c r="AG495" s="13">
        <v>2.8985507246376802E-2</v>
      </c>
      <c r="AH495" s="13"/>
      <c r="AI495" s="13">
        <v>3.5714285714285698E-2</v>
      </c>
      <c r="AJ495" s="13">
        <v>4.2253521126760597E-2</v>
      </c>
      <c r="AK495" s="13">
        <v>2.1505376344085999E-2</v>
      </c>
      <c r="AL495" s="13">
        <v>2.04081632653061E-2</v>
      </c>
      <c r="AM495" s="13">
        <v>4.7945205479452101E-2</v>
      </c>
      <c r="AN495" s="13"/>
      <c r="AO495" s="13">
        <v>2.2883295194508001E-2</v>
      </c>
      <c r="AP495" s="13">
        <v>3.7162162162162199E-2</v>
      </c>
      <c r="AQ495" s="13"/>
      <c r="AR495" s="13">
        <v>0</v>
      </c>
      <c r="AS495" s="13">
        <v>2.6548672566371698E-2</v>
      </c>
      <c r="AT495" s="13">
        <v>0</v>
      </c>
      <c r="AU495" s="13">
        <v>0</v>
      </c>
      <c r="AV495" s="13">
        <v>3.3333333333333298E-2</v>
      </c>
      <c r="AW495" s="13">
        <v>6.6666666666666693E-2</v>
      </c>
      <c r="AX495" s="13">
        <v>2.8169014084507001E-2</v>
      </c>
      <c r="AY495" s="13">
        <v>0</v>
      </c>
      <c r="AZ495" s="13">
        <v>2.4691358024691398E-2</v>
      </c>
      <c r="BA495" s="13">
        <v>2.5000000000000001E-2</v>
      </c>
      <c r="BB495" s="13">
        <v>5.7142857142857099E-2</v>
      </c>
      <c r="BC495" s="13">
        <v>3.125E-2</v>
      </c>
      <c r="BD495" s="13"/>
      <c r="BE495" s="13">
        <v>2.0270270270270299E-2</v>
      </c>
    </row>
    <row r="496" spans="2:57" x14ac:dyDescent="0.25">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row>
    <row r="497" spans="2:57" x14ac:dyDescent="0.25">
      <c r="B497" s="6" t="s">
        <v>289</v>
      </c>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row>
    <row r="498" spans="2:57" x14ac:dyDescent="0.25">
      <c r="B498" s="23" t="s">
        <v>287</v>
      </c>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row>
    <row r="499" spans="2:57" x14ac:dyDescent="0.25">
      <c r="B499" t="s">
        <v>284</v>
      </c>
      <c r="C499" s="13">
        <v>0.58390177353342398</v>
      </c>
      <c r="D499" s="13">
        <v>0.4</v>
      </c>
      <c r="E499" s="13">
        <v>0.45882352941176502</v>
      </c>
      <c r="F499" s="13">
        <v>0.57368421052631602</v>
      </c>
      <c r="G499" s="13">
        <v>0.63438256658595604</v>
      </c>
      <c r="H499" s="13"/>
      <c r="I499" s="13">
        <v>0.51875000000000004</v>
      </c>
      <c r="J499" s="13">
        <v>0.63438256658595604</v>
      </c>
      <c r="K499" s="13"/>
      <c r="L499" s="13">
        <v>0.55769230769230804</v>
      </c>
      <c r="M499" s="13">
        <v>0.60752688172043001</v>
      </c>
      <c r="N499" s="13">
        <v>0.60683760683760701</v>
      </c>
      <c r="O499" s="13">
        <v>0.55023923444976097</v>
      </c>
      <c r="P499" s="13"/>
      <c r="Q499" s="13">
        <v>0.49333333333333301</v>
      </c>
      <c r="R499" s="13">
        <v>0.59183673469387799</v>
      </c>
      <c r="S499" s="13">
        <v>0.45714285714285702</v>
      </c>
      <c r="T499" s="13">
        <v>0.54545454545454497</v>
      </c>
      <c r="U499" s="13">
        <v>0.64835164835164805</v>
      </c>
      <c r="V499" s="13">
        <v>0.55263157894736803</v>
      </c>
      <c r="W499" s="13">
        <v>0.66666666666666696</v>
      </c>
      <c r="X499" s="13">
        <v>0.64024390243902396</v>
      </c>
      <c r="Y499" s="13"/>
      <c r="Z499" s="13">
        <v>0.5</v>
      </c>
      <c r="AA499" s="13">
        <v>0.58119658119658102</v>
      </c>
      <c r="AB499" s="13">
        <v>0.64655172413793105</v>
      </c>
      <c r="AC499" s="13">
        <v>0.64935064935064901</v>
      </c>
      <c r="AD499" s="13">
        <v>0.58750000000000002</v>
      </c>
      <c r="AE499" s="13">
        <v>0.52054794520547898</v>
      </c>
      <c r="AF499" s="13">
        <v>0.58333333333333304</v>
      </c>
      <c r="AG499" s="13">
        <v>0.50724637681159401</v>
      </c>
      <c r="AH499" s="13"/>
      <c r="AI499" s="13">
        <v>0.60714285714285698</v>
      </c>
      <c r="AJ499" s="13">
        <v>0.52112676056338003</v>
      </c>
      <c r="AK499" s="13">
        <v>0.43010752688171999</v>
      </c>
      <c r="AL499" s="13">
        <v>0.58163265306122403</v>
      </c>
      <c r="AM499" s="13">
        <v>0.71232876712328796</v>
      </c>
      <c r="AN499" s="13"/>
      <c r="AO499" s="13">
        <v>0.597254004576659</v>
      </c>
      <c r="AP499" s="13">
        <v>0.56418918918918903</v>
      </c>
      <c r="AQ499" s="13"/>
      <c r="AR499" s="13">
        <v>0.36585365853658502</v>
      </c>
      <c r="AS499" s="13">
        <v>0.61504424778761102</v>
      </c>
      <c r="AT499" s="13">
        <v>0.54545454545454497</v>
      </c>
      <c r="AU499" s="13">
        <v>0.66666666666666696</v>
      </c>
      <c r="AV499" s="13">
        <v>0.56666666666666698</v>
      </c>
      <c r="AW499" s="13">
        <v>0.65</v>
      </c>
      <c r="AX499" s="13">
        <v>0.49295774647887303</v>
      </c>
      <c r="AY499" s="13">
        <v>0.6</v>
      </c>
      <c r="AZ499" s="13">
        <v>0.58024691358024705</v>
      </c>
      <c r="BA499" s="13">
        <v>0.65</v>
      </c>
      <c r="BB499" s="13">
        <v>0.6</v>
      </c>
      <c r="BC499" s="13">
        <v>0.625</v>
      </c>
      <c r="BD499" s="13"/>
      <c r="BE499" s="13">
        <v>0.63513513513513498</v>
      </c>
    </row>
    <row r="500" spans="2:57" x14ac:dyDescent="0.25">
      <c r="B500" t="s">
        <v>285</v>
      </c>
      <c r="C500" s="13">
        <v>0.37789904502046401</v>
      </c>
      <c r="D500" s="13">
        <v>0.6</v>
      </c>
      <c r="E500" s="13">
        <v>0.435294117647059</v>
      </c>
      <c r="F500" s="13">
        <v>0.4</v>
      </c>
      <c r="G500" s="13">
        <v>0.33171912832929801</v>
      </c>
      <c r="H500" s="13"/>
      <c r="I500" s="13">
        <v>0.4375</v>
      </c>
      <c r="J500" s="13">
        <v>0.33171912832929801</v>
      </c>
      <c r="K500" s="13"/>
      <c r="L500" s="13">
        <v>0.394230769230769</v>
      </c>
      <c r="M500" s="13">
        <v>0.35483870967741898</v>
      </c>
      <c r="N500" s="13">
        <v>0.35897435897435898</v>
      </c>
      <c r="O500" s="13">
        <v>0.41148325358851701</v>
      </c>
      <c r="P500" s="13"/>
      <c r="Q500" s="13">
        <v>0.46666666666666701</v>
      </c>
      <c r="R500" s="13">
        <v>0.40816326530612201</v>
      </c>
      <c r="S500" s="13">
        <v>0.45714285714285702</v>
      </c>
      <c r="T500" s="13">
        <v>0.40909090909090901</v>
      </c>
      <c r="U500" s="13">
        <v>0.340659340659341</v>
      </c>
      <c r="V500" s="13">
        <v>0.394736842105263</v>
      </c>
      <c r="W500" s="13">
        <v>0.33333333333333298</v>
      </c>
      <c r="X500" s="13">
        <v>0.310975609756098</v>
      </c>
      <c r="Y500" s="13"/>
      <c r="Z500" s="13">
        <v>0.42045454545454503</v>
      </c>
      <c r="AA500" s="13">
        <v>0.39316239316239299</v>
      </c>
      <c r="AB500" s="13">
        <v>0.31034482758620702</v>
      </c>
      <c r="AC500" s="13">
        <v>0.337662337662338</v>
      </c>
      <c r="AD500" s="13">
        <v>0.35</v>
      </c>
      <c r="AE500" s="13">
        <v>0.42465753424657499</v>
      </c>
      <c r="AF500" s="13">
        <v>0.41666666666666702</v>
      </c>
      <c r="AG500" s="13">
        <v>0.46376811594202899</v>
      </c>
      <c r="AH500" s="13"/>
      <c r="AI500" s="13">
        <v>0.35714285714285698</v>
      </c>
      <c r="AJ500" s="13">
        <v>0.42253521126760601</v>
      </c>
      <c r="AK500" s="13">
        <v>0.54838709677419395</v>
      </c>
      <c r="AL500" s="13">
        <v>0.37244897959183698</v>
      </c>
      <c r="AM500" s="13">
        <v>0.267123287671233</v>
      </c>
      <c r="AN500" s="13"/>
      <c r="AO500" s="13">
        <v>0.36384439359267701</v>
      </c>
      <c r="AP500" s="13">
        <v>0.39864864864864902</v>
      </c>
      <c r="AQ500" s="13"/>
      <c r="AR500" s="13">
        <v>0.58536585365853699</v>
      </c>
      <c r="AS500" s="13">
        <v>0.34070796460177</v>
      </c>
      <c r="AT500" s="13">
        <v>0.45454545454545497</v>
      </c>
      <c r="AU500" s="13">
        <v>0.28571428571428598</v>
      </c>
      <c r="AV500" s="13">
        <v>0.43333333333333302</v>
      </c>
      <c r="AW500" s="13">
        <v>0.3</v>
      </c>
      <c r="AX500" s="13">
        <v>0.43661971830985902</v>
      </c>
      <c r="AY500" s="13">
        <v>0.4</v>
      </c>
      <c r="AZ500" s="13">
        <v>0.38271604938271597</v>
      </c>
      <c r="BA500" s="13">
        <v>0.3</v>
      </c>
      <c r="BB500" s="13">
        <v>0.4</v>
      </c>
      <c r="BC500" s="13">
        <v>0.3125</v>
      </c>
      <c r="BD500" s="13"/>
      <c r="BE500" s="13">
        <v>0.33445945945945899</v>
      </c>
    </row>
    <row r="501" spans="2:57" x14ac:dyDescent="0.25">
      <c r="B501" t="s">
        <v>82</v>
      </c>
      <c r="C501" s="13">
        <v>3.8199181446111903E-2</v>
      </c>
      <c r="D501" s="13">
        <v>0</v>
      </c>
      <c r="E501" s="13">
        <v>0.105882352941176</v>
      </c>
      <c r="F501" s="13">
        <v>2.6315789473684199E-2</v>
      </c>
      <c r="G501" s="13">
        <v>3.3898305084745797E-2</v>
      </c>
      <c r="H501" s="13"/>
      <c r="I501" s="13">
        <v>4.3749999999999997E-2</v>
      </c>
      <c r="J501" s="13">
        <v>3.3898305084745797E-2</v>
      </c>
      <c r="K501" s="13"/>
      <c r="L501" s="13">
        <v>4.80769230769231E-2</v>
      </c>
      <c r="M501" s="13">
        <v>3.7634408602150497E-2</v>
      </c>
      <c r="N501" s="13">
        <v>3.4188034188034198E-2</v>
      </c>
      <c r="O501" s="13">
        <v>3.82775119617225E-2</v>
      </c>
      <c r="P501" s="13"/>
      <c r="Q501" s="13">
        <v>0.04</v>
      </c>
      <c r="R501" s="13">
        <v>0</v>
      </c>
      <c r="S501" s="13">
        <v>8.5714285714285701E-2</v>
      </c>
      <c r="T501" s="13">
        <v>4.5454545454545497E-2</v>
      </c>
      <c r="U501" s="13">
        <v>1.0989010989011E-2</v>
      </c>
      <c r="V501" s="13">
        <v>5.2631578947368397E-2</v>
      </c>
      <c r="W501" s="13">
        <v>0</v>
      </c>
      <c r="X501" s="13">
        <v>4.8780487804878099E-2</v>
      </c>
      <c r="Y501" s="13"/>
      <c r="Z501" s="13">
        <v>7.9545454545454503E-2</v>
      </c>
      <c r="AA501" s="13">
        <v>2.5641025641025599E-2</v>
      </c>
      <c r="AB501" s="13">
        <v>4.31034482758621E-2</v>
      </c>
      <c r="AC501" s="13">
        <v>1.2987012987013E-2</v>
      </c>
      <c r="AD501" s="13">
        <v>6.25E-2</v>
      </c>
      <c r="AE501" s="13">
        <v>5.4794520547945202E-2</v>
      </c>
      <c r="AF501" s="13">
        <v>0</v>
      </c>
      <c r="AG501" s="13">
        <v>2.8985507246376802E-2</v>
      </c>
      <c r="AH501" s="13"/>
      <c r="AI501" s="13">
        <v>3.5714285714285698E-2</v>
      </c>
      <c r="AJ501" s="13">
        <v>5.63380281690141E-2</v>
      </c>
      <c r="AK501" s="13">
        <v>2.1505376344085999E-2</v>
      </c>
      <c r="AL501" s="13">
        <v>4.5918367346938799E-2</v>
      </c>
      <c r="AM501" s="13">
        <v>2.0547945205479499E-2</v>
      </c>
      <c r="AN501" s="13"/>
      <c r="AO501" s="13">
        <v>3.8901601830663601E-2</v>
      </c>
      <c r="AP501" s="13">
        <v>3.7162162162162199E-2</v>
      </c>
      <c r="AQ501" s="13"/>
      <c r="AR501" s="13">
        <v>4.8780487804878099E-2</v>
      </c>
      <c r="AS501" s="13">
        <v>4.4247787610619503E-2</v>
      </c>
      <c r="AT501" s="13">
        <v>0</v>
      </c>
      <c r="AU501" s="13">
        <v>4.7619047619047603E-2</v>
      </c>
      <c r="AV501" s="13">
        <v>0</v>
      </c>
      <c r="AW501" s="13">
        <v>0.05</v>
      </c>
      <c r="AX501" s="13">
        <v>7.0422535211267595E-2</v>
      </c>
      <c r="AY501" s="13">
        <v>0</v>
      </c>
      <c r="AZ501" s="13">
        <v>3.7037037037037E-2</v>
      </c>
      <c r="BA501" s="13">
        <v>0.05</v>
      </c>
      <c r="BB501" s="13">
        <v>0</v>
      </c>
      <c r="BC501" s="13">
        <v>6.25E-2</v>
      </c>
      <c r="BD501" s="13"/>
      <c r="BE501" s="13">
        <v>3.04054054054054E-2</v>
      </c>
    </row>
    <row r="502" spans="2:57" x14ac:dyDescent="0.25">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row>
    <row r="503" spans="2:57" x14ac:dyDescent="0.25">
      <c r="B503" s="6" t="s">
        <v>290</v>
      </c>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row>
    <row r="504" spans="2:57" x14ac:dyDescent="0.25">
      <c r="B504" s="23" t="s">
        <v>287</v>
      </c>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row>
    <row r="505" spans="2:57" x14ac:dyDescent="0.25">
      <c r="B505" t="s">
        <v>284</v>
      </c>
      <c r="C505" s="13">
        <v>0.57435197817189598</v>
      </c>
      <c r="D505" s="13">
        <v>0.33333333333333298</v>
      </c>
      <c r="E505" s="13">
        <v>0.435294117647059</v>
      </c>
      <c r="F505" s="13">
        <v>0.55263157894736803</v>
      </c>
      <c r="G505" s="13">
        <v>0.63922518159806296</v>
      </c>
      <c r="H505" s="13"/>
      <c r="I505" s="13">
        <v>0.49062499999999998</v>
      </c>
      <c r="J505" s="13">
        <v>0.63922518159806296</v>
      </c>
      <c r="K505" s="13"/>
      <c r="L505" s="13">
        <v>0.57692307692307698</v>
      </c>
      <c r="M505" s="13">
        <v>0.54838709677419395</v>
      </c>
      <c r="N505" s="13">
        <v>0.63247863247863201</v>
      </c>
      <c r="O505" s="13">
        <v>0.53110047846889996</v>
      </c>
      <c r="P505" s="13"/>
      <c r="Q505" s="13">
        <v>0.45333333333333298</v>
      </c>
      <c r="R505" s="13">
        <v>0.530612244897959</v>
      </c>
      <c r="S505" s="13">
        <v>0.51428571428571401</v>
      </c>
      <c r="T505" s="13">
        <v>0.51136363636363602</v>
      </c>
      <c r="U505" s="13">
        <v>0.57142857142857095</v>
      </c>
      <c r="V505" s="13">
        <v>0.60526315789473695</v>
      </c>
      <c r="W505" s="13">
        <v>0.64102564102564097</v>
      </c>
      <c r="X505" s="13">
        <v>0.65243902439024404</v>
      </c>
      <c r="Y505" s="13"/>
      <c r="Z505" s="13">
        <v>0.45454545454545497</v>
      </c>
      <c r="AA505" s="13">
        <v>0.62393162393162405</v>
      </c>
      <c r="AB505" s="13">
        <v>0.59482758620689702</v>
      </c>
      <c r="AC505" s="13">
        <v>0.668831168831169</v>
      </c>
      <c r="AD505" s="13">
        <v>0.61250000000000004</v>
      </c>
      <c r="AE505" s="13">
        <v>0.36986301369863001</v>
      </c>
      <c r="AF505" s="13">
        <v>0.47222222222222199</v>
      </c>
      <c r="AG505" s="13">
        <v>0.623188405797101</v>
      </c>
      <c r="AH505" s="13"/>
      <c r="AI505" s="13">
        <v>0.39285714285714302</v>
      </c>
      <c r="AJ505" s="13">
        <v>0.47887323943662002</v>
      </c>
      <c r="AK505" s="13">
        <v>0.483870967741935</v>
      </c>
      <c r="AL505" s="13">
        <v>0.59183673469387799</v>
      </c>
      <c r="AM505" s="13">
        <v>0.66438356164383605</v>
      </c>
      <c r="AN505" s="13"/>
      <c r="AO505" s="13">
        <v>0.581235697940503</v>
      </c>
      <c r="AP505" s="13">
        <v>0.56418918918918903</v>
      </c>
      <c r="AQ505" s="13"/>
      <c r="AR505" s="13">
        <v>0.56097560975609795</v>
      </c>
      <c r="AS505" s="13">
        <v>0.57964601769911495</v>
      </c>
      <c r="AT505" s="13">
        <v>0.45454545454545497</v>
      </c>
      <c r="AU505" s="13">
        <v>0.57142857142857095</v>
      </c>
      <c r="AV505" s="13">
        <v>0.54444444444444395</v>
      </c>
      <c r="AW505" s="13">
        <v>0.55000000000000004</v>
      </c>
      <c r="AX505" s="13">
        <v>0.54929577464788704</v>
      </c>
      <c r="AY505" s="13">
        <v>0.72</v>
      </c>
      <c r="AZ505" s="13">
        <v>0.60493827160493796</v>
      </c>
      <c r="BA505" s="13">
        <v>0.57499999999999996</v>
      </c>
      <c r="BB505" s="13">
        <v>0.65714285714285703</v>
      </c>
      <c r="BC505" s="13">
        <v>0.5</v>
      </c>
      <c r="BD505" s="13"/>
      <c r="BE505" s="13">
        <v>0.63851351351351304</v>
      </c>
    </row>
    <row r="506" spans="2:57" x14ac:dyDescent="0.25">
      <c r="B506" t="s">
        <v>285</v>
      </c>
      <c r="C506" s="13">
        <v>0.39563437926330203</v>
      </c>
      <c r="D506" s="13">
        <v>0.64444444444444404</v>
      </c>
      <c r="E506" s="13">
        <v>0.50588235294117601</v>
      </c>
      <c r="F506" s="13">
        <v>0.42631578947368398</v>
      </c>
      <c r="G506" s="13">
        <v>0.33171912832929801</v>
      </c>
      <c r="H506" s="13"/>
      <c r="I506" s="13">
        <v>0.47812500000000002</v>
      </c>
      <c r="J506" s="13">
        <v>0.33171912832929801</v>
      </c>
      <c r="K506" s="13"/>
      <c r="L506" s="13">
        <v>0.38461538461538503</v>
      </c>
      <c r="M506" s="13">
        <v>0.43548387096774199</v>
      </c>
      <c r="N506" s="13">
        <v>0.341880341880342</v>
      </c>
      <c r="O506" s="13">
        <v>0.42583732057416301</v>
      </c>
      <c r="P506" s="13"/>
      <c r="Q506" s="13">
        <v>0.52</v>
      </c>
      <c r="R506" s="13">
        <v>0.469387755102041</v>
      </c>
      <c r="S506" s="13">
        <v>0.45714285714285702</v>
      </c>
      <c r="T506" s="13">
        <v>0.45454545454545497</v>
      </c>
      <c r="U506" s="13">
        <v>0.40659340659340698</v>
      </c>
      <c r="V506" s="13">
        <v>0.36842105263157898</v>
      </c>
      <c r="W506" s="13">
        <v>0.32051282051282098</v>
      </c>
      <c r="X506" s="13">
        <v>0.310975609756098</v>
      </c>
      <c r="Y506" s="13"/>
      <c r="Z506" s="13">
        <v>0.48863636363636398</v>
      </c>
      <c r="AA506" s="13">
        <v>0.35897435897435898</v>
      </c>
      <c r="AB506" s="13">
        <v>0.35344827586206901</v>
      </c>
      <c r="AC506" s="13">
        <v>0.32467532467532501</v>
      </c>
      <c r="AD506" s="13">
        <v>0.35</v>
      </c>
      <c r="AE506" s="13">
        <v>0.57534246575342496</v>
      </c>
      <c r="AF506" s="13">
        <v>0.52777777777777801</v>
      </c>
      <c r="AG506" s="13">
        <v>0.36231884057970998</v>
      </c>
      <c r="AH506" s="13"/>
      <c r="AI506" s="13">
        <v>0.57142857142857095</v>
      </c>
      <c r="AJ506" s="13">
        <v>0.49295774647887303</v>
      </c>
      <c r="AK506" s="13">
        <v>0.50537634408602194</v>
      </c>
      <c r="AL506" s="13">
        <v>0.37755102040816302</v>
      </c>
      <c r="AM506" s="13">
        <v>0.29452054794520499</v>
      </c>
      <c r="AN506" s="13"/>
      <c r="AO506" s="13">
        <v>0.39130434782608697</v>
      </c>
      <c r="AP506" s="13">
        <v>0.40202702702702697</v>
      </c>
      <c r="AQ506" s="13"/>
      <c r="AR506" s="13">
        <v>0.41463414634146301</v>
      </c>
      <c r="AS506" s="13">
        <v>0.393805309734513</v>
      </c>
      <c r="AT506" s="13">
        <v>0.45454545454545497</v>
      </c>
      <c r="AU506" s="13">
        <v>0.42857142857142899</v>
      </c>
      <c r="AV506" s="13">
        <v>0.422222222222222</v>
      </c>
      <c r="AW506" s="13">
        <v>0.36666666666666697</v>
      </c>
      <c r="AX506" s="13">
        <v>0.43661971830985902</v>
      </c>
      <c r="AY506" s="13">
        <v>0.28000000000000003</v>
      </c>
      <c r="AZ506" s="13">
        <v>0.358024691358025</v>
      </c>
      <c r="BA506" s="13">
        <v>0.4</v>
      </c>
      <c r="BB506" s="13">
        <v>0.34285714285714303</v>
      </c>
      <c r="BC506" s="13">
        <v>0.46875</v>
      </c>
      <c r="BD506" s="13"/>
      <c r="BE506" s="13">
        <v>0.34459459459459502</v>
      </c>
    </row>
    <row r="507" spans="2:57" x14ac:dyDescent="0.25">
      <c r="B507" t="s">
        <v>82</v>
      </c>
      <c r="C507" s="13">
        <v>3.0013642564802202E-2</v>
      </c>
      <c r="D507" s="13">
        <v>2.2222222222222199E-2</v>
      </c>
      <c r="E507" s="13">
        <v>5.8823529411764698E-2</v>
      </c>
      <c r="F507" s="13">
        <v>2.1052631578947399E-2</v>
      </c>
      <c r="G507" s="13">
        <v>2.9055690072639199E-2</v>
      </c>
      <c r="H507" s="13"/>
      <c r="I507" s="13">
        <v>3.125E-2</v>
      </c>
      <c r="J507" s="13">
        <v>2.9055690072639199E-2</v>
      </c>
      <c r="K507" s="13"/>
      <c r="L507" s="13">
        <v>3.8461538461538498E-2</v>
      </c>
      <c r="M507" s="13">
        <v>1.6129032258064498E-2</v>
      </c>
      <c r="N507" s="13">
        <v>2.5641025641025599E-2</v>
      </c>
      <c r="O507" s="13">
        <v>4.3062200956937802E-2</v>
      </c>
      <c r="P507" s="13"/>
      <c r="Q507" s="13">
        <v>2.66666666666667E-2</v>
      </c>
      <c r="R507" s="13">
        <v>0</v>
      </c>
      <c r="S507" s="13">
        <v>2.8571428571428598E-2</v>
      </c>
      <c r="T507" s="13">
        <v>3.4090909090909102E-2</v>
      </c>
      <c r="U507" s="13">
        <v>2.1978021978022001E-2</v>
      </c>
      <c r="V507" s="13">
        <v>2.6315789473684199E-2</v>
      </c>
      <c r="W507" s="13">
        <v>3.8461538461538498E-2</v>
      </c>
      <c r="X507" s="13">
        <v>3.65853658536585E-2</v>
      </c>
      <c r="Y507" s="13"/>
      <c r="Z507" s="13">
        <v>5.6818181818181802E-2</v>
      </c>
      <c r="AA507" s="13">
        <v>1.7094017094017099E-2</v>
      </c>
      <c r="AB507" s="13">
        <v>5.1724137931034503E-2</v>
      </c>
      <c r="AC507" s="13">
        <v>6.4935064935064896E-3</v>
      </c>
      <c r="AD507" s="13">
        <v>3.7499999999999999E-2</v>
      </c>
      <c r="AE507" s="13">
        <v>5.4794520547945202E-2</v>
      </c>
      <c r="AF507" s="13">
        <v>0</v>
      </c>
      <c r="AG507" s="13">
        <v>1.4492753623188401E-2</v>
      </c>
      <c r="AH507" s="13"/>
      <c r="AI507" s="13">
        <v>3.5714285714285698E-2</v>
      </c>
      <c r="AJ507" s="13">
        <v>2.8169014084507001E-2</v>
      </c>
      <c r="AK507" s="13">
        <v>1.0752688172042999E-2</v>
      </c>
      <c r="AL507" s="13">
        <v>3.06122448979592E-2</v>
      </c>
      <c r="AM507" s="13">
        <v>4.1095890410958902E-2</v>
      </c>
      <c r="AN507" s="13"/>
      <c r="AO507" s="13">
        <v>2.7459954233409599E-2</v>
      </c>
      <c r="AP507" s="13">
        <v>3.37837837837838E-2</v>
      </c>
      <c r="AQ507" s="13"/>
      <c r="AR507" s="13">
        <v>2.4390243902439001E-2</v>
      </c>
      <c r="AS507" s="13">
        <v>2.6548672566371698E-2</v>
      </c>
      <c r="AT507" s="13">
        <v>9.0909090909090898E-2</v>
      </c>
      <c r="AU507" s="13">
        <v>0</v>
      </c>
      <c r="AV507" s="13">
        <v>3.3333333333333298E-2</v>
      </c>
      <c r="AW507" s="13">
        <v>8.3333333333333301E-2</v>
      </c>
      <c r="AX507" s="13">
        <v>1.4084507042253501E-2</v>
      </c>
      <c r="AY507" s="13">
        <v>0</v>
      </c>
      <c r="AZ507" s="13">
        <v>3.7037037037037E-2</v>
      </c>
      <c r="BA507" s="13">
        <v>2.5000000000000001E-2</v>
      </c>
      <c r="BB507" s="13">
        <v>0</v>
      </c>
      <c r="BC507" s="13">
        <v>3.125E-2</v>
      </c>
      <c r="BD507" s="13"/>
      <c r="BE507" s="13">
        <v>1.68918918918919E-2</v>
      </c>
    </row>
    <row r="508" spans="2:57" x14ac:dyDescent="0.25">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row>
    <row r="509" spans="2:57" x14ac:dyDescent="0.25">
      <c r="B509" s="6" t="s">
        <v>291</v>
      </c>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row>
    <row r="510" spans="2:57" x14ac:dyDescent="0.25">
      <c r="B510" s="23" t="s">
        <v>287</v>
      </c>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row>
    <row r="511" spans="2:57" x14ac:dyDescent="0.25">
      <c r="B511" t="s">
        <v>284</v>
      </c>
      <c r="C511" s="13">
        <v>0.62892223738062802</v>
      </c>
      <c r="D511" s="13">
        <v>0.4</v>
      </c>
      <c r="E511" s="13">
        <v>0.57647058823529396</v>
      </c>
      <c r="F511" s="13">
        <v>0.62631578947368405</v>
      </c>
      <c r="G511" s="13">
        <v>0.66585956416464898</v>
      </c>
      <c r="H511" s="13"/>
      <c r="I511" s="13">
        <v>0.58125000000000004</v>
      </c>
      <c r="J511" s="13">
        <v>0.66585956416464898</v>
      </c>
      <c r="K511" s="13"/>
      <c r="L511" s="13">
        <v>0.61538461538461497</v>
      </c>
      <c r="M511" s="13">
        <v>0.58064516129032295</v>
      </c>
      <c r="N511" s="13">
        <v>0.67521367521367504</v>
      </c>
      <c r="O511" s="13">
        <v>0.62679425837320601</v>
      </c>
      <c r="P511" s="13"/>
      <c r="Q511" s="13">
        <v>0.50666666666666704</v>
      </c>
      <c r="R511" s="13">
        <v>0.55102040816326503</v>
      </c>
      <c r="S511" s="13">
        <v>0.61428571428571399</v>
      </c>
      <c r="T511" s="13">
        <v>0.64772727272727304</v>
      </c>
      <c r="U511" s="13">
        <v>0.64835164835164805</v>
      </c>
      <c r="V511" s="13">
        <v>0.69298245614035103</v>
      </c>
      <c r="W511" s="13">
        <v>0.61538461538461497</v>
      </c>
      <c r="X511" s="13">
        <v>0.65853658536585402</v>
      </c>
      <c r="Y511" s="13"/>
      <c r="Z511" s="13">
        <v>0.61363636363636398</v>
      </c>
      <c r="AA511" s="13">
        <v>0.57264957264957295</v>
      </c>
      <c r="AB511" s="13">
        <v>0.63793103448275901</v>
      </c>
      <c r="AC511" s="13">
        <v>0.65584415584415601</v>
      </c>
      <c r="AD511" s="13">
        <v>0.66249999999999998</v>
      </c>
      <c r="AE511" s="13">
        <v>0.58904109589041098</v>
      </c>
      <c r="AF511" s="13">
        <v>0.66666666666666696</v>
      </c>
      <c r="AG511" s="13">
        <v>0.65217391304347805</v>
      </c>
      <c r="AH511" s="13"/>
      <c r="AI511" s="13">
        <v>0.57142857142857095</v>
      </c>
      <c r="AJ511" s="13">
        <v>0.53521126760563398</v>
      </c>
      <c r="AK511" s="13">
        <v>0.61290322580645196</v>
      </c>
      <c r="AL511" s="13">
        <v>0.63775510204081598</v>
      </c>
      <c r="AM511" s="13">
        <v>0.67123287671232901</v>
      </c>
      <c r="AN511" s="13"/>
      <c r="AO511" s="13">
        <v>0.65675057208237997</v>
      </c>
      <c r="AP511" s="13">
        <v>0.58783783783783805</v>
      </c>
      <c r="AQ511" s="13"/>
      <c r="AR511" s="13">
        <v>0.60975609756097604</v>
      </c>
      <c r="AS511" s="13">
        <v>0.64601769911504403</v>
      </c>
      <c r="AT511" s="13">
        <v>0.72727272727272696</v>
      </c>
      <c r="AU511" s="13">
        <v>0.66666666666666696</v>
      </c>
      <c r="AV511" s="13">
        <v>0.64444444444444404</v>
      </c>
      <c r="AW511" s="13">
        <v>0.63333333333333297</v>
      </c>
      <c r="AX511" s="13">
        <v>0.56338028169014098</v>
      </c>
      <c r="AY511" s="13">
        <v>0.48</v>
      </c>
      <c r="AZ511" s="13">
        <v>0.65432098765432101</v>
      </c>
      <c r="BA511" s="13">
        <v>0.7</v>
      </c>
      <c r="BB511" s="13">
        <v>0.71428571428571397</v>
      </c>
      <c r="BC511" s="13">
        <v>0.4375</v>
      </c>
      <c r="BD511" s="13"/>
      <c r="BE511" s="13">
        <v>0.641891891891892</v>
      </c>
    </row>
    <row r="512" spans="2:57" x14ac:dyDescent="0.25">
      <c r="B512" t="s">
        <v>285</v>
      </c>
      <c r="C512" s="13">
        <v>0.34924965893588</v>
      </c>
      <c r="D512" s="13">
        <v>0.57777777777777795</v>
      </c>
      <c r="E512" s="13">
        <v>0.376470588235294</v>
      </c>
      <c r="F512" s="13">
        <v>0.36842105263157898</v>
      </c>
      <c r="G512" s="13">
        <v>0.30992736077481797</v>
      </c>
      <c r="H512" s="13"/>
      <c r="I512" s="13">
        <v>0.4</v>
      </c>
      <c r="J512" s="13">
        <v>0.30992736077481797</v>
      </c>
      <c r="K512" s="13"/>
      <c r="L512" s="13">
        <v>0.38461538461538503</v>
      </c>
      <c r="M512" s="13">
        <v>0.38709677419354799</v>
      </c>
      <c r="N512" s="13">
        <v>0.30769230769230799</v>
      </c>
      <c r="O512" s="13">
        <v>0.34449760765550203</v>
      </c>
      <c r="P512" s="13"/>
      <c r="Q512" s="13">
        <v>0.48</v>
      </c>
      <c r="R512" s="13">
        <v>0.44897959183673503</v>
      </c>
      <c r="S512" s="13">
        <v>0.371428571428571</v>
      </c>
      <c r="T512" s="13">
        <v>0.32954545454545497</v>
      </c>
      <c r="U512" s="13">
        <v>0.35164835164835201</v>
      </c>
      <c r="V512" s="13">
        <v>0.28947368421052599</v>
      </c>
      <c r="W512" s="13">
        <v>0.34615384615384598</v>
      </c>
      <c r="X512" s="13">
        <v>0.29878048780487798</v>
      </c>
      <c r="Y512" s="13"/>
      <c r="Z512" s="13">
        <v>0.36363636363636398</v>
      </c>
      <c r="AA512" s="13">
        <v>0.41880341880341898</v>
      </c>
      <c r="AB512" s="13">
        <v>0.31034482758620702</v>
      </c>
      <c r="AC512" s="13">
        <v>0.32467532467532501</v>
      </c>
      <c r="AD512" s="13">
        <v>0.3125</v>
      </c>
      <c r="AE512" s="13">
        <v>0.397260273972603</v>
      </c>
      <c r="AF512" s="13">
        <v>0.30555555555555602</v>
      </c>
      <c r="AG512" s="13">
        <v>0.34782608695652201</v>
      </c>
      <c r="AH512" s="13"/>
      <c r="AI512" s="13">
        <v>0.42857142857142899</v>
      </c>
      <c r="AJ512" s="13">
        <v>0.46478873239436602</v>
      </c>
      <c r="AK512" s="13">
        <v>0.37634408602150499</v>
      </c>
      <c r="AL512" s="13">
        <v>0.33418367346938799</v>
      </c>
      <c r="AM512" s="13">
        <v>0.30821917808219201</v>
      </c>
      <c r="AN512" s="13"/>
      <c r="AO512" s="13">
        <v>0.32494279176201402</v>
      </c>
      <c r="AP512" s="13">
        <v>0.38513513513513498</v>
      </c>
      <c r="AQ512" s="13"/>
      <c r="AR512" s="13">
        <v>0.36585365853658502</v>
      </c>
      <c r="AS512" s="13">
        <v>0.31858407079646001</v>
      </c>
      <c r="AT512" s="13">
        <v>0.27272727272727298</v>
      </c>
      <c r="AU512" s="13">
        <v>0.33333333333333298</v>
      </c>
      <c r="AV512" s="13">
        <v>0.35555555555555601</v>
      </c>
      <c r="AW512" s="13">
        <v>0.31666666666666698</v>
      </c>
      <c r="AX512" s="13">
        <v>0.43661971830985902</v>
      </c>
      <c r="AY512" s="13">
        <v>0.52</v>
      </c>
      <c r="AZ512" s="13">
        <v>0.33333333333333298</v>
      </c>
      <c r="BA512" s="13">
        <v>0.25</v>
      </c>
      <c r="BB512" s="13">
        <v>0.25714285714285701</v>
      </c>
      <c r="BC512" s="13">
        <v>0.5625</v>
      </c>
      <c r="BD512" s="13"/>
      <c r="BE512" s="13">
        <v>0.33445945945945899</v>
      </c>
    </row>
    <row r="513" spans="2:57" x14ac:dyDescent="0.25">
      <c r="B513" t="s">
        <v>82</v>
      </c>
      <c r="C513" s="13">
        <v>2.18281036834925E-2</v>
      </c>
      <c r="D513" s="13">
        <v>2.2222222222222199E-2</v>
      </c>
      <c r="E513" s="13">
        <v>4.7058823529411799E-2</v>
      </c>
      <c r="F513" s="13">
        <v>5.2631578947368403E-3</v>
      </c>
      <c r="G513" s="13">
        <v>2.4213075060532701E-2</v>
      </c>
      <c r="H513" s="13"/>
      <c r="I513" s="13">
        <v>1.8749999999999999E-2</v>
      </c>
      <c r="J513" s="13">
        <v>2.4213075060532701E-2</v>
      </c>
      <c r="K513" s="13"/>
      <c r="L513" s="13">
        <v>0</v>
      </c>
      <c r="M513" s="13">
        <v>3.2258064516128997E-2</v>
      </c>
      <c r="N513" s="13">
        <v>1.7094017094017099E-2</v>
      </c>
      <c r="O513" s="13">
        <v>2.8708133971291901E-2</v>
      </c>
      <c r="P513" s="13"/>
      <c r="Q513" s="13">
        <v>1.3333333333333299E-2</v>
      </c>
      <c r="R513" s="13">
        <v>0</v>
      </c>
      <c r="S513" s="13">
        <v>1.4285714285714299E-2</v>
      </c>
      <c r="T513" s="13">
        <v>2.27272727272727E-2</v>
      </c>
      <c r="U513" s="13">
        <v>0</v>
      </c>
      <c r="V513" s="13">
        <v>1.7543859649122799E-2</v>
      </c>
      <c r="W513" s="13">
        <v>3.8461538461538498E-2</v>
      </c>
      <c r="X513" s="13">
        <v>4.2682926829268303E-2</v>
      </c>
      <c r="Y513" s="13"/>
      <c r="Z513" s="13">
        <v>2.27272727272727E-2</v>
      </c>
      <c r="AA513" s="13">
        <v>8.5470085470085496E-3</v>
      </c>
      <c r="AB513" s="13">
        <v>5.1724137931034503E-2</v>
      </c>
      <c r="AC513" s="13">
        <v>1.9480519480519501E-2</v>
      </c>
      <c r="AD513" s="13">
        <v>2.5000000000000001E-2</v>
      </c>
      <c r="AE513" s="13">
        <v>1.3698630136986301E-2</v>
      </c>
      <c r="AF513" s="13">
        <v>2.7777777777777801E-2</v>
      </c>
      <c r="AG513" s="13">
        <v>0</v>
      </c>
      <c r="AH513" s="13"/>
      <c r="AI513" s="13">
        <v>0</v>
      </c>
      <c r="AJ513" s="13">
        <v>0</v>
      </c>
      <c r="AK513" s="13">
        <v>1.0752688172042999E-2</v>
      </c>
      <c r="AL513" s="13">
        <v>2.8061224489795901E-2</v>
      </c>
      <c r="AM513" s="13">
        <v>2.0547945205479499E-2</v>
      </c>
      <c r="AN513" s="13"/>
      <c r="AO513" s="13">
        <v>1.83066361556064E-2</v>
      </c>
      <c r="AP513" s="13">
        <v>2.7027027027027001E-2</v>
      </c>
      <c r="AQ513" s="13"/>
      <c r="AR513" s="13">
        <v>2.4390243902439001E-2</v>
      </c>
      <c r="AS513" s="13">
        <v>3.5398230088495602E-2</v>
      </c>
      <c r="AT513" s="13">
        <v>0</v>
      </c>
      <c r="AU513" s="13">
        <v>0</v>
      </c>
      <c r="AV513" s="13">
        <v>0</v>
      </c>
      <c r="AW513" s="13">
        <v>0.05</v>
      </c>
      <c r="AX513" s="13">
        <v>0</v>
      </c>
      <c r="AY513" s="13">
        <v>0</v>
      </c>
      <c r="AZ513" s="13">
        <v>1.2345679012345699E-2</v>
      </c>
      <c r="BA513" s="13">
        <v>0.05</v>
      </c>
      <c r="BB513" s="13">
        <v>2.8571428571428598E-2</v>
      </c>
      <c r="BC513" s="13">
        <v>0</v>
      </c>
      <c r="BD513" s="13"/>
      <c r="BE513" s="13">
        <v>2.3648648648648601E-2</v>
      </c>
    </row>
    <row r="514" spans="2:57" x14ac:dyDescent="0.25">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row>
    <row r="515" spans="2:57" x14ac:dyDescent="0.25">
      <c r="B515" s="6" t="s">
        <v>292</v>
      </c>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row>
    <row r="516" spans="2:57" x14ac:dyDescent="0.25">
      <c r="B516" s="23" t="s">
        <v>287</v>
      </c>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row>
    <row r="517" spans="2:57" x14ac:dyDescent="0.25">
      <c r="B517" t="s">
        <v>284</v>
      </c>
      <c r="C517" s="13">
        <v>0.60982264665757202</v>
      </c>
      <c r="D517" s="13">
        <v>0.53333333333333299</v>
      </c>
      <c r="E517" s="13">
        <v>0.49411764705882399</v>
      </c>
      <c r="F517" s="13">
        <v>0.64210526315789496</v>
      </c>
      <c r="G517" s="13">
        <v>0.62711864406779705</v>
      </c>
      <c r="H517" s="13"/>
      <c r="I517" s="13">
        <v>0.58750000000000002</v>
      </c>
      <c r="J517" s="13">
        <v>0.62711864406779705</v>
      </c>
      <c r="K517" s="13"/>
      <c r="L517" s="13">
        <v>0.73076923076923095</v>
      </c>
      <c r="M517" s="13">
        <v>0.60752688172043001</v>
      </c>
      <c r="N517" s="13">
        <v>0.61965811965812001</v>
      </c>
      <c r="O517" s="13">
        <v>0.54066985645932997</v>
      </c>
      <c r="P517" s="13"/>
      <c r="Q517" s="13">
        <v>0.53333333333333299</v>
      </c>
      <c r="R517" s="13">
        <v>0.51020408163265296</v>
      </c>
      <c r="S517" s="13">
        <v>0.74285714285714299</v>
      </c>
      <c r="T517" s="13">
        <v>0.56818181818181801</v>
      </c>
      <c r="U517" s="13">
        <v>0.60439560439560402</v>
      </c>
      <c r="V517" s="13">
        <v>0.640350877192982</v>
      </c>
      <c r="W517" s="13">
        <v>0.56410256410256399</v>
      </c>
      <c r="X517" s="13">
        <v>0.65243902439024404</v>
      </c>
      <c r="Y517" s="13"/>
      <c r="Z517" s="13">
        <v>0.625</v>
      </c>
      <c r="AA517" s="13">
        <v>0.61538461538461497</v>
      </c>
      <c r="AB517" s="13">
        <v>0.59482758620689702</v>
      </c>
      <c r="AC517" s="13">
        <v>0.70779220779220797</v>
      </c>
      <c r="AD517" s="13">
        <v>0.53749999999999998</v>
      </c>
      <c r="AE517" s="13">
        <v>0.54794520547945202</v>
      </c>
      <c r="AF517" s="13">
        <v>0.47222222222222199</v>
      </c>
      <c r="AG517" s="13">
        <v>0.60869565217391297</v>
      </c>
      <c r="AH517" s="13"/>
      <c r="AI517" s="13">
        <v>0.64285714285714302</v>
      </c>
      <c r="AJ517" s="13">
        <v>0.56338028169014098</v>
      </c>
      <c r="AK517" s="13">
        <v>0.50537634408602194</v>
      </c>
      <c r="AL517" s="13">
        <v>0.60969387755102</v>
      </c>
      <c r="AM517" s="13">
        <v>0.68493150684931503</v>
      </c>
      <c r="AN517" s="13"/>
      <c r="AO517" s="13">
        <v>0.62013729977116705</v>
      </c>
      <c r="AP517" s="13">
        <v>0.59459459459459496</v>
      </c>
      <c r="AQ517" s="13"/>
      <c r="AR517" s="13">
        <v>0.63414634146341498</v>
      </c>
      <c r="AS517" s="13">
        <v>0.61946902654867297</v>
      </c>
      <c r="AT517" s="13">
        <v>0.81818181818181801</v>
      </c>
      <c r="AU517" s="13">
        <v>0.71428571428571397</v>
      </c>
      <c r="AV517" s="13">
        <v>0.5</v>
      </c>
      <c r="AW517" s="13">
        <v>0.58333333333333304</v>
      </c>
      <c r="AX517" s="13">
        <v>0.60563380281690105</v>
      </c>
      <c r="AY517" s="13">
        <v>0.52</v>
      </c>
      <c r="AZ517" s="13">
        <v>0.65432098765432101</v>
      </c>
      <c r="BA517" s="13">
        <v>0.65</v>
      </c>
      <c r="BB517" s="13">
        <v>0.65714285714285703</v>
      </c>
      <c r="BC517" s="13">
        <v>0.59375</v>
      </c>
      <c r="BD517" s="13"/>
      <c r="BE517" s="13">
        <v>0.62162162162162204</v>
      </c>
    </row>
    <row r="518" spans="2:57" x14ac:dyDescent="0.25">
      <c r="B518" t="s">
        <v>285</v>
      </c>
      <c r="C518" s="13">
        <v>0.36562073669849898</v>
      </c>
      <c r="D518" s="13">
        <v>0.46666666666666701</v>
      </c>
      <c r="E518" s="13">
        <v>0.47058823529411797</v>
      </c>
      <c r="F518" s="13">
        <v>0.34736842105263199</v>
      </c>
      <c r="G518" s="13">
        <v>0.34140435835351102</v>
      </c>
      <c r="H518" s="13"/>
      <c r="I518" s="13">
        <v>0.39687499999999998</v>
      </c>
      <c r="J518" s="13">
        <v>0.34140435835351102</v>
      </c>
      <c r="K518" s="13"/>
      <c r="L518" s="13">
        <v>0.269230769230769</v>
      </c>
      <c r="M518" s="13">
        <v>0.38709677419354799</v>
      </c>
      <c r="N518" s="13">
        <v>0.354700854700855</v>
      </c>
      <c r="O518" s="13">
        <v>0.406698564593301</v>
      </c>
      <c r="P518" s="13"/>
      <c r="Q518" s="13">
        <v>0.46666666666666701</v>
      </c>
      <c r="R518" s="13">
        <v>0.48979591836734698</v>
      </c>
      <c r="S518" s="13">
        <v>0.25714285714285701</v>
      </c>
      <c r="T518" s="13">
        <v>0.39772727272727298</v>
      </c>
      <c r="U518" s="13">
        <v>0.38461538461538503</v>
      </c>
      <c r="V518" s="13">
        <v>0.33333333333333298</v>
      </c>
      <c r="W518" s="13">
        <v>0.41025641025641002</v>
      </c>
      <c r="X518" s="13">
        <v>0.29878048780487798</v>
      </c>
      <c r="Y518" s="13"/>
      <c r="Z518" s="13">
        <v>0.35227272727272702</v>
      </c>
      <c r="AA518" s="13">
        <v>0.37606837606837601</v>
      </c>
      <c r="AB518" s="13">
        <v>0.35344827586206901</v>
      </c>
      <c r="AC518" s="13">
        <v>0.27272727272727298</v>
      </c>
      <c r="AD518" s="13">
        <v>0.4375</v>
      </c>
      <c r="AE518" s="13">
        <v>0.41095890410958902</v>
      </c>
      <c r="AF518" s="13">
        <v>0.5</v>
      </c>
      <c r="AG518" s="13">
        <v>0.39130434782608697</v>
      </c>
      <c r="AH518" s="13"/>
      <c r="AI518" s="13">
        <v>0.35714285714285698</v>
      </c>
      <c r="AJ518" s="13">
        <v>0.43661971830985902</v>
      </c>
      <c r="AK518" s="13">
        <v>0.494623655913978</v>
      </c>
      <c r="AL518" s="13">
        <v>0.35714285714285698</v>
      </c>
      <c r="AM518" s="13">
        <v>0.28082191780821902</v>
      </c>
      <c r="AN518" s="13"/>
      <c r="AO518" s="13">
        <v>0.35697940503432501</v>
      </c>
      <c r="AP518" s="13">
        <v>0.37837837837837801</v>
      </c>
      <c r="AQ518" s="13"/>
      <c r="AR518" s="13">
        <v>0.34146341463414598</v>
      </c>
      <c r="AS518" s="13">
        <v>0.34070796460177</v>
      </c>
      <c r="AT518" s="13">
        <v>0.18181818181818199</v>
      </c>
      <c r="AU518" s="13">
        <v>0.28571428571428598</v>
      </c>
      <c r="AV518" s="13">
        <v>0.48888888888888898</v>
      </c>
      <c r="AW518" s="13">
        <v>0.36666666666666697</v>
      </c>
      <c r="AX518" s="13">
        <v>0.38028169014084501</v>
      </c>
      <c r="AY518" s="13">
        <v>0.44</v>
      </c>
      <c r="AZ518" s="13">
        <v>0.33333333333333298</v>
      </c>
      <c r="BA518" s="13">
        <v>0.35</v>
      </c>
      <c r="BB518" s="13">
        <v>0.314285714285714</v>
      </c>
      <c r="BC518" s="13">
        <v>0.40625</v>
      </c>
      <c r="BD518" s="13"/>
      <c r="BE518" s="13">
        <v>0.34797297297297303</v>
      </c>
    </row>
    <row r="519" spans="2:57" x14ac:dyDescent="0.25">
      <c r="B519" t="s">
        <v>82</v>
      </c>
      <c r="C519" s="13">
        <v>2.4556616643929101E-2</v>
      </c>
      <c r="D519" s="13">
        <v>0</v>
      </c>
      <c r="E519" s="13">
        <v>3.5294117647058802E-2</v>
      </c>
      <c r="F519" s="13">
        <v>1.05263157894737E-2</v>
      </c>
      <c r="G519" s="13">
        <v>3.1476997578692503E-2</v>
      </c>
      <c r="H519" s="13"/>
      <c r="I519" s="13">
        <v>1.5625E-2</v>
      </c>
      <c r="J519" s="13">
        <v>3.1476997578692503E-2</v>
      </c>
      <c r="K519" s="13"/>
      <c r="L519" s="13">
        <v>0</v>
      </c>
      <c r="M519" s="13">
        <v>5.3763440860215101E-3</v>
      </c>
      <c r="N519" s="13">
        <v>2.5641025641025599E-2</v>
      </c>
      <c r="O519" s="13">
        <v>5.2631578947368397E-2</v>
      </c>
      <c r="P519" s="13"/>
      <c r="Q519" s="13">
        <v>0</v>
      </c>
      <c r="R519" s="13">
        <v>0</v>
      </c>
      <c r="S519" s="13">
        <v>0</v>
      </c>
      <c r="T519" s="13">
        <v>3.4090909090909102E-2</v>
      </c>
      <c r="U519" s="13">
        <v>1.0989010989011E-2</v>
      </c>
      <c r="V519" s="13">
        <v>2.6315789473684199E-2</v>
      </c>
      <c r="W519" s="13">
        <v>2.5641025641025599E-2</v>
      </c>
      <c r="X519" s="13">
        <v>4.8780487804878099E-2</v>
      </c>
      <c r="Y519" s="13"/>
      <c r="Z519" s="13">
        <v>2.27272727272727E-2</v>
      </c>
      <c r="AA519" s="13">
        <v>8.5470085470085496E-3</v>
      </c>
      <c r="AB519" s="13">
        <v>5.1724137931034503E-2</v>
      </c>
      <c r="AC519" s="13">
        <v>1.9480519480519501E-2</v>
      </c>
      <c r="AD519" s="13">
        <v>2.5000000000000001E-2</v>
      </c>
      <c r="AE519" s="13">
        <v>4.1095890410958902E-2</v>
      </c>
      <c r="AF519" s="13">
        <v>2.7777777777777801E-2</v>
      </c>
      <c r="AG519" s="13">
        <v>0</v>
      </c>
      <c r="AH519" s="13"/>
      <c r="AI519" s="13">
        <v>0</v>
      </c>
      <c r="AJ519" s="13">
        <v>0</v>
      </c>
      <c r="AK519" s="13">
        <v>0</v>
      </c>
      <c r="AL519" s="13">
        <v>3.31632653061225E-2</v>
      </c>
      <c r="AM519" s="13">
        <v>3.42465753424658E-2</v>
      </c>
      <c r="AN519" s="13"/>
      <c r="AO519" s="13">
        <v>2.2883295194508001E-2</v>
      </c>
      <c r="AP519" s="13">
        <v>2.7027027027027001E-2</v>
      </c>
      <c r="AQ519" s="13"/>
      <c r="AR519" s="13">
        <v>2.4390243902439001E-2</v>
      </c>
      <c r="AS519" s="13">
        <v>3.9823008849557501E-2</v>
      </c>
      <c r="AT519" s="13">
        <v>0</v>
      </c>
      <c r="AU519" s="13">
        <v>0</v>
      </c>
      <c r="AV519" s="13">
        <v>1.1111111111111099E-2</v>
      </c>
      <c r="AW519" s="13">
        <v>0.05</v>
      </c>
      <c r="AX519" s="13">
        <v>1.4084507042253501E-2</v>
      </c>
      <c r="AY519" s="13">
        <v>0.04</v>
      </c>
      <c r="AZ519" s="13">
        <v>1.2345679012345699E-2</v>
      </c>
      <c r="BA519" s="13">
        <v>0</v>
      </c>
      <c r="BB519" s="13">
        <v>2.8571428571428598E-2</v>
      </c>
      <c r="BC519" s="13">
        <v>0</v>
      </c>
      <c r="BD519" s="13"/>
      <c r="BE519" s="13">
        <v>3.04054054054054E-2</v>
      </c>
    </row>
    <row r="520" spans="2:57" x14ac:dyDescent="0.25">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row>
    <row r="521" spans="2:57" x14ac:dyDescent="0.25">
      <c r="B521" s="6" t="s">
        <v>293</v>
      </c>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row>
    <row r="522" spans="2:57" x14ac:dyDescent="0.25">
      <c r="B522" s="23" t="s">
        <v>287</v>
      </c>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row>
    <row r="523" spans="2:57" x14ac:dyDescent="0.25">
      <c r="B523" t="s">
        <v>284</v>
      </c>
      <c r="C523" s="13">
        <v>0.60709413369713505</v>
      </c>
      <c r="D523" s="13">
        <v>0.37777777777777799</v>
      </c>
      <c r="E523" s="13">
        <v>0.52941176470588203</v>
      </c>
      <c r="F523" s="13">
        <v>0.63157894736842102</v>
      </c>
      <c r="G523" s="13">
        <v>0.63680387409201</v>
      </c>
      <c r="H523" s="13"/>
      <c r="I523" s="13">
        <v>0.56874999999999998</v>
      </c>
      <c r="J523" s="13">
        <v>0.63680387409201</v>
      </c>
      <c r="K523" s="13"/>
      <c r="L523" s="13">
        <v>0.625</v>
      </c>
      <c r="M523" s="13">
        <v>0.61290322580645196</v>
      </c>
      <c r="N523" s="13">
        <v>0.645299145299145</v>
      </c>
      <c r="O523" s="13">
        <v>0.55023923444976097</v>
      </c>
      <c r="P523" s="13"/>
      <c r="Q523" s="13">
        <v>0.44</v>
      </c>
      <c r="R523" s="13">
        <v>0.55102040816326503</v>
      </c>
      <c r="S523" s="13">
        <v>0.61428571428571399</v>
      </c>
      <c r="T523" s="13">
        <v>0.56818181818181801</v>
      </c>
      <c r="U523" s="13">
        <v>0.70329670329670302</v>
      </c>
      <c r="V523" s="13">
        <v>0.61403508771929804</v>
      </c>
      <c r="W523" s="13">
        <v>0.60256410256410298</v>
      </c>
      <c r="X523" s="13">
        <v>0.65853658536585402</v>
      </c>
      <c r="Y523" s="13"/>
      <c r="Z523" s="13">
        <v>0.67045454545454497</v>
      </c>
      <c r="AA523" s="13">
        <v>0.62393162393162405</v>
      </c>
      <c r="AB523" s="13">
        <v>0.55172413793103403</v>
      </c>
      <c r="AC523" s="13">
        <v>0.71428571428571397</v>
      </c>
      <c r="AD523" s="13">
        <v>0.51249999999999996</v>
      </c>
      <c r="AE523" s="13">
        <v>0.50684931506849296</v>
      </c>
      <c r="AF523" s="13">
        <v>0.61111111111111105</v>
      </c>
      <c r="AG523" s="13">
        <v>0.565217391304348</v>
      </c>
      <c r="AH523" s="13"/>
      <c r="AI523" s="13">
        <v>0.57142857142857095</v>
      </c>
      <c r="AJ523" s="13">
        <v>0.46478873239436602</v>
      </c>
      <c r="AK523" s="13">
        <v>0.483870967741935</v>
      </c>
      <c r="AL523" s="13">
        <v>0.62755102040816302</v>
      </c>
      <c r="AM523" s="13">
        <v>0.70547945205479501</v>
      </c>
      <c r="AN523" s="13"/>
      <c r="AO523" s="13">
        <v>0.61784897025171603</v>
      </c>
      <c r="AP523" s="13">
        <v>0.59121621621621601</v>
      </c>
      <c r="AQ523" s="13"/>
      <c r="AR523" s="13">
        <v>0.51219512195121997</v>
      </c>
      <c r="AS523" s="13">
        <v>0.62831858407079599</v>
      </c>
      <c r="AT523" s="13">
        <v>0.54545454545454497</v>
      </c>
      <c r="AU523" s="13">
        <v>0.61904761904761896</v>
      </c>
      <c r="AV523" s="13">
        <v>0.61111111111111105</v>
      </c>
      <c r="AW523" s="13">
        <v>0.63333333333333297</v>
      </c>
      <c r="AX523" s="13">
        <v>0.52112676056338003</v>
      </c>
      <c r="AY523" s="13">
        <v>0.68</v>
      </c>
      <c r="AZ523" s="13">
        <v>0.62962962962962998</v>
      </c>
      <c r="BA523" s="13">
        <v>0.57499999999999996</v>
      </c>
      <c r="BB523" s="13">
        <v>0.74285714285714299</v>
      </c>
      <c r="BC523" s="13">
        <v>0.5</v>
      </c>
      <c r="BD523" s="13"/>
      <c r="BE523" s="13">
        <v>0.64527027027026995</v>
      </c>
    </row>
    <row r="524" spans="2:57" x14ac:dyDescent="0.25">
      <c r="B524" t="s">
        <v>285</v>
      </c>
      <c r="C524" s="13">
        <v>0.37517053206002698</v>
      </c>
      <c r="D524" s="13">
        <v>0.6</v>
      </c>
      <c r="E524" s="13">
        <v>0.44705882352941201</v>
      </c>
      <c r="F524" s="13">
        <v>0.35263157894736802</v>
      </c>
      <c r="G524" s="13">
        <v>0.34624697336561699</v>
      </c>
      <c r="H524" s="13"/>
      <c r="I524" s="13">
        <v>0.41249999999999998</v>
      </c>
      <c r="J524" s="13">
        <v>0.34624697336561699</v>
      </c>
      <c r="K524" s="13"/>
      <c r="L524" s="13">
        <v>0.375</v>
      </c>
      <c r="M524" s="13">
        <v>0.36559139784946199</v>
      </c>
      <c r="N524" s="13">
        <v>0.341880341880342</v>
      </c>
      <c r="O524" s="13">
        <v>0.42105263157894701</v>
      </c>
      <c r="P524" s="13"/>
      <c r="Q524" s="13">
        <v>0.53333333333333299</v>
      </c>
      <c r="R524" s="13">
        <v>0.44897959183673503</v>
      </c>
      <c r="S524" s="13">
        <v>0.38571428571428601</v>
      </c>
      <c r="T524" s="13">
        <v>0.375</v>
      </c>
      <c r="U524" s="13">
        <v>0.29670329670329698</v>
      </c>
      <c r="V524" s="13">
        <v>0.37719298245614002</v>
      </c>
      <c r="W524" s="13">
        <v>0.38461538461538503</v>
      </c>
      <c r="X524" s="13">
        <v>0.31707317073170699</v>
      </c>
      <c r="Y524" s="13"/>
      <c r="Z524" s="13">
        <v>0.31818181818181801</v>
      </c>
      <c r="AA524" s="13">
        <v>0.35042735042735002</v>
      </c>
      <c r="AB524" s="13">
        <v>0.42241379310344801</v>
      </c>
      <c r="AC524" s="13">
        <v>0.26623376623376599</v>
      </c>
      <c r="AD524" s="13">
        <v>0.47499999999999998</v>
      </c>
      <c r="AE524" s="13">
        <v>0.465753424657534</v>
      </c>
      <c r="AF524" s="13">
        <v>0.38888888888888901</v>
      </c>
      <c r="AG524" s="13">
        <v>0.434782608695652</v>
      </c>
      <c r="AH524" s="13"/>
      <c r="AI524" s="13">
        <v>0.39285714285714302</v>
      </c>
      <c r="AJ524" s="13">
        <v>0.53521126760563398</v>
      </c>
      <c r="AK524" s="13">
        <v>0.50537634408602194</v>
      </c>
      <c r="AL524" s="13">
        <v>0.35459183673469402</v>
      </c>
      <c r="AM524" s="13">
        <v>0.267123287671233</v>
      </c>
      <c r="AN524" s="13"/>
      <c r="AO524" s="13">
        <v>0.36155606407322699</v>
      </c>
      <c r="AP524" s="13">
        <v>0.39527027027027001</v>
      </c>
      <c r="AQ524" s="13"/>
      <c r="AR524" s="13">
        <v>0.48780487804877998</v>
      </c>
      <c r="AS524" s="13">
        <v>0.34955752212389402</v>
      </c>
      <c r="AT524" s="13">
        <v>0.45454545454545497</v>
      </c>
      <c r="AU524" s="13">
        <v>0.38095238095238099</v>
      </c>
      <c r="AV524" s="13">
        <v>0.37777777777777799</v>
      </c>
      <c r="AW524" s="13">
        <v>0.33333333333333298</v>
      </c>
      <c r="AX524" s="13">
        <v>0.45070422535211302</v>
      </c>
      <c r="AY524" s="13">
        <v>0.32</v>
      </c>
      <c r="AZ524" s="13">
        <v>0.37037037037037002</v>
      </c>
      <c r="BA524" s="13">
        <v>0.4</v>
      </c>
      <c r="BB524" s="13">
        <v>0.22857142857142901</v>
      </c>
      <c r="BC524" s="13">
        <v>0.46875</v>
      </c>
      <c r="BD524" s="13"/>
      <c r="BE524" s="13">
        <v>0.34121621621621601</v>
      </c>
    </row>
    <row r="525" spans="2:57" x14ac:dyDescent="0.25">
      <c r="B525" t="s">
        <v>82</v>
      </c>
      <c r="C525" s="13">
        <v>1.77353342428377E-2</v>
      </c>
      <c r="D525" s="13">
        <v>2.2222222222222199E-2</v>
      </c>
      <c r="E525" s="13">
        <v>2.3529411764705899E-2</v>
      </c>
      <c r="F525" s="13">
        <v>1.5789473684210499E-2</v>
      </c>
      <c r="G525" s="13">
        <v>1.6949152542372899E-2</v>
      </c>
      <c r="H525" s="13"/>
      <c r="I525" s="13">
        <v>1.8749999999999999E-2</v>
      </c>
      <c r="J525" s="13">
        <v>1.6949152542372899E-2</v>
      </c>
      <c r="K525" s="13"/>
      <c r="L525" s="13">
        <v>0</v>
      </c>
      <c r="M525" s="13">
        <v>2.1505376344085999E-2</v>
      </c>
      <c r="N525" s="13">
        <v>1.2820512820512799E-2</v>
      </c>
      <c r="O525" s="13">
        <v>2.8708133971291901E-2</v>
      </c>
      <c r="P525" s="13"/>
      <c r="Q525" s="13">
        <v>2.66666666666667E-2</v>
      </c>
      <c r="R525" s="13">
        <v>0</v>
      </c>
      <c r="S525" s="13">
        <v>0</v>
      </c>
      <c r="T525" s="13">
        <v>5.6818181818181802E-2</v>
      </c>
      <c r="U525" s="13">
        <v>0</v>
      </c>
      <c r="V525" s="13">
        <v>8.7719298245613996E-3</v>
      </c>
      <c r="W525" s="13">
        <v>1.2820512820512799E-2</v>
      </c>
      <c r="X525" s="13">
        <v>2.4390243902439001E-2</v>
      </c>
      <c r="Y525" s="13"/>
      <c r="Z525" s="13">
        <v>1.13636363636364E-2</v>
      </c>
      <c r="AA525" s="13">
        <v>2.5641025641025599E-2</v>
      </c>
      <c r="AB525" s="13">
        <v>2.5862068965517199E-2</v>
      </c>
      <c r="AC525" s="13">
        <v>1.9480519480519501E-2</v>
      </c>
      <c r="AD525" s="13">
        <v>1.2500000000000001E-2</v>
      </c>
      <c r="AE525" s="13">
        <v>2.7397260273972601E-2</v>
      </c>
      <c r="AF525" s="13">
        <v>0</v>
      </c>
      <c r="AG525" s="13">
        <v>0</v>
      </c>
      <c r="AH525" s="13"/>
      <c r="AI525" s="13">
        <v>3.5714285714285698E-2</v>
      </c>
      <c r="AJ525" s="13">
        <v>0</v>
      </c>
      <c r="AK525" s="13">
        <v>1.0752688172042999E-2</v>
      </c>
      <c r="AL525" s="13">
        <v>1.7857142857142901E-2</v>
      </c>
      <c r="AM525" s="13">
        <v>2.7397260273972601E-2</v>
      </c>
      <c r="AN525" s="13"/>
      <c r="AO525" s="13">
        <v>2.0594965675057201E-2</v>
      </c>
      <c r="AP525" s="13">
        <v>1.35135135135135E-2</v>
      </c>
      <c r="AQ525" s="13"/>
      <c r="AR525" s="13">
        <v>0</v>
      </c>
      <c r="AS525" s="13">
        <v>2.21238938053097E-2</v>
      </c>
      <c r="AT525" s="13">
        <v>0</v>
      </c>
      <c r="AU525" s="13">
        <v>0</v>
      </c>
      <c r="AV525" s="13">
        <v>1.1111111111111099E-2</v>
      </c>
      <c r="AW525" s="13">
        <v>3.3333333333333298E-2</v>
      </c>
      <c r="AX525" s="13">
        <v>2.8169014084507001E-2</v>
      </c>
      <c r="AY525" s="13">
        <v>0</v>
      </c>
      <c r="AZ525" s="13">
        <v>0</v>
      </c>
      <c r="BA525" s="13">
        <v>2.5000000000000001E-2</v>
      </c>
      <c r="BB525" s="13">
        <v>2.8571428571428598E-2</v>
      </c>
      <c r="BC525" s="13">
        <v>3.125E-2</v>
      </c>
      <c r="BD525" s="13"/>
      <c r="BE525" s="13">
        <v>1.35135135135135E-2</v>
      </c>
    </row>
    <row r="526" spans="2:57" x14ac:dyDescent="0.25">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row>
    <row r="527" spans="2:57" x14ac:dyDescent="0.25">
      <c r="B527" s="6" t="s">
        <v>294</v>
      </c>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row>
    <row r="528" spans="2:57" x14ac:dyDescent="0.25">
      <c r="B528" s="23" t="s">
        <v>287</v>
      </c>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row>
    <row r="529" spans="2:57" x14ac:dyDescent="0.25">
      <c r="B529" t="s">
        <v>284</v>
      </c>
      <c r="C529" s="13">
        <v>0.61664392905866305</v>
      </c>
      <c r="D529" s="13">
        <v>0.4</v>
      </c>
      <c r="E529" s="13">
        <v>0.55294117647058805</v>
      </c>
      <c r="F529" s="13">
        <v>0.57894736842105299</v>
      </c>
      <c r="G529" s="13">
        <v>0.67070217917675501</v>
      </c>
      <c r="H529" s="13"/>
      <c r="I529" s="13">
        <v>0.546875</v>
      </c>
      <c r="J529" s="13">
        <v>0.67070217917675501</v>
      </c>
      <c r="K529" s="13"/>
      <c r="L529" s="13">
        <v>0.58653846153846201</v>
      </c>
      <c r="M529" s="13">
        <v>0.61290322580645196</v>
      </c>
      <c r="N529" s="13">
        <v>0.67521367521367504</v>
      </c>
      <c r="O529" s="13">
        <v>0.56937799043062198</v>
      </c>
      <c r="P529" s="13"/>
      <c r="Q529" s="13">
        <v>0.57333333333333303</v>
      </c>
      <c r="R529" s="13">
        <v>0.55102040816326503</v>
      </c>
      <c r="S529" s="13">
        <v>0.6</v>
      </c>
      <c r="T529" s="13">
        <v>0.51136363636363602</v>
      </c>
      <c r="U529" s="13">
        <v>0.69230769230769196</v>
      </c>
      <c r="V529" s="13">
        <v>0.64912280701754399</v>
      </c>
      <c r="W529" s="13">
        <v>0.65384615384615397</v>
      </c>
      <c r="X529" s="13">
        <v>0.63414634146341498</v>
      </c>
      <c r="Y529" s="13"/>
      <c r="Z529" s="13">
        <v>0.57954545454545503</v>
      </c>
      <c r="AA529" s="13">
        <v>0.58974358974358998</v>
      </c>
      <c r="AB529" s="13">
        <v>0.62068965517241403</v>
      </c>
      <c r="AC529" s="13">
        <v>0.69480519480519498</v>
      </c>
      <c r="AD529" s="13">
        <v>0.61250000000000004</v>
      </c>
      <c r="AE529" s="13">
        <v>0.56164383561643805</v>
      </c>
      <c r="AF529" s="13">
        <v>0.61111111111111105</v>
      </c>
      <c r="AG529" s="13">
        <v>0.59420289855072495</v>
      </c>
      <c r="AH529" s="13"/>
      <c r="AI529" s="13">
        <v>0.57142857142857095</v>
      </c>
      <c r="AJ529" s="13">
        <v>0.46478873239436602</v>
      </c>
      <c r="AK529" s="13">
        <v>0.59139784946236595</v>
      </c>
      <c r="AL529" s="13">
        <v>0.63010204081632604</v>
      </c>
      <c r="AM529" s="13">
        <v>0.68493150684931503</v>
      </c>
      <c r="AN529" s="13"/>
      <c r="AO529" s="13">
        <v>0.63615560640732305</v>
      </c>
      <c r="AP529" s="13">
        <v>0.58783783783783805</v>
      </c>
      <c r="AQ529" s="13"/>
      <c r="AR529" s="13">
        <v>0.68292682926829296</v>
      </c>
      <c r="AS529" s="13">
        <v>0.63274336283185795</v>
      </c>
      <c r="AT529" s="13">
        <v>0.54545454545454497</v>
      </c>
      <c r="AU529" s="13">
        <v>0.71428571428571397</v>
      </c>
      <c r="AV529" s="13">
        <v>0.57777777777777795</v>
      </c>
      <c r="AW529" s="13">
        <v>0.55000000000000004</v>
      </c>
      <c r="AX529" s="13">
        <v>0.56338028169014098</v>
      </c>
      <c r="AY529" s="13">
        <v>0.68</v>
      </c>
      <c r="AZ529" s="13">
        <v>0.71604938271604901</v>
      </c>
      <c r="BA529" s="13">
        <v>0.625</v>
      </c>
      <c r="BB529" s="13">
        <v>0.57142857142857095</v>
      </c>
      <c r="BC529" s="13">
        <v>0.46875</v>
      </c>
      <c r="BD529" s="13"/>
      <c r="BE529" s="13">
        <v>0.64527027027026995</v>
      </c>
    </row>
    <row r="530" spans="2:57" x14ac:dyDescent="0.25">
      <c r="B530" t="s">
        <v>285</v>
      </c>
      <c r="C530" s="13">
        <v>0.358799454297408</v>
      </c>
      <c r="D530" s="13">
        <v>0.6</v>
      </c>
      <c r="E530" s="13">
        <v>0.38823529411764701</v>
      </c>
      <c r="F530" s="13">
        <v>0.394736842105263</v>
      </c>
      <c r="G530" s="13">
        <v>0.30992736077481797</v>
      </c>
      <c r="H530" s="13"/>
      <c r="I530" s="13">
        <v>0.421875</v>
      </c>
      <c r="J530" s="13">
        <v>0.30992736077481797</v>
      </c>
      <c r="K530" s="13"/>
      <c r="L530" s="13">
        <v>0.40384615384615402</v>
      </c>
      <c r="M530" s="13">
        <v>0.36021505376344098</v>
      </c>
      <c r="N530" s="13">
        <v>0.30341880341880301</v>
      </c>
      <c r="O530" s="13">
        <v>0.397129186602871</v>
      </c>
      <c r="P530" s="13"/>
      <c r="Q530" s="13">
        <v>0.4</v>
      </c>
      <c r="R530" s="13">
        <v>0.44897959183673503</v>
      </c>
      <c r="S530" s="13">
        <v>0.38571428571428601</v>
      </c>
      <c r="T530" s="13">
        <v>0.45454545454545497</v>
      </c>
      <c r="U530" s="13">
        <v>0.28571428571428598</v>
      </c>
      <c r="V530" s="13">
        <v>0.33333333333333298</v>
      </c>
      <c r="W530" s="13">
        <v>0.33333333333333298</v>
      </c>
      <c r="X530" s="13">
        <v>0.32926829268292701</v>
      </c>
      <c r="Y530" s="13"/>
      <c r="Z530" s="13">
        <v>0.375</v>
      </c>
      <c r="AA530" s="13">
        <v>0.38461538461538503</v>
      </c>
      <c r="AB530" s="13">
        <v>0.34482758620689702</v>
      </c>
      <c r="AC530" s="13">
        <v>0.29870129870129902</v>
      </c>
      <c r="AD530" s="13">
        <v>0.35</v>
      </c>
      <c r="AE530" s="13">
        <v>0.397260273972603</v>
      </c>
      <c r="AF530" s="13">
        <v>0.38888888888888901</v>
      </c>
      <c r="AG530" s="13">
        <v>0.405797101449275</v>
      </c>
      <c r="AH530" s="13"/>
      <c r="AI530" s="13">
        <v>0.39285714285714302</v>
      </c>
      <c r="AJ530" s="13">
        <v>0.49295774647887303</v>
      </c>
      <c r="AK530" s="13">
        <v>0.40860215053763399</v>
      </c>
      <c r="AL530" s="13">
        <v>0.34693877551020402</v>
      </c>
      <c r="AM530" s="13">
        <v>0.28082191780821902</v>
      </c>
      <c r="AN530" s="13"/>
      <c r="AO530" s="13">
        <v>0.34096109839816902</v>
      </c>
      <c r="AP530" s="13">
        <v>0.38513513513513498</v>
      </c>
      <c r="AQ530" s="13"/>
      <c r="AR530" s="13">
        <v>0.292682926829268</v>
      </c>
      <c r="AS530" s="13">
        <v>0.34070796460177</v>
      </c>
      <c r="AT530" s="13">
        <v>0.36363636363636398</v>
      </c>
      <c r="AU530" s="13">
        <v>0.238095238095238</v>
      </c>
      <c r="AV530" s="13">
        <v>0.41111111111111098</v>
      </c>
      <c r="AW530" s="13">
        <v>0.41666666666666702</v>
      </c>
      <c r="AX530" s="13">
        <v>0.40845070422535201</v>
      </c>
      <c r="AY530" s="13">
        <v>0.32</v>
      </c>
      <c r="AZ530" s="13">
        <v>0.25925925925925902</v>
      </c>
      <c r="BA530" s="13">
        <v>0.375</v>
      </c>
      <c r="BB530" s="13">
        <v>0.4</v>
      </c>
      <c r="BC530" s="13">
        <v>0.5</v>
      </c>
      <c r="BD530" s="13"/>
      <c r="BE530" s="13">
        <v>0.337837837837838</v>
      </c>
    </row>
    <row r="531" spans="2:57" x14ac:dyDescent="0.25">
      <c r="B531" t="s">
        <v>82</v>
      </c>
      <c r="C531" s="13">
        <v>2.4556616643929101E-2</v>
      </c>
      <c r="D531" s="13">
        <v>0</v>
      </c>
      <c r="E531" s="13">
        <v>5.8823529411764698E-2</v>
      </c>
      <c r="F531" s="13">
        <v>2.6315789473684199E-2</v>
      </c>
      <c r="G531" s="13">
        <v>1.93704600484262E-2</v>
      </c>
      <c r="H531" s="13"/>
      <c r="I531" s="13">
        <v>3.125E-2</v>
      </c>
      <c r="J531" s="13">
        <v>1.93704600484262E-2</v>
      </c>
      <c r="K531" s="13"/>
      <c r="L531" s="13">
        <v>9.6153846153846194E-3</v>
      </c>
      <c r="M531" s="13">
        <v>2.68817204301075E-2</v>
      </c>
      <c r="N531" s="13">
        <v>2.1367521367521399E-2</v>
      </c>
      <c r="O531" s="13">
        <v>3.3492822966507199E-2</v>
      </c>
      <c r="P531" s="13"/>
      <c r="Q531" s="13">
        <v>2.66666666666667E-2</v>
      </c>
      <c r="R531" s="13">
        <v>0</v>
      </c>
      <c r="S531" s="13">
        <v>1.4285714285714299E-2</v>
      </c>
      <c r="T531" s="13">
        <v>3.4090909090909102E-2</v>
      </c>
      <c r="U531" s="13">
        <v>2.1978021978022001E-2</v>
      </c>
      <c r="V531" s="13">
        <v>1.7543859649122799E-2</v>
      </c>
      <c r="W531" s="13">
        <v>1.2820512820512799E-2</v>
      </c>
      <c r="X531" s="13">
        <v>3.65853658536585E-2</v>
      </c>
      <c r="Y531" s="13"/>
      <c r="Z531" s="13">
        <v>4.5454545454545497E-2</v>
      </c>
      <c r="AA531" s="13">
        <v>2.5641025641025599E-2</v>
      </c>
      <c r="AB531" s="13">
        <v>3.4482758620689703E-2</v>
      </c>
      <c r="AC531" s="13">
        <v>6.4935064935064896E-3</v>
      </c>
      <c r="AD531" s="13">
        <v>3.7499999999999999E-2</v>
      </c>
      <c r="AE531" s="13">
        <v>4.1095890410958902E-2</v>
      </c>
      <c r="AF531" s="13">
        <v>0</v>
      </c>
      <c r="AG531" s="13">
        <v>0</v>
      </c>
      <c r="AH531" s="13"/>
      <c r="AI531" s="13">
        <v>3.5714285714285698E-2</v>
      </c>
      <c r="AJ531" s="13">
        <v>4.2253521126760597E-2</v>
      </c>
      <c r="AK531" s="13">
        <v>0</v>
      </c>
      <c r="AL531" s="13">
        <v>2.2959183673469399E-2</v>
      </c>
      <c r="AM531" s="13">
        <v>3.42465753424658E-2</v>
      </c>
      <c r="AN531" s="13"/>
      <c r="AO531" s="13">
        <v>2.2883295194508001E-2</v>
      </c>
      <c r="AP531" s="13">
        <v>2.7027027027027001E-2</v>
      </c>
      <c r="AQ531" s="13"/>
      <c r="AR531" s="13">
        <v>2.4390243902439001E-2</v>
      </c>
      <c r="AS531" s="13">
        <v>2.6548672566371698E-2</v>
      </c>
      <c r="AT531" s="13">
        <v>9.0909090909090898E-2</v>
      </c>
      <c r="AU531" s="13">
        <v>4.7619047619047603E-2</v>
      </c>
      <c r="AV531" s="13">
        <v>1.1111111111111099E-2</v>
      </c>
      <c r="AW531" s="13">
        <v>3.3333333333333298E-2</v>
      </c>
      <c r="AX531" s="13">
        <v>2.8169014084507001E-2</v>
      </c>
      <c r="AY531" s="13">
        <v>0</v>
      </c>
      <c r="AZ531" s="13">
        <v>2.4691358024691398E-2</v>
      </c>
      <c r="BA531" s="13">
        <v>0</v>
      </c>
      <c r="BB531" s="13">
        <v>2.8571428571428598E-2</v>
      </c>
      <c r="BC531" s="13">
        <v>3.125E-2</v>
      </c>
      <c r="BD531" s="13"/>
      <c r="BE531" s="13">
        <v>1.68918918918919E-2</v>
      </c>
    </row>
    <row r="532" spans="2:57" x14ac:dyDescent="0.25">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row>
    <row r="533" spans="2:57" x14ac:dyDescent="0.25">
      <c r="B533" s="6" t="s">
        <v>295</v>
      </c>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row>
    <row r="534" spans="2:57" x14ac:dyDescent="0.25">
      <c r="B534" s="23" t="s">
        <v>287</v>
      </c>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row>
    <row r="535" spans="2:57" x14ac:dyDescent="0.25">
      <c r="B535" t="s">
        <v>284</v>
      </c>
      <c r="C535" s="13">
        <v>0.57435197817189598</v>
      </c>
      <c r="D535" s="13">
        <v>0.33333333333333298</v>
      </c>
      <c r="E535" s="13">
        <v>0.50588235294117601</v>
      </c>
      <c r="F535" s="13">
        <v>0.53684210526315801</v>
      </c>
      <c r="G535" s="13">
        <v>0.63196125907990297</v>
      </c>
      <c r="H535" s="13"/>
      <c r="I535" s="13">
        <v>0.5</v>
      </c>
      <c r="J535" s="13">
        <v>0.63196125907990297</v>
      </c>
      <c r="K535" s="13"/>
      <c r="L535" s="13">
        <v>0.52884615384615397</v>
      </c>
      <c r="M535" s="13">
        <v>0.60215053763440896</v>
      </c>
      <c r="N535" s="13">
        <v>0.57692307692307698</v>
      </c>
      <c r="O535" s="13">
        <v>0.56937799043062198</v>
      </c>
      <c r="P535" s="13"/>
      <c r="Q535" s="13">
        <v>0.46666666666666701</v>
      </c>
      <c r="R535" s="13">
        <v>0.469387755102041</v>
      </c>
      <c r="S535" s="13">
        <v>0.58571428571428596</v>
      </c>
      <c r="T535" s="13">
        <v>0.55681818181818199</v>
      </c>
      <c r="U535" s="13">
        <v>0.52747252747252704</v>
      </c>
      <c r="V535" s="13">
        <v>0.63157894736842102</v>
      </c>
      <c r="W535" s="13">
        <v>0.64102564102564097</v>
      </c>
      <c r="X535" s="13">
        <v>0.60975609756097604</v>
      </c>
      <c r="Y535" s="13"/>
      <c r="Z535" s="13">
        <v>0.5</v>
      </c>
      <c r="AA535" s="13">
        <v>0.54700854700854695</v>
      </c>
      <c r="AB535" s="13">
        <v>0.57758620689655205</v>
      </c>
      <c r="AC535" s="13">
        <v>0.62987012987013002</v>
      </c>
      <c r="AD535" s="13">
        <v>0.61250000000000004</v>
      </c>
      <c r="AE535" s="13">
        <v>0.58904109589041098</v>
      </c>
      <c r="AF535" s="13">
        <v>0.58333333333333304</v>
      </c>
      <c r="AG535" s="13">
        <v>0.52173913043478304</v>
      </c>
      <c r="AH535" s="13"/>
      <c r="AI535" s="13">
        <v>0.53571428571428603</v>
      </c>
      <c r="AJ535" s="13">
        <v>0.47887323943662002</v>
      </c>
      <c r="AK535" s="13">
        <v>0.462365591397849</v>
      </c>
      <c r="AL535" s="13">
        <v>0.59183673469387799</v>
      </c>
      <c r="AM535" s="13">
        <v>0.65753424657534199</v>
      </c>
      <c r="AN535" s="13"/>
      <c r="AO535" s="13">
        <v>0.57437070938215096</v>
      </c>
      <c r="AP535" s="13">
        <v>0.57432432432432401</v>
      </c>
      <c r="AQ535" s="13"/>
      <c r="AR535" s="13">
        <v>0.48780487804877998</v>
      </c>
      <c r="AS535" s="13">
        <v>0.56194690265486702</v>
      </c>
      <c r="AT535" s="13">
        <v>0.36363636363636398</v>
      </c>
      <c r="AU535" s="13">
        <v>0.476190476190476</v>
      </c>
      <c r="AV535" s="13">
        <v>0.6</v>
      </c>
      <c r="AW535" s="13">
        <v>0.56666666666666698</v>
      </c>
      <c r="AX535" s="13">
        <v>0.63380281690140805</v>
      </c>
      <c r="AY535" s="13">
        <v>0.76</v>
      </c>
      <c r="AZ535" s="13">
        <v>0.60493827160493796</v>
      </c>
      <c r="BA535" s="13">
        <v>0.55000000000000004</v>
      </c>
      <c r="BB535" s="13">
        <v>0.57142857142857095</v>
      </c>
      <c r="BC535" s="13">
        <v>0.53125</v>
      </c>
      <c r="BD535" s="13"/>
      <c r="BE535" s="13">
        <v>0.64864864864864902</v>
      </c>
    </row>
    <row r="536" spans="2:57" x14ac:dyDescent="0.25">
      <c r="B536" t="s">
        <v>285</v>
      </c>
      <c r="C536" s="13">
        <v>0.398362892223738</v>
      </c>
      <c r="D536" s="13">
        <v>0.64444444444444404</v>
      </c>
      <c r="E536" s="13">
        <v>0.42352941176470599</v>
      </c>
      <c r="F536" s="13">
        <v>0.442105263157895</v>
      </c>
      <c r="G536" s="13">
        <v>0.34624697336561699</v>
      </c>
      <c r="H536" s="13"/>
      <c r="I536" s="13">
        <v>0.46562500000000001</v>
      </c>
      <c r="J536" s="13">
        <v>0.34624697336561699</v>
      </c>
      <c r="K536" s="13"/>
      <c r="L536" s="13">
        <v>0.45192307692307698</v>
      </c>
      <c r="M536" s="13">
        <v>0.37096774193548399</v>
      </c>
      <c r="N536" s="13">
        <v>0.401709401709402</v>
      </c>
      <c r="O536" s="13">
        <v>0.392344497607655</v>
      </c>
      <c r="P536" s="13"/>
      <c r="Q536" s="13">
        <v>0.50666666666666704</v>
      </c>
      <c r="R536" s="13">
        <v>0.530612244897959</v>
      </c>
      <c r="S536" s="13">
        <v>0.38571428571428601</v>
      </c>
      <c r="T536" s="13">
        <v>0.42045454545454503</v>
      </c>
      <c r="U536" s="13">
        <v>0.450549450549451</v>
      </c>
      <c r="V536" s="13">
        <v>0.34210526315789502</v>
      </c>
      <c r="W536" s="13">
        <v>0.33333333333333298</v>
      </c>
      <c r="X536" s="13">
        <v>0.353658536585366</v>
      </c>
      <c r="Y536" s="13"/>
      <c r="Z536" s="13">
        <v>0.46590909090909099</v>
      </c>
      <c r="AA536" s="13">
        <v>0.43589743589743601</v>
      </c>
      <c r="AB536" s="13">
        <v>0.36206896551724099</v>
      </c>
      <c r="AC536" s="13">
        <v>0.34415584415584399</v>
      </c>
      <c r="AD536" s="13">
        <v>0.375</v>
      </c>
      <c r="AE536" s="13">
        <v>0.397260273972603</v>
      </c>
      <c r="AF536" s="13">
        <v>0.38888888888888901</v>
      </c>
      <c r="AG536" s="13">
        <v>0.46376811594202899</v>
      </c>
      <c r="AH536" s="13"/>
      <c r="AI536" s="13">
        <v>0.42857142857142899</v>
      </c>
      <c r="AJ536" s="13">
        <v>0.49295774647887303</v>
      </c>
      <c r="AK536" s="13">
        <v>0.52688172043010795</v>
      </c>
      <c r="AL536" s="13">
        <v>0.38010204081632698</v>
      </c>
      <c r="AM536" s="13">
        <v>0.30821917808219201</v>
      </c>
      <c r="AN536" s="13"/>
      <c r="AO536" s="13">
        <v>0.40045766590388998</v>
      </c>
      <c r="AP536" s="13">
        <v>0.39527027027027001</v>
      </c>
      <c r="AQ536" s="13"/>
      <c r="AR536" s="13">
        <v>0.48780487804877998</v>
      </c>
      <c r="AS536" s="13">
        <v>0.40707964601769903</v>
      </c>
      <c r="AT536" s="13">
        <v>0.63636363636363602</v>
      </c>
      <c r="AU536" s="13">
        <v>0.52380952380952395</v>
      </c>
      <c r="AV536" s="13">
        <v>0.37777777777777799</v>
      </c>
      <c r="AW536" s="13">
        <v>0.4</v>
      </c>
      <c r="AX536" s="13">
        <v>0.352112676056338</v>
      </c>
      <c r="AY536" s="13">
        <v>0.24</v>
      </c>
      <c r="AZ536" s="13">
        <v>0.358024691358025</v>
      </c>
      <c r="BA536" s="13">
        <v>0.375</v>
      </c>
      <c r="BB536" s="13">
        <v>0.4</v>
      </c>
      <c r="BC536" s="13">
        <v>0.46875</v>
      </c>
      <c r="BD536" s="13"/>
      <c r="BE536" s="13">
        <v>0.33108108108108097</v>
      </c>
    </row>
    <row r="537" spans="2:57" x14ac:dyDescent="0.25">
      <c r="B537" t="s">
        <v>82</v>
      </c>
      <c r="C537" s="13">
        <v>2.7285129604365601E-2</v>
      </c>
      <c r="D537" s="13">
        <v>2.2222222222222199E-2</v>
      </c>
      <c r="E537" s="13">
        <v>7.0588235294117604E-2</v>
      </c>
      <c r="F537" s="13">
        <v>2.1052631578947399E-2</v>
      </c>
      <c r="G537" s="13">
        <v>2.17917675544794E-2</v>
      </c>
      <c r="H537" s="13"/>
      <c r="I537" s="13">
        <v>3.4375000000000003E-2</v>
      </c>
      <c r="J537" s="13">
        <v>2.17917675544794E-2</v>
      </c>
      <c r="K537" s="13"/>
      <c r="L537" s="13">
        <v>1.9230769230769201E-2</v>
      </c>
      <c r="M537" s="13">
        <v>2.68817204301075E-2</v>
      </c>
      <c r="N537" s="13">
        <v>2.1367521367521399E-2</v>
      </c>
      <c r="O537" s="13">
        <v>3.82775119617225E-2</v>
      </c>
      <c r="P537" s="13"/>
      <c r="Q537" s="13">
        <v>2.66666666666667E-2</v>
      </c>
      <c r="R537" s="13">
        <v>0</v>
      </c>
      <c r="S537" s="13">
        <v>2.8571428571428598E-2</v>
      </c>
      <c r="T537" s="13">
        <v>2.27272727272727E-2</v>
      </c>
      <c r="U537" s="13">
        <v>2.1978021978022001E-2</v>
      </c>
      <c r="V537" s="13">
        <v>2.6315789473684199E-2</v>
      </c>
      <c r="W537" s="13">
        <v>2.5641025641025599E-2</v>
      </c>
      <c r="X537" s="13">
        <v>3.65853658536585E-2</v>
      </c>
      <c r="Y537" s="13"/>
      <c r="Z537" s="13">
        <v>3.4090909090909102E-2</v>
      </c>
      <c r="AA537" s="13">
        <v>1.7094017094017099E-2</v>
      </c>
      <c r="AB537" s="13">
        <v>6.0344827586206899E-2</v>
      </c>
      <c r="AC537" s="13">
        <v>2.5974025974026E-2</v>
      </c>
      <c r="AD537" s="13">
        <v>1.2500000000000001E-2</v>
      </c>
      <c r="AE537" s="13">
        <v>1.3698630136986301E-2</v>
      </c>
      <c r="AF537" s="13">
        <v>2.7777777777777801E-2</v>
      </c>
      <c r="AG537" s="13">
        <v>1.4492753623188401E-2</v>
      </c>
      <c r="AH537" s="13"/>
      <c r="AI537" s="13">
        <v>3.5714285714285698E-2</v>
      </c>
      <c r="AJ537" s="13">
        <v>2.8169014084507001E-2</v>
      </c>
      <c r="AK537" s="13">
        <v>1.0752688172042999E-2</v>
      </c>
      <c r="AL537" s="13">
        <v>2.8061224489795901E-2</v>
      </c>
      <c r="AM537" s="13">
        <v>3.42465753424658E-2</v>
      </c>
      <c r="AN537" s="13"/>
      <c r="AO537" s="13">
        <v>2.5171624713958798E-2</v>
      </c>
      <c r="AP537" s="13">
        <v>3.04054054054054E-2</v>
      </c>
      <c r="AQ537" s="13"/>
      <c r="AR537" s="13">
        <v>2.4390243902439001E-2</v>
      </c>
      <c r="AS537" s="13">
        <v>3.09734513274336E-2</v>
      </c>
      <c r="AT537" s="13">
        <v>0</v>
      </c>
      <c r="AU537" s="13">
        <v>0</v>
      </c>
      <c r="AV537" s="13">
        <v>2.2222222222222199E-2</v>
      </c>
      <c r="AW537" s="13">
        <v>3.3333333333333298E-2</v>
      </c>
      <c r="AX537" s="13">
        <v>1.4084507042253501E-2</v>
      </c>
      <c r="AY537" s="13">
        <v>0</v>
      </c>
      <c r="AZ537" s="13">
        <v>3.7037037037037E-2</v>
      </c>
      <c r="BA537" s="13">
        <v>7.4999999999999997E-2</v>
      </c>
      <c r="BB537" s="13">
        <v>2.8571428571428598E-2</v>
      </c>
      <c r="BC537" s="13">
        <v>0</v>
      </c>
      <c r="BD537" s="13"/>
      <c r="BE537" s="13">
        <v>2.0270270270270299E-2</v>
      </c>
    </row>
    <row r="538" spans="2:57" x14ac:dyDescent="0.25">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row>
    <row r="539" spans="2:57" x14ac:dyDescent="0.25">
      <c r="B539" s="6" t="s">
        <v>299</v>
      </c>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row>
    <row r="540" spans="2:57" x14ac:dyDescent="0.25">
      <c r="B540" s="23" t="s">
        <v>253</v>
      </c>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row>
    <row r="541" spans="2:57" x14ac:dyDescent="0.25">
      <c r="B541" t="s">
        <v>263</v>
      </c>
      <c r="C541" s="13">
        <v>6.3440860215053796E-2</v>
      </c>
      <c r="D541" s="13">
        <v>0.157142857142857</v>
      </c>
      <c r="E541" s="13">
        <v>0.10655737704918</v>
      </c>
      <c r="F541" s="13">
        <v>5.4393305439330498E-2</v>
      </c>
      <c r="G541" s="13">
        <v>4.4088176352705399E-2</v>
      </c>
      <c r="H541" s="13"/>
      <c r="I541" s="13">
        <v>8.5846867749420006E-2</v>
      </c>
      <c r="J541" s="13">
        <v>4.4088176352705399E-2</v>
      </c>
      <c r="K541" s="13"/>
      <c r="L541" s="13">
        <v>0</v>
      </c>
      <c r="M541" s="13">
        <v>5.7777777777777803E-2</v>
      </c>
      <c r="N541" s="13">
        <v>5.2631578947368397E-2</v>
      </c>
      <c r="O541" s="13">
        <v>0.105084745762712</v>
      </c>
      <c r="P541" s="13"/>
      <c r="Q541" s="13">
        <v>0.116504854368932</v>
      </c>
      <c r="R541" s="13">
        <v>4.47761194029851E-2</v>
      </c>
      <c r="S541" s="13">
        <v>5.8823529411764698E-2</v>
      </c>
      <c r="T541" s="13">
        <v>6.6666666666666693E-2</v>
      </c>
      <c r="U541" s="13">
        <v>4.20168067226891E-2</v>
      </c>
      <c r="V541" s="13">
        <v>4.7244094488188997E-2</v>
      </c>
      <c r="W541" s="13">
        <v>6.4516129032258104E-2</v>
      </c>
      <c r="X541" s="13">
        <v>6.8807339449541302E-2</v>
      </c>
      <c r="Y541" s="13"/>
      <c r="Z541" s="13">
        <v>0.116279069767442</v>
      </c>
      <c r="AA541" s="13">
        <v>7.9470198675496706E-2</v>
      </c>
      <c r="AB541" s="13">
        <v>7.4829931972789102E-2</v>
      </c>
      <c r="AC541" s="13">
        <v>2.2988505747126398E-2</v>
      </c>
      <c r="AD541" s="13">
        <v>4.85436893203883E-2</v>
      </c>
      <c r="AE541" s="13">
        <v>2.9411764705882401E-2</v>
      </c>
      <c r="AF541" s="13">
        <v>2.6315789473684199E-2</v>
      </c>
      <c r="AG541" s="13">
        <v>9.3023255813953501E-2</v>
      </c>
      <c r="AH541" s="13"/>
      <c r="AI541" s="13">
        <v>0.12195121951219499</v>
      </c>
      <c r="AJ541" s="13">
        <v>0.133333333333333</v>
      </c>
      <c r="AK541" s="13">
        <v>9.7902097902097904E-2</v>
      </c>
      <c r="AL541" s="13">
        <v>4.9896049896049899E-2</v>
      </c>
      <c r="AM541" s="13">
        <v>1.8072289156626498E-2</v>
      </c>
      <c r="AN541" s="13"/>
      <c r="AO541" s="13">
        <v>7.4600355239786906E-2</v>
      </c>
      <c r="AP541" s="13">
        <v>4.6321525885558601E-2</v>
      </c>
      <c r="AQ541" s="13"/>
      <c r="AR541" s="13">
        <v>6.8965517241379296E-2</v>
      </c>
      <c r="AS541" s="13">
        <v>5.4945054945054903E-2</v>
      </c>
      <c r="AT541" s="13">
        <v>0</v>
      </c>
      <c r="AU541" s="13">
        <v>3.3333333333333298E-2</v>
      </c>
      <c r="AV541" s="13">
        <v>9.6491228070175405E-2</v>
      </c>
      <c r="AW541" s="13">
        <v>6.6666666666666693E-2</v>
      </c>
      <c r="AX541" s="13">
        <v>4.81927710843374E-2</v>
      </c>
      <c r="AY541" s="13">
        <v>0</v>
      </c>
      <c r="AZ541" s="13">
        <v>7.3684210526315796E-2</v>
      </c>
      <c r="BA541" s="13">
        <v>3.7037037037037E-2</v>
      </c>
      <c r="BB541" s="13">
        <v>0.102040816326531</v>
      </c>
      <c r="BC541" s="13">
        <v>9.6153846153846201E-2</v>
      </c>
      <c r="BD541" s="13"/>
      <c r="BE541" s="13">
        <v>3.6827195467422101E-2</v>
      </c>
    </row>
    <row r="542" spans="2:57" x14ac:dyDescent="0.25">
      <c r="B542" t="s">
        <v>296</v>
      </c>
      <c r="C542" s="13">
        <v>5.6989247311828001E-2</v>
      </c>
      <c r="D542" s="13">
        <v>0.114285714285714</v>
      </c>
      <c r="E542" s="13">
        <v>9.8360655737704902E-2</v>
      </c>
      <c r="F542" s="13">
        <v>2.5104602510460299E-2</v>
      </c>
      <c r="G542" s="13">
        <v>5.4108216432865702E-2</v>
      </c>
      <c r="H542" s="13"/>
      <c r="I542" s="13">
        <v>6.0324825986078898E-2</v>
      </c>
      <c r="J542" s="13">
        <v>5.4108216432865702E-2</v>
      </c>
      <c r="K542" s="13"/>
      <c r="L542" s="13">
        <v>0.104838709677419</v>
      </c>
      <c r="M542" s="13">
        <v>3.11111111111111E-2</v>
      </c>
      <c r="N542" s="13">
        <v>4.9122807017543901E-2</v>
      </c>
      <c r="O542" s="13">
        <v>6.1016949152542403E-2</v>
      </c>
      <c r="P542" s="13"/>
      <c r="Q542" s="13">
        <v>7.7669902912621394E-2</v>
      </c>
      <c r="R542" s="13">
        <v>8.9552238805970102E-2</v>
      </c>
      <c r="S542" s="13">
        <v>7.0588235294117604E-2</v>
      </c>
      <c r="T542" s="13">
        <v>3.8095238095238099E-2</v>
      </c>
      <c r="U542" s="13">
        <v>7.5630252100840303E-2</v>
      </c>
      <c r="V542" s="13">
        <v>3.1496062992125998E-2</v>
      </c>
      <c r="W542" s="13">
        <v>5.3763440860215103E-2</v>
      </c>
      <c r="X542" s="13">
        <v>4.1284403669724801E-2</v>
      </c>
      <c r="Y542" s="13"/>
      <c r="Z542" s="13">
        <v>8.5271317829457405E-2</v>
      </c>
      <c r="AA542" s="13">
        <v>6.6225165562913899E-2</v>
      </c>
      <c r="AB542" s="13">
        <v>3.4013605442176902E-2</v>
      </c>
      <c r="AC542" s="13">
        <v>6.8965517241379296E-2</v>
      </c>
      <c r="AD542" s="13">
        <v>5.8252427184466E-2</v>
      </c>
      <c r="AE542" s="13">
        <v>3.9215686274509803E-2</v>
      </c>
      <c r="AF542" s="13">
        <v>2.6315789473684199E-2</v>
      </c>
      <c r="AG542" s="13">
        <v>4.6511627906976702E-2</v>
      </c>
      <c r="AH542" s="13"/>
      <c r="AI542" s="13">
        <v>7.3170731707317097E-2</v>
      </c>
      <c r="AJ542" s="13">
        <v>0.1</v>
      </c>
      <c r="AK542" s="13">
        <v>6.9930069930069894E-2</v>
      </c>
      <c r="AL542" s="13">
        <v>3.3264033264033301E-2</v>
      </c>
      <c r="AM542" s="13">
        <v>9.0361445783132502E-2</v>
      </c>
      <c r="AN542" s="13"/>
      <c r="AO542" s="13">
        <v>5.5062166962699798E-2</v>
      </c>
      <c r="AP542" s="13">
        <v>5.9945504087193499E-2</v>
      </c>
      <c r="AQ542" s="13"/>
      <c r="AR542" s="13">
        <v>0.10344827586206901</v>
      </c>
      <c r="AS542" s="13">
        <v>2.9304029304029301E-2</v>
      </c>
      <c r="AT542" s="13">
        <v>6.25E-2</v>
      </c>
      <c r="AU542" s="13">
        <v>6.6666666666666693E-2</v>
      </c>
      <c r="AV542" s="13">
        <v>8.7719298245614002E-2</v>
      </c>
      <c r="AW542" s="13">
        <v>1.3333333333333299E-2</v>
      </c>
      <c r="AX542" s="13">
        <v>4.81927710843374E-2</v>
      </c>
      <c r="AY542" s="13">
        <v>9.6774193548387094E-2</v>
      </c>
      <c r="AZ542" s="13">
        <v>3.1578947368421102E-2</v>
      </c>
      <c r="BA542" s="13">
        <v>7.4074074074074098E-2</v>
      </c>
      <c r="BB542" s="13">
        <v>0.14285714285714299</v>
      </c>
      <c r="BC542" s="13">
        <v>7.69230769230769E-2</v>
      </c>
      <c r="BD542" s="13"/>
      <c r="BE542" s="13">
        <v>6.79886685552408E-2</v>
      </c>
    </row>
    <row r="543" spans="2:57" x14ac:dyDescent="0.25">
      <c r="B543" t="s">
        <v>264</v>
      </c>
      <c r="C543" s="13">
        <v>1.9354838709677399E-2</v>
      </c>
      <c r="D543" s="13">
        <v>7.1428571428571397E-2</v>
      </c>
      <c r="E543" s="13">
        <v>4.0983606557376998E-2</v>
      </c>
      <c r="F543" s="13">
        <v>1.2552301255230099E-2</v>
      </c>
      <c r="G543" s="13">
        <v>1.0020040080160299E-2</v>
      </c>
      <c r="H543" s="13"/>
      <c r="I543" s="13">
        <v>3.01624129930394E-2</v>
      </c>
      <c r="J543" s="13">
        <v>1.0020040080160299E-2</v>
      </c>
      <c r="K543" s="13"/>
      <c r="L543" s="13">
        <v>4.8387096774193498E-2</v>
      </c>
      <c r="M543" s="13">
        <v>1.7777777777777799E-2</v>
      </c>
      <c r="N543" s="13">
        <v>2.1052631578947399E-2</v>
      </c>
      <c r="O543" s="13">
        <v>6.7796610169491497E-3</v>
      </c>
      <c r="P543" s="13"/>
      <c r="Q543" s="13">
        <v>6.7961165048543701E-2</v>
      </c>
      <c r="R543" s="13">
        <v>2.9850746268656699E-2</v>
      </c>
      <c r="S543" s="13">
        <v>2.3529411764705899E-2</v>
      </c>
      <c r="T543" s="13">
        <v>2.8571428571428598E-2</v>
      </c>
      <c r="U543" s="13">
        <v>0</v>
      </c>
      <c r="V543" s="13">
        <v>7.8740157480314994E-3</v>
      </c>
      <c r="W543" s="13">
        <v>0</v>
      </c>
      <c r="X543" s="13">
        <v>9.1743119266055103E-3</v>
      </c>
      <c r="Y543" s="13"/>
      <c r="Z543" s="13">
        <v>2.32558139534884E-2</v>
      </c>
      <c r="AA543" s="13">
        <v>1.3245033112582801E-2</v>
      </c>
      <c r="AB543" s="13">
        <v>6.8027210884353704E-3</v>
      </c>
      <c r="AC543" s="13">
        <v>1.72413793103448E-2</v>
      </c>
      <c r="AD543" s="13">
        <v>0</v>
      </c>
      <c r="AE543" s="13">
        <v>6.8627450980392204E-2</v>
      </c>
      <c r="AF543" s="13">
        <v>0</v>
      </c>
      <c r="AG543" s="13">
        <v>2.32558139534884E-2</v>
      </c>
      <c r="AH543" s="13"/>
      <c r="AI543" s="13">
        <v>7.3170731707317097E-2</v>
      </c>
      <c r="AJ543" s="13">
        <v>1.1111111111111099E-2</v>
      </c>
      <c r="AK543" s="13">
        <v>1.3986013986014E-2</v>
      </c>
      <c r="AL543" s="13">
        <v>1.6632016632016602E-2</v>
      </c>
      <c r="AM543" s="13">
        <v>2.40963855421687E-2</v>
      </c>
      <c r="AN543" s="13"/>
      <c r="AO543" s="13">
        <v>1.59857904085258E-2</v>
      </c>
      <c r="AP543" s="13">
        <v>2.4523160762942801E-2</v>
      </c>
      <c r="AQ543" s="13"/>
      <c r="AR543" s="13">
        <v>0</v>
      </c>
      <c r="AS543" s="13">
        <v>1.8315018315018299E-2</v>
      </c>
      <c r="AT543" s="13">
        <v>0.125</v>
      </c>
      <c r="AU543" s="13">
        <v>0</v>
      </c>
      <c r="AV543" s="13">
        <v>1.7543859649122799E-2</v>
      </c>
      <c r="AW543" s="13">
        <v>0.04</v>
      </c>
      <c r="AX543" s="13">
        <v>2.40963855421687E-2</v>
      </c>
      <c r="AY543" s="13">
        <v>0</v>
      </c>
      <c r="AZ543" s="13">
        <v>2.1052631578947399E-2</v>
      </c>
      <c r="BA543" s="13">
        <v>3.7037037037037E-2</v>
      </c>
      <c r="BB543" s="13">
        <v>0</v>
      </c>
      <c r="BC543" s="13">
        <v>0</v>
      </c>
      <c r="BD543" s="13"/>
      <c r="BE543" s="13">
        <v>8.4985835694051E-3</v>
      </c>
    </row>
    <row r="544" spans="2:57" x14ac:dyDescent="0.25">
      <c r="B544" t="s">
        <v>265</v>
      </c>
      <c r="C544" s="13">
        <v>4.3010752688171998E-2</v>
      </c>
      <c r="D544" s="13">
        <v>0.114285714285714</v>
      </c>
      <c r="E544" s="13">
        <v>6.5573770491803296E-2</v>
      </c>
      <c r="F544" s="13">
        <v>4.6025104602510497E-2</v>
      </c>
      <c r="G544" s="13">
        <v>2.6052104208416801E-2</v>
      </c>
      <c r="H544" s="13"/>
      <c r="I544" s="13">
        <v>6.2645011600928099E-2</v>
      </c>
      <c r="J544" s="13">
        <v>2.6052104208416801E-2</v>
      </c>
      <c r="K544" s="13"/>
      <c r="L544" s="13">
        <v>8.8709677419354802E-2</v>
      </c>
      <c r="M544" s="13">
        <v>4.4444444444444398E-2</v>
      </c>
      <c r="N544" s="13">
        <v>4.5614035087719301E-2</v>
      </c>
      <c r="O544" s="13">
        <v>2.0338983050847501E-2</v>
      </c>
      <c r="P544" s="13"/>
      <c r="Q544" s="13">
        <v>0.116504854368932</v>
      </c>
      <c r="R544" s="13">
        <v>0.104477611940299</v>
      </c>
      <c r="S544" s="13">
        <v>5.8823529411764698E-2</v>
      </c>
      <c r="T544" s="13">
        <v>1.9047619047619001E-2</v>
      </c>
      <c r="U544" s="13">
        <v>5.8823529411764698E-2</v>
      </c>
      <c r="V544" s="13">
        <v>1.5748031496062999E-2</v>
      </c>
      <c r="W544" s="13">
        <v>2.1505376344085999E-2</v>
      </c>
      <c r="X544" s="13">
        <v>1.3761467889908299E-2</v>
      </c>
      <c r="Y544" s="13"/>
      <c r="Z544" s="13">
        <v>6.9767441860465101E-2</v>
      </c>
      <c r="AA544" s="13">
        <v>1.3245033112582801E-2</v>
      </c>
      <c r="AB544" s="13">
        <v>2.04081632653061E-2</v>
      </c>
      <c r="AC544" s="13">
        <v>3.4482758620689703E-2</v>
      </c>
      <c r="AD544" s="13">
        <v>3.8834951456310697E-2</v>
      </c>
      <c r="AE544" s="13">
        <v>9.8039215686274495E-2</v>
      </c>
      <c r="AF544" s="13">
        <v>0</v>
      </c>
      <c r="AG544" s="13">
        <v>6.9767441860465101E-2</v>
      </c>
      <c r="AH544" s="13"/>
      <c r="AI544" s="13">
        <v>0.17073170731707299</v>
      </c>
      <c r="AJ544" s="13">
        <v>7.7777777777777807E-2</v>
      </c>
      <c r="AK544" s="13">
        <v>6.2937062937062901E-2</v>
      </c>
      <c r="AL544" s="13">
        <v>2.9106029106029101E-2</v>
      </c>
      <c r="AM544" s="13">
        <v>1.8072289156626498E-2</v>
      </c>
      <c r="AN544" s="13"/>
      <c r="AO544" s="13">
        <v>4.0852575488454702E-2</v>
      </c>
      <c r="AP544" s="13">
        <v>4.6321525885558601E-2</v>
      </c>
      <c r="AQ544" s="13"/>
      <c r="AR544" s="13">
        <v>3.4482758620689703E-2</v>
      </c>
      <c r="AS544" s="13">
        <v>3.2967032967033003E-2</v>
      </c>
      <c r="AT544" s="13">
        <v>0.1875</v>
      </c>
      <c r="AU544" s="13">
        <v>3.3333333333333298E-2</v>
      </c>
      <c r="AV544" s="13">
        <v>4.3859649122807001E-2</v>
      </c>
      <c r="AW544" s="13">
        <v>5.3333333333333302E-2</v>
      </c>
      <c r="AX544" s="13">
        <v>6.02409638554217E-2</v>
      </c>
      <c r="AY544" s="13">
        <v>6.4516129032258104E-2</v>
      </c>
      <c r="AZ544" s="13">
        <v>2.1052631578947399E-2</v>
      </c>
      <c r="BA544" s="13">
        <v>3.7037037037037E-2</v>
      </c>
      <c r="BB544" s="13">
        <v>6.1224489795918401E-2</v>
      </c>
      <c r="BC544" s="13">
        <v>3.8461538461538498E-2</v>
      </c>
      <c r="BD544" s="13"/>
      <c r="BE544" s="13">
        <v>4.8158640226628899E-2</v>
      </c>
    </row>
    <row r="545" spans="2:57" x14ac:dyDescent="0.25">
      <c r="B545" t="s">
        <v>213</v>
      </c>
      <c r="C545" s="13">
        <v>6.4516129032258104E-2</v>
      </c>
      <c r="D545" s="13">
        <v>0.114285714285714</v>
      </c>
      <c r="E545" s="13">
        <v>0.12295081967213101</v>
      </c>
      <c r="F545" s="13">
        <v>7.5313807531380797E-2</v>
      </c>
      <c r="G545" s="13">
        <v>3.8076152304609201E-2</v>
      </c>
      <c r="H545" s="13"/>
      <c r="I545" s="13">
        <v>9.5127610208816701E-2</v>
      </c>
      <c r="J545" s="13">
        <v>3.8076152304609201E-2</v>
      </c>
      <c r="K545" s="13"/>
      <c r="L545" s="13">
        <v>9.6774193548387094E-2</v>
      </c>
      <c r="M545" s="13">
        <v>9.3333333333333296E-2</v>
      </c>
      <c r="N545" s="13">
        <v>5.96491228070175E-2</v>
      </c>
      <c r="O545" s="13">
        <v>3.3898305084745797E-2</v>
      </c>
      <c r="P545" s="13"/>
      <c r="Q545" s="13">
        <v>0.16504854368932001</v>
      </c>
      <c r="R545" s="13">
        <v>0.104477611940299</v>
      </c>
      <c r="S545" s="13">
        <v>0.14117647058823499</v>
      </c>
      <c r="T545" s="13">
        <v>8.5714285714285701E-2</v>
      </c>
      <c r="U545" s="13">
        <v>2.5210084033613401E-2</v>
      </c>
      <c r="V545" s="13">
        <v>2.3622047244094498E-2</v>
      </c>
      <c r="W545" s="13">
        <v>2.1505376344085999E-2</v>
      </c>
      <c r="X545" s="13">
        <v>2.7522935779816501E-2</v>
      </c>
      <c r="Y545" s="13"/>
      <c r="Z545" s="13">
        <v>7.7519379844961198E-2</v>
      </c>
      <c r="AA545" s="13">
        <v>5.9602649006622502E-2</v>
      </c>
      <c r="AB545" s="13">
        <v>2.7210884353741499E-2</v>
      </c>
      <c r="AC545" s="13">
        <v>5.1724137931034503E-2</v>
      </c>
      <c r="AD545" s="13">
        <v>5.8252427184466E-2</v>
      </c>
      <c r="AE545" s="13">
        <v>8.8235294117647106E-2</v>
      </c>
      <c r="AF545" s="13">
        <v>5.2631578947368397E-2</v>
      </c>
      <c r="AG545" s="13">
        <v>0.127906976744186</v>
      </c>
      <c r="AH545" s="13"/>
      <c r="AI545" s="13">
        <v>0.12195121951219499</v>
      </c>
      <c r="AJ545" s="13">
        <v>8.8888888888888906E-2</v>
      </c>
      <c r="AK545" s="13">
        <v>0.111888111888112</v>
      </c>
      <c r="AL545" s="13">
        <v>5.8212058212058201E-2</v>
      </c>
      <c r="AM545" s="13">
        <v>1.8072289156626498E-2</v>
      </c>
      <c r="AN545" s="13"/>
      <c r="AO545" s="13">
        <v>5.5062166962699798E-2</v>
      </c>
      <c r="AP545" s="13">
        <v>7.9019073569482304E-2</v>
      </c>
      <c r="AQ545" s="13"/>
      <c r="AR545" s="13">
        <v>0.12068965517241401</v>
      </c>
      <c r="AS545" s="13">
        <v>3.6630036630036597E-2</v>
      </c>
      <c r="AT545" s="13">
        <v>0</v>
      </c>
      <c r="AU545" s="13">
        <v>0.1</v>
      </c>
      <c r="AV545" s="13">
        <v>7.8947368421052599E-2</v>
      </c>
      <c r="AW545" s="13">
        <v>2.66666666666667E-2</v>
      </c>
      <c r="AX545" s="13">
        <v>8.4337349397590397E-2</v>
      </c>
      <c r="AY545" s="13">
        <v>6.4516129032258104E-2</v>
      </c>
      <c r="AZ545" s="13">
        <v>8.42105263157895E-2</v>
      </c>
      <c r="BA545" s="13">
        <v>7.4074074074074098E-2</v>
      </c>
      <c r="BB545" s="13">
        <v>0.122448979591837</v>
      </c>
      <c r="BC545" s="13">
        <v>3.8461538461538498E-2</v>
      </c>
      <c r="BD545" s="13"/>
      <c r="BE545" s="13">
        <v>4.5325779036827198E-2</v>
      </c>
    </row>
    <row r="546" spans="2:57" x14ac:dyDescent="0.25">
      <c r="B546" t="s">
        <v>214</v>
      </c>
      <c r="C546" s="13">
        <v>9.0322580645161299E-2</v>
      </c>
      <c r="D546" s="13">
        <v>0.14285714285714299</v>
      </c>
      <c r="E546" s="13">
        <v>9.8360655737704902E-2</v>
      </c>
      <c r="F546" s="13">
        <v>0.13389121338912099</v>
      </c>
      <c r="G546" s="13">
        <v>6.0120240480961901E-2</v>
      </c>
      <c r="H546" s="13"/>
      <c r="I546" s="13">
        <v>0.125290023201856</v>
      </c>
      <c r="J546" s="13">
        <v>6.0120240480961901E-2</v>
      </c>
      <c r="K546" s="13"/>
      <c r="L546" s="13">
        <v>0.104838709677419</v>
      </c>
      <c r="M546" s="13">
        <v>0.146666666666667</v>
      </c>
      <c r="N546" s="13">
        <v>7.3684210526315796E-2</v>
      </c>
      <c r="O546" s="13">
        <v>5.7627118644067797E-2</v>
      </c>
      <c r="P546" s="13"/>
      <c r="Q546" s="13">
        <v>0.12621359223301001</v>
      </c>
      <c r="R546" s="13">
        <v>0.134328358208955</v>
      </c>
      <c r="S546" s="13">
        <v>0.152941176470588</v>
      </c>
      <c r="T546" s="13">
        <v>0.104761904761905</v>
      </c>
      <c r="U546" s="13">
        <v>0.109243697478992</v>
      </c>
      <c r="V546" s="13">
        <v>0.102362204724409</v>
      </c>
      <c r="W546" s="13">
        <v>5.3763440860215103E-2</v>
      </c>
      <c r="X546" s="13">
        <v>2.2935779816513801E-2</v>
      </c>
      <c r="Y546" s="13"/>
      <c r="Z546" s="13">
        <v>8.5271317829457405E-2</v>
      </c>
      <c r="AA546" s="13">
        <v>9.9337748344370896E-2</v>
      </c>
      <c r="AB546" s="13">
        <v>0.129251700680272</v>
      </c>
      <c r="AC546" s="13">
        <v>9.7701149425287404E-2</v>
      </c>
      <c r="AD546" s="13">
        <v>6.7961165048543701E-2</v>
      </c>
      <c r="AE546" s="13">
        <v>6.8627450980392204E-2</v>
      </c>
      <c r="AF546" s="13">
        <v>0.105263157894737</v>
      </c>
      <c r="AG546" s="13">
        <v>4.6511627906976702E-2</v>
      </c>
      <c r="AH546" s="13"/>
      <c r="AI546" s="13">
        <v>7.3170731707317097E-2</v>
      </c>
      <c r="AJ546" s="13">
        <v>7.7777777777777807E-2</v>
      </c>
      <c r="AK546" s="13">
        <v>6.9930069930069894E-2</v>
      </c>
      <c r="AL546" s="13">
        <v>0.11018711018711</v>
      </c>
      <c r="AM546" s="13">
        <v>6.6265060240963902E-2</v>
      </c>
      <c r="AN546" s="13"/>
      <c r="AO546" s="13">
        <v>8.3481349911190106E-2</v>
      </c>
      <c r="AP546" s="13">
        <v>0.100817438692098</v>
      </c>
      <c r="AQ546" s="13"/>
      <c r="AR546" s="13">
        <v>6.8965517241379296E-2</v>
      </c>
      <c r="AS546" s="13">
        <v>0.102564102564103</v>
      </c>
      <c r="AT546" s="13">
        <v>0</v>
      </c>
      <c r="AU546" s="13">
        <v>6.6666666666666693E-2</v>
      </c>
      <c r="AV546" s="13">
        <v>8.7719298245614002E-2</v>
      </c>
      <c r="AW546" s="13">
        <v>5.3333333333333302E-2</v>
      </c>
      <c r="AX546" s="13">
        <v>0.120481927710843</v>
      </c>
      <c r="AY546" s="13">
        <v>0.12903225806451599</v>
      </c>
      <c r="AZ546" s="13">
        <v>0.12631578947368399</v>
      </c>
      <c r="BA546" s="13">
        <v>9.2592592592592601E-2</v>
      </c>
      <c r="BB546" s="13">
        <v>6.1224489795918401E-2</v>
      </c>
      <c r="BC546" s="13">
        <v>3.8461538461538498E-2</v>
      </c>
      <c r="BD546" s="13"/>
      <c r="BE546" s="13">
        <v>8.2152974504249299E-2</v>
      </c>
    </row>
    <row r="547" spans="2:57" x14ac:dyDescent="0.25">
      <c r="B547" t="s">
        <v>297</v>
      </c>
      <c r="C547" s="13">
        <v>0.11505376344086</v>
      </c>
      <c r="D547" s="13">
        <v>0.114285714285714</v>
      </c>
      <c r="E547" s="13">
        <v>8.1967213114754106E-2</v>
      </c>
      <c r="F547" s="13">
        <v>0.13807531380753099</v>
      </c>
      <c r="G547" s="13">
        <v>0.11222444889779599</v>
      </c>
      <c r="H547" s="13"/>
      <c r="I547" s="13">
        <v>0.118329466357309</v>
      </c>
      <c r="J547" s="13">
        <v>0.11222444889779599</v>
      </c>
      <c r="K547" s="13"/>
      <c r="L547" s="13">
        <v>0.120967741935484</v>
      </c>
      <c r="M547" s="13">
        <v>0.133333333333333</v>
      </c>
      <c r="N547" s="13">
        <v>0.115789473684211</v>
      </c>
      <c r="O547" s="13">
        <v>9.8305084745762703E-2</v>
      </c>
      <c r="P547" s="13"/>
      <c r="Q547" s="13">
        <v>0.116504854368932</v>
      </c>
      <c r="R547" s="13">
        <v>0.14925373134328401</v>
      </c>
      <c r="S547" s="13">
        <v>0.188235294117647</v>
      </c>
      <c r="T547" s="13">
        <v>0.14285714285714299</v>
      </c>
      <c r="U547" s="13">
        <v>0.11764705882352899</v>
      </c>
      <c r="V547" s="13">
        <v>0.110236220472441</v>
      </c>
      <c r="W547" s="13">
        <v>9.6774193548387094E-2</v>
      </c>
      <c r="X547" s="13">
        <v>7.7981651376146793E-2</v>
      </c>
      <c r="Y547" s="13"/>
      <c r="Z547" s="13">
        <v>9.3023255813953501E-2</v>
      </c>
      <c r="AA547" s="13">
        <v>0.105960264900662</v>
      </c>
      <c r="AB547" s="13">
        <v>0.129251700680272</v>
      </c>
      <c r="AC547" s="13">
        <v>0.126436781609195</v>
      </c>
      <c r="AD547" s="13">
        <v>9.7087378640776698E-2</v>
      </c>
      <c r="AE547" s="13">
        <v>9.8039215686274495E-2</v>
      </c>
      <c r="AF547" s="13">
        <v>0.13157894736842099</v>
      </c>
      <c r="AG547" s="13">
        <v>0.15116279069767399</v>
      </c>
      <c r="AH547" s="13"/>
      <c r="AI547" s="13">
        <v>4.8780487804878099E-2</v>
      </c>
      <c r="AJ547" s="13">
        <v>0.11111111111111099</v>
      </c>
      <c r="AK547" s="13">
        <v>0.10489510489510501</v>
      </c>
      <c r="AL547" s="13">
        <v>0.13305613305613301</v>
      </c>
      <c r="AM547" s="13">
        <v>9.6385542168674704E-2</v>
      </c>
      <c r="AN547" s="13"/>
      <c r="AO547" s="13">
        <v>0.103019538188277</v>
      </c>
      <c r="AP547" s="13">
        <v>0.13351498637602199</v>
      </c>
      <c r="AQ547" s="13"/>
      <c r="AR547" s="13">
        <v>0.12068965517241401</v>
      </c>
      <c r="AS547" s="13">
        <v>0.102564102564103</v>
      </c>
      <c r="AT547" s="13">
        <v>0.1875</v>
      </c>
      <c r="AU547" s="13">
        <v>6.6666666666666693E-2</v>
      </c>
      <c r="AV547" s="13">
        <v>9.6491228070175405E-2</v>
      </c>
      <c r="AW547" s="13">
        <v>6.6666666666666693E-2</v>
      </c>
      <c r="AX547" s="13">
        <v>0.16867469879518099</v>
      </c>
      <c r="AY547" s="13">
        <v>0.12903225806451599</v>
      </c>
      <c r="AZ547" s="13">
        <v>0.14736842105263201</v>
      </c>
      <c r="BA547" s="13">
        <v>0.12962962962963001</v>
      </c>
      <c r="BB547" s="13">
        <v>0.102040816326531</v>
      </c>
      <c r="BC547" s="13">
        <v>0.134615384615385</v>
      </c>
      <c r="BD547" s="13"/>
      <c r="BE547" s="13">
        <v>0.14447592067988699</v>
      </c>
    </row>
    <row r="548" spans="2:57" x14ac:dyDescent="0.25">
      <c r="B548" t="s">
        <v>298</v>
      </c>
      <c r="C548" s="13">
        <v>9.3548387096774197E-2</v>
      </c>
      <c r="D548" s="13">
        <v>2.8571428571428598E-2</v>
      </c>
      <c r="E548" s="13">
        <v>8.1967213114754106E-2</v>
      </c>
      <c r="F548" s="13">
        <v>0.11715481171548101</v>
      </c>
      <c r="G548" s="13">
        <v>9.4188376753506997E-2</v>
      </c>
      <c r="H548" s="13"/>
      <c r="I548" s="13">
        <v>9.28074245939675E-2</v>
      </c>
      <c r="J548" s="13">
        <v>9.4188376753506997E-2</v>
      </c>
      <c r="K548" s="13"/>
      <c r="L548" s="13">
        <v>0.112903225806452</v>
      </c>
      <c r="M548" s="13">
        <v>0.11111111111111099</v>
      </c>
      <c r="N548" s="13">
        <v>0.10877192982456101</v>
      </c>
      <c r="O548" s="13">
        <v>5.7627118644067797E-2</v>
      </c>
      <c r="P548" s="13"/>
      <c r="Q548" s="13">
        <v>7.7669902912621394E-2</v>
      </c>
      <c r="R548" s="13">
        <v>0.104477611940299</v>
      </c>
      <c r="S548" s="13">
        <v>9.41176470588235E-2</v>
      </c>
      <c r="T548" s="13">
        <v>0.14285714285714299</v>
      </c>
      <c r="U548" s="13">
        <v>9.2436974789915999E-2</v>
      </c>
      <c r="V548" s="13">
        <v>0.15748031496063</v>
      </c>
      <c r="W548" s="13">
        <v>0.118279569892473</v>
      </c>
      <c r="X548" s="13">
        <v>3.2110091743119303E-2</v>
      </c>
      <c r="Y548" s="13"/>
      <c r="Z548" s="13">
        <v>3.8759689922480599E-2</v>
      </c>
      <c r="AA548" s="13">
        <v>5.2980132450331098E-2</v>
      </c>
      <c r="AB548" s="13">
        <v>0.136054421768707</v>
      </c>
      <c r="AC548" s="13">
        <v>0.12068965517241401</v>
      </c>
      <c r="AD548" s="13">
        <v>9.7087378640776698E-2</v>
      </c>
      <c r="AE548" s="13">
        <v>7.8431372549019607E-2</v>
      </c>
      <c r="AF548" s="13">
        <v>0.157894736842105</v>
      </c>
      <c r="AG548" s="13">
        <v>0.104651162790698</v>
      </c>
      <c r="AH548" s="13"/>
      <c r="AI548" s="13">
        <v>7.3170731707317097E-2</v>
      </c>
      <c r="AJ548" s="13">
        <v>8.8888888888888906E-2</v>
      </c>
      <c r="AK548" s="13">
        <v>4.8951048951049E-2</v>
      </c>
      <c r="AL548" s="13">
        <v>0.10602910602910599</v>
      </c>
      <c r="AM548" s="13">
        <v>0.102409638554217</v>
      </c>
      <c r="AN548" s="13"/>
      <c r="AO548" s="13">
        <v>9.4138543516873896E-2</v>
      </c>
      <c r="AP548" s="13">
        <v>9.2643051771117202E-2</v>
      </c>
      <c r="AQ548" s="13"/>
      <c r="AR548" s="13">
        <v>5.1724137931034503E-2</v>
      </c>
      <c r="AS548" s="13">
        <v>9.8901098901098897E-2</v>
      </c>
      <c r="AT548" s="13">
        <v>0</v>
      </c>
      <c r="AU548" s="13">
        <v>0.133333333333333</v>
      </c>
      <c r="AV548" s="13">
        <v>0.105263157894737</v>
      </c>
      <c r="AW548" s="13">
        <v>0.146666666666667</v>
      </c>
      <c r="AX548" s="13">
        <v>0.108433734939759</v>
      </c>
      <c r="AY548" s="13">
        <v>0</v>
      </c>
      <c r="AZ548" s="13">
        <v>9.4736842105263203E-2</v>
      </c>
      <c r="BA548" s="13">
        <v>3.7037037037037E-2</v>
      </c>
      <c r="BB548" s="13">
        <v>0.183673469387755</v>
      </c>
      <c r="BC548" s="13">
        <v>1.9230769230769201E-2</v>
      </c>
      <c r="BD548" s="13"/>
      <c r="BE548" s="13">
        <v>0.12747875354107599</v>
      </c>
    </row>
    <row r="549" spans="2:57" x14ac:dyDescent="0.25">
      <c r="B549" t="s">
        <v>217</v>
      </c>
      <c r="C549" s="13">
        <v>4.94623655913978E-2</v>
      </c>
      <c r="D549" s="13">
        <v>0</v>
      </c>
      <c r="E549" s="13">
        <v>4.91803278688525E-2</v>
      </c>
      <c r="F549" s="13">
        <v>6.2761506276150597E-2</v>
      </c>
      <c r="G549" s="13">
        <v>5.0100200400801598E-2</v>
      </c>
      <c r="H549" s="13"/>
      <c r="I549" s="13">
        <v>4.8723897911832903E-2</v>
      </c>
      <c r="J549" s="13">
        <v>5.0100200400801598E-2</v>
      </c>
      <c r="K549" s="13"/>
      <c r="L549" s="13">
        <v>4.0322580645161303E-2</v>
      </c>
      <c r="M549" s="13">
        <v>4.4444444444444398E-2</v>
      </c>
      <c r="N549" s="13">
        <v>8.42105263157895E-2</v>
      </c>
      <c r="O549" s="13">
        <v>2.3728813559322E-2</v>
      </c>
      <c r="P549" s="13"/>
      <c r="Q549" s="13">
        <v>1.94174757281553E-2</v>
      </c>
      <c r="R549" s="13">
        <v>1.49253731343284E-2</v>
      </c>
      <c r="S549" s="13">
        <v>4.7058823529411799E-2</v>
      </c>
      <c r="T549" s="13">
        <v>5.7142857142857099E-2</v>
      </c>
      <c r="U549" s="13">
        <v>8.40336134453782E-2</v>
      </c>
      <c r="V549" s="13">
        <v>9.4488188976377993E-2</v>
      </c>
      <c r="W549" s="13">
        <v>5.3763440860215103E-2</v>
      </c>
      <c r="X549" s="13">
        <v>2.2935779816513801E-2</v>
      </c>
      <c r="Y549" s="13"/>
      <c r="Z549" s="13">
        <v>6.9767441860465101E-2</v>
      </c>
      <c r="AA549" s="13">
        <v>4.6357615894039701E-2</v>
      </c>
      <c r="AB549" s="13">
        <v>2.04081632653061E-2</v>
      </c>
      <c r="AC549" s="13">
        <v>2.8735632183908E-2</v>
      </c>
      <c r="AD549" s="13">
        <v>4.85436893203883E-2</v>
      </c>
      <c r="AE549" s="13">
        <v>6.8627450980392204E-2</v>
      </c>
      <c r="AF549" s="13">
        <v>0.13157894736842099</v>
      </c>
      <c r="AG549" s="13">
        <v>5.8139534883720902E-2</v>
      </c>
      <c r="AH549" s="13"/>
      <c r="AI549" s="13">
        <v>0</v>
      </c>
      <c r="AJ549" s="13">
        <v>7.7777777777777807E-2</v>
      </c>
      <c r="AK549" s="13">
        <v>3.4965034965035002E-2</v>
      </c>
      <c r="AL549" s="13">
        <v>5.1975051975051999E-2</v>
      </c>
      <c r="AM549" s="13">
        <v>5.4216867469879498E-2</v>
      </c>
      <c r="AN549" s="13"/>
      <c r="AO549" s="13">
        <v>4.2628774422735299E-2</v>
      </c>
      <c r="AP549" s="13">
        <v>5.9945504087193499E-2</v>
      </c>
      <c r="AQ549" s="13"/>
      <c r="AR549" s="13">
        <v>1.72413793103448E-2</v>
      </c>
      <c r="AS549" s="13">
        <v>4.7619047619047603E-2</v>
      </c>
      <c r="AT549" s="13">
        <v>0</v>
      </c>
      <c r="AU549" s="13">
        <v>0.1</v>
      </c>
      <c r="AV549" s="13">
        <v>2.6315789473684199E-2</v>
      </c>
      <c r="AW549" s="13">
        <v>0.10666666666666701</v>
      </c>
      <c r="AX549" s="13">
        <v>6.02409638554217E-2</v>
      </c>
      <c r="AY549" s="13">
        <v>3.2258064516128997E-2</v>
      </c>
      <c r="AZ549" s="13">
        <v>6.3157894736842093E-2</v>
      </c>
      <c r="BA549" s="13">
        <v>5.5555555555555601E-2</v>
      </c>
      <c r="BB549" s="13">
        <v>0</v>
      </c>
      <c r="BC549" s="13">
        <v>5.7692307692307702E-2</v>
      </c>
      <c r="BD549" s="13"/>
      <c r="BE549" s="13">
        <v>3.9660056657223802E-2</v>
      </c>
    </row>
    <row r="550" spans="2:57" x14ac:dyDescent="0.25">
      <c r="B550" t="s">
        <v>218</v>
      </c>
      <c r="C550" s="13">
        <v>7.4193548387096797E-2</v>
      </c>
      <c r="D550" s="13">
        <v>5.7142857142857099E-2</v>
      </c>
      <c r="E550" s="13">
        <v>2.4590163934426201E-2</v>
      </c>
      <c r="F550" s="13">
        <v>6.6945606694560705E-2</v>
      </c>
      <c r="G550" s="13">
        <v>9.2184368737474903E-2</v>
      </c>
      <c r="H550" s="13"/>
      <c r="I550" s="13">
        <v>5.3364269141531299E-2</v>
      </c>
      <c r="J550" s="13">
        <v>9.2184368737474903E-2</v>
      </c>
      <c r="K550" s="13"/>
      <c r="L550" s="13">
        <v>7.25806451612903E-2</v>
      </c>
      <c r="M550" s="13">
        <v>7.1111111111111097E-2</v>
      </c>
      <c r="N550" s="13">
        <v>7.7192982456140397E-2</v>
      </c>
      <c r="O550" s="13">
        <v>7.4576271186440696E-2</v>
      </c>
      <c r="P550" s="13"/>
      <c r="Q550" s="13">
        <v>1.94174757281553E-2</v>
      </c>
      <c r="R550" s="13">
        <v>7.4626865671641798E-2</v>
      </c>
      <c r="S550" s="13">
        <v>1.1764705882352899E-2</v>
      </c>
      <c r="T550" s="13">
        <v>0.114285714285714</v>
      </c>
      <c r="U550" s="13">
        <v>5.8823529411764698E-2</v>
      </c>
      <c r="V550" s="13">
        <v>0.14173228346456701</v>
      </c>
      <c r="W550" s="13">
        <v>9.6774193548387094E-2</v>
      </c>
      <c r="X550" s="13">
        <v>6.8807339449541302E-2</v>
      </c>
      <c r="Y550" s="13"/>
      <c r="Z550" s="13">
        <v>6.9767441860465101E-2</v>
      </c>
      <c r="AA550" s="13">
        <v>9.9337748344370896E-2</v>
      </c>
      <c r="AB550" s="13">
        <v>4.08163265306122E-2</v>
      </c>
      <c r="AC550" s="13">
        <v>8.04597701149425E-2</v>
      </c>
      <c r="AD550" s="13">
        <v>0.12621359223301001</v>
      </c>
      <c r="AE550" s="13">
        <v>6.8627450980392204E-2</v>
      </c>
      <c r="AF550" s="13">
        <v>2.6315789473684199E-2</v>
      </c>
      <c r="AG550" s="13">
        <v>4.6511627906976702E-2</v>
      </c>
      <c r="AH550" s="13"/>
      <c r="AI550" s="13">
        <v>2.4390243902439001E-2</v>
      </c>
      <c r="AJ550" s="13">
        <v>4.4444444444444398E-2</v>
      </c>
      <c r="AK550" s="13">
        <v>4.8951048951049E-2</v>
      </c>
      <c r="AL550" s="13">
        <v>8.9397089397089402E-2</v>
      </c>
      <c r="AM550" s="13">
        <v>8.4337349397590397E-2</v>
      </c>
      <c r="AN550" s="13"/>
      <c r="AO550" s="13">
        <v>7.9928952042628801E-2</v>
      </c>
      <c r="AP550" s="13">
        <v>6.5395095367847406E-2</v>
      </c>
      <c r="AQ550" s="13"/>
      <c r="AR550" s="13">
        <v>6.8965517241379296E-2</v>
      </c>
      <c r="AS550" s="13">
        <v>0.102564102564103</v>
      </c>
      <c r="AT550" s="13">
        <v>0.125</v>
      </c>
      <c r="AU550" s="13">
        <v>6.6666666666666693E-2</v>
      </c>
      <c r="AV550" s="13">
        <v>5.2631578947368397E-2</v>
      </c>
      <c r="AW550" s="13">
        <v>0.08</v>
      </c>
      <c r="AX550" s="13">
        <v>4.81927710843374E-2</v>
      </c>
      <c r="AY550" s="13">
        <v>6.4516129032258104E-2</v>
      </c>
      <c r="AZ550" s="13">
        <v>4.2105263157894701E-2</v>
      </c>
      <c r="BA550" s="13">
        <v>7.4074074074074098E-2</v>
      </c>
      <c r="BB550" s="13">
        <v>0.102040816326531</v>
      </c>
      <c r="BC550" s="13">
        <v>3.8461538461538498E-2</v>
      </c>
      <c r="BD550" s="13"/>
      <c r="BE550" s="13">
        <v>7.9320113314447604E-2</v>
      </c>
    </row>
    <row r="551" spans="2:57" x14ac:dyDescent="0.25">
      <c r="B551" t="s">
        <v>266</v>
      </c>
      <c r="C551" s="13">
        <v>0.119354838709677</v>
      </c>
      <c r="D551" s="13">
        <v>1.4285714285714299E-2</v>
      </c>
      <c r="E551" s="13">
        <v>5.7377049180327898E-2</v>
      </c>
      <c r="F551" s="13">
        <v>7.9497907949790794E-2</v>
      </c>
      <c r="G551" s="13">
        <v>0.168336673346693</v>
      </c>
      <c r="H551" s="13"/>
      <c r="I551" s="13">
        <v>6.2645011600928099E-2</v>
      </c>
      <c r="J551" s="13">
        <v>0.168336673346693</v>
      </c>
      <c r="K551" s="13"/>
      <c r="L551" s="13">
        <v>0.112903225806452</v>
      </c>
      <c r="M551" s="13">
        <v>9.7777777777777797E-2</v>
      </c>
      <c r="N551" s="13">
        <v>0.12631578947368399</v>
      </c>
      <c r="O551" s="13">
        <v>0.132203389830508</v>
      </c>
      <c r="P551" s="13"/>
      <c r="Q551" s="13">
        <v>2.9126213592233E-2</v>
      </c>
      <c r="R551" s="13">
        <v>4.47761194029851E-2</v>
      </c>
      <c r="S551" s="13">
        <v>9.41176470588235E-2</v>
      </c>
      <c r="T551" s="13">
        <v>7.6190476190476197E-2</v>
      </c>
      <c r="U551" s="13">
        <v>0.109243697478992</v>
      </c>
      <c r="V551" s="13">
        <v>0.14173228346456701</v>
      </c>
      <c r="W551" s="13">
        <v>0.19354838709677399</v>
      </c>
      <c r="X551" s="13">
        <v>0.18348623853210999</v>
      </c>
      <c r="Y551" s="13"/>
      <c r="Z551" s="13">
        <v>0.13178294573643401</v>
      </c>
      <c r="AA551" s="13">
        <v>0.105960264900662</v>
      </c>
      <c r="AB551" s="13">
        <v>9.5238095238095205E-2</v>
      </c>
      <c r="AC551" s="13">
        <v>0.18965517241379301</v>
      </c>
      <c r="AD551" s="13">
        <v>0.13592233009708701</v>
      </c>
      <c r="AE551" s="13">
        <v>3.9215686274509803E-2</v>
      </c>
      <c r="AF551" s="13">
        <v>0.21052631578947401</v>
      </c>
      <c r="AG551" s="13">
        <v>5.8139534883720902E-2</v>
      </c>
      <c r="AH551" s="13"/>
      <c r="AI551" s="13">
        <v>0.12195121951219499</v>
      </c>
      <c r="AJ551" s="13">
        <v>7.7777777777777807E-2</v>
      </c>
      <c r="AK551" s="13">
        <v>7.69230769230769E-2</v>
      </c>
      <c r="AL551" s="13">
        <v>0.12681912681912699</v>
      </c>
      <c r="AM551" s="13">
        <v>0.156626506024096</v>
      </c>
      <c r="AN551" s="13"/>
      <c r="AO551" s="13">
        <v>0.136767317939609</v>
      </c>
      <c r="AP551" s="13">
        <v>9.2643051771117202E-2</v>
      </c>
      <c r="AQ551" s="13"/>
      <c r="AR551" s="13">
        <v>0.10344827586206901</v>
      </c>
      <c r="AS551" s="13">
        <v>0.146520146520147</v>
      </c>
      <c r="AT551" s="13">
        <v>0.1875</v>
      </c>
      <c r="AU551" s="13">
        <v>0.1</v>
      </c>
      <c r="AV551" s="13">
        <v>0.105263157894737</v>
      </c>
      <c r="AW551" s="13">
        <v>0.08</v>
      </c>
      <c r="AX551" s="13">
        <v>0.132530120481928</v>
      </c>
      <c r="AY551" s="13">
        <v>9.6774193548387094E-2</v>
      </c>
      <c r="AZ551" s="13">
        <v>0.157894736842105</v>
      </c>
      <c r="BA551" s="13">
        <v>0.11111111111111099</v>
      </c>
      <c r="BB551" s="13">
        <v>2.04081632653061E-2</v>
      </c>
      <c r="BC551" s="13">
        <v>9.6153846153846201E-2</v>
      </c>
      <c r="BD551" s="13"/>
      <c r="BE551" s="13">
        <v>0.12747875354107599</v>
      </c>
    </row>
    <row r="552" spans="2:57" x14ac:dyDescent="0.25">
      <c r="B552" t="s">
        <v>267</v>
      </c>
      <c r="C552" s="13">
        <v>9.0322580645161299E-2</v>
      </c>
      <c r="D552" s="13">
        <v>1.4285714285714299E-2</v>
      </c>
      <c r="E552" s="13">
        <v>1.63934426229508E-2</v>
      </c>
      <c r="F552" s="13">
        <v>4.6025104602510497E-2</v>
      </c>
      <c r="G552" s="13">
        <v>0.14028056112224399</v>
      </c>
      <c r="H552" s="13"/>
      <c r="I552" s="13">
        <v>3.2482598607888602E-2</v>
      </c>
      <c r="J552" s="13">
        <v>0.14028056112224399</v>
      </c>
      <c r="K552" s="13"/>
      <c r="L552" s="13">
        <v>4.8387096774193498E-2</v>
      </c>
      <c r="M552" s="13">
        <v>0.08</v>
      </c>
      <c r="N552" s="13">
        <v>6.3157894736842093E-2</v>
      </c>
      <c r="O552" s="13">
        <v>0.14237288135593201</v>
      </c>
      <c r="P552" s="13"/>
      <c r="Q552" s="13">
        <v>0</v>
      </c>
      <c r="R552" s="13">
        <v>0</v>
      </c>
      <c r="S552" s="13">
        <v>2.3529411764705899E-2</v>
      </c>
      <c r="T552" s="13">
        <v>2.8571428571428598E-2</v>
      </c>
      <c r="U552" s="13">
        <v>8.40336134453782E-2</v>
      </c>
      <c r="V552" s="13">
        <v>4.7244094488188997E-2</v>
      </c>
      <c r="W552" s="13">
        <v>6.4516129032258104E-2</v>
      </c>
      <c r="X552" s="13">
        <v>0.26146788990825698</v>
      </c>
      <c r="Y552" s="13"/>
      <c r="Z552" s="13">
        <v>4.6511627906976702E-2</v>
      </c>
      <c r="AA552" s="13">
        <v>0.105960264900662</v>
      </c>
      <c r="AB552" s="13">
        <v>0.14285714285714299</v>
      </c>
      <c r="AC552" s="13">
        <v>9.1954022988505704E-2</v>
      </c>
      <c r="AD552" s="13">
        <v>6.7961165048543701E-2</v>
      </c>
      <c r="AE552" s="13">
        <v>5.8823529411764698E-2</v>
      </c>
      <c r="AF552" s="13">
        <v>7.8947368421052599E-2</v>
      </c>
      <c r="AG552" s="13">
        <v>0.104651162790698</v>
      </c>
      <c r="AH552" s="13"/>
      <c r="AI552" s="13">
        <v>4.8780487804878099E-2</v>
      </c>
      <c r="AJ552" s="13">
        <v>5.5555555555555601E-2</v>
      </c>
      <c r="AK552" s="13">
        <v>5.5944055944055902E-2</v>
      </c>
      <c r="AL552" s="13">
        <v>8.1081081081081099E-2</v>
      </c>
      <c r="AM552" s="13">
        <v>0.180722891566265</v>
      </c>
      <c r="AN552" s="13"/>
      <c r="AO552" s="13">
        <v>9.59147424511545E-2</v>
      </c>
      <c r="AP552" s="13">
        <v>8.1743869209809306E-2</v>
      </c>
      <c r="AQ552" s="13"/>
      <c r="AR552" s="13">
        <v>8.6206896551724102E-2</v>
      </c>
      <c r="AS552" s="13">
        <v>0.13186813186813201</v>
      </c>
      <c r="AT552" s="13">
        <v>0</v>
      </c>
      <c r="AU552" s="13">
        <v>6.6666666666666693E-2</v>
      </c>
      <c r="AV552" s="13">
        <v>0.105263157894737</v>
      </c>
      <c r="AW552" s="13">
        <v>0.133333333333333</v>
      </c>
      <c r="AX552" s="13">
        <v>1.20481927710843E-2</v>
      </c>
      <c r="AY552" s="13">
        <v>0.12903225806451599</v>
      </c>
      <c r="AZ552" s="13">
        <v>5.2631578947368397E-2</v>
      </c>
      <c r="BA552" s="13">
        <v>5.5555555555555601E-2</v>
      </c>
      <c r="BB552" s="13">
        <v>2.04081632653061E-2</v>
      </c>
      <c r="BC552" s="13">
        <v>9.6153846153846201E-2</v>
      </c>
      <c r="BD552" s="13"/>
      <c r="BE552" s="13">
        <v>9.9150141643059506E-2</v>
      </c>
    </row>
    <row r="553" spans="2:57" x14ac:dyDescent="0.25">
      <c r="B553" t="s">
        <v>222</v>
      </c>
      <c r="C553" s="13">
        <v>1.9354838709677399E-2</v>
      </c>
      <c r="D553" s="13">
        <v>0</v>
      </c>
      <c r="E553" s="13">
        <v>2.4590163934426201E-2</v>
      </c>
      <c r="F553" s="13">
        <v>2.5104602510460299E-2</v>
      </c>
      <c r="G553" s="13">
        <v>1.8036072144288599E-2</v>
      </c>
      <c r="H553" s="13"/>
      <c r="I553" s="13">
        <v>2.0881670533642701E-2</v>
      </c>
      <c r="J553" s="13">
        <v>1.8036072144288599E-2</v>
      </c>
      <c r="K553" s="13"/>
      <c r="L553" s="13">
        <v>0</v>
      </c>
      <c r="M553" s="13">
        <v>1.3333333333333299E-2</v>
      </c>
      <c r="N553" s="13">
        <v>1.7543859649122799E-2</v>
      </c>
      <c r="O553" s="13">
        <v>3.3898305084745797E-2</v>
      </c>
      <c r="P553" s="13"/>
      <c r="Q553" s="13">
        <v>0</v>
      </c>
      <c r="R553" s="13">
        <v>1.49253731343284E-2</v>
      </c>
      <c r="S553" s="13">
        <v>1.1764705882352899E-2</v>
      </c>
      <c r="T553" s="13">
        <v>9.5238095238095195E-3</v>
      </c>
      <c r="U553" s="13">
        <v>3.3613445378151301E-2</v>
      </c>
      <c r="V553" s="13">
        <v>3.9370078740157501E-2</v>
      </c>
      <c r="W553" s="13">
        <v>1.0752688172042999E-2</v>
      </c>
      <c r="X553" s="13">
        <v>2.2935779816513801E-2</v>
      </c>
      <c r="Y553" s="13"/>
      <c r="Z553" s="13">
        <v>0</v>
      </c>
      <c r="AA553" s="13">
        <v>1.9867549668874201E-2</v>
      </c>
      <c r="AB553" s="13">
        <v>2.7210884353741499E-2</v>
      </c>
      <c r="AC553" s="13">
        <v>1.1494252873563199E-2</v>
      </c>
      <c r="AD553" s="13">
        <v>1.94174757281553E-2</v>
      </c>
      <c r="AE553" s="13">
        <v>5.8823529411764698E-2</v>
      </c>
      <c r="AF553" s="13">
        <v>0</v>
      </c>
      <c r="AG553" s="13">
        <v>1.16279069767442E-2</v>
      </c>
      <c r="AH553" s="13"/>
      <c r="AI553" s="13">
        <v>0</v>
      </c>
      <c r="AJ553" s="13">
        <v>1.1111111111111099E-2</v>
      </c>
      <c r="AK553" s="13">
        <v>2.0979020979021001E-2</v>
      </c>
      <c r="AL553" s="13">
        <v>2.0790020790020802E-2</v>
      </c>
      <c r="AM553" s="13">
        <v>1.8072289156626498E-2</v>
      </c>
      <c r="AN553" s="13"/>
      <c r="AO553" s="13">
        <v>2.66429840142096E-2</v>
      </c>
      <c r="AP553" s="13">
        <v>8.1743869209809292E-3</v>
      </c>
      <c r="AQ553" s="13"/>
      <c r="AR553" s="13">
        <v>1.72413793103448E-2</v>
      </c>
      <c r="AS553" s="13">
        <v>1.4652014652014701E-2</v>
      </c>
      <c r="AT553" s="13">
        <v>0</v>
      </c>
      <c r="AU553" s="13">
        <v>3.3333333333333298E-2</v>
      </c>
      <c r="AV553" s="13">
        <v>0</v>
      </c>
      <c r="AW553" s="13">
        <v>1.3333333333333299E-2</v>
      </c>
      <c r="AX553" s="13">
        <v>2.40963855421687E-2</v>
      </c>
      <c r="AY553" s="13">
        <v>3.2258064516128997E-2</v>
      </c>
      <c r="AZ553" s="13">
        <v>4.2105263157894701E-2</v>
      </c>
      <c r="BA553" s="13">
        <v>1.85185185185185E-2</v>
      </c>
      <c r="BB553" s="13">
        <v>2.04081632653061E-2</v>
      </c>
      <c r="BC553" s="13">
        <v>3.8461538461538498E-2</v>
      </c>
      <c r="BD553" s="13"/>
      <c r="BE553" s="13">
        <v>1.1331444759206799E-2</v>
      </c>
    </row>
    <row r="554" spans="2:57" x14ac:dyDescent="0.25">
      <c r="B554" t="s">
        <v>82</v>
      </c>
      <c r="C554" s="13">
        <v>0.10107526881720399</v>
      </c>
      <c r="D554" s="13">
        <v>5.7142857142857099E-2</v>
      </c>
      <c r="E554" s="13">
        <v>0.13114754098360701</v>
      </c>
      <c r="F554" s="13">
        <v>0.11715481171548101</v>
      </c>
      <c r="G554" s="13">
        <v>9.2184368737474903E-2</v>
      </c>
      <c r="H554" s="13"/>
      <c r="I554" s="13">
        <v>0.111368909512761</v>
      </c>
      <c r="J554" s="13">
        <v>9.2184368737474903E-2</v>
      </c>
      <c r="K554" s="13"/>
      <c r="L554" s="13">
        <v>4.8387096774193498E-2</v>
      </c>
      <c r="M554" s="13">
        <v>5.7777777777777803E-2</v>
      </c>
      <c r="N554" s="13">
        <v>0.105263157894737</v>
      </c>
      <c r="O554" s="13">
        <v>0.152542372881356</v>
      </c>
      <c r="P554" s="13"/>
      <c r="Q554" s="13">
        <v>6.7961165048543701E-2</v>
      </c>
      <c r="R554" s="13">
        <v>8.9552238805970102E-2</v>
      </c>
      <c r="S554" s="13">
        <v>2.3529411764705899E-2</v>
      </c>
      <c r="T554" s="13">
        <v>8.5714285714285701E-2</v>
      </c>
      <c r="U554" s="13">
        <v>0.109243697478992</v>
      </c>
      <c r="V554" s="13">
        <v>3.9370078740157501E-2</v>
      </c>
      <c r="W554" s="13">
        <v>0.15053763440860199</v>
      </c>
      <c r="X554" s="13">
        <v>0.146788990825688</v>
      </c>
      <c r="Y554" s="13"/>
      <c r="Z554" s="13">
        <v>9.3023255813953501E-2</v>
      </c>
      <c r="AA554" s="13">
        <v>0.13245033112582799</v>
      </c>
      <c r="AB554" s="13">
        <v>0.115646258503401</v>
      </c>
      <c r="AC554" s="13">
        <v>5.7471264367816098E-2</v>
      </c>
      <c r="AD554" s="13">
        <v>0.13592233009708701</v>
      </c>
      <c r="AE554" s="13">
        <v>0.13725490196078399</v>
      </c>
      <c r="AF554" s="13">
        <v>5.2631578947368397E-2</v>
      </c>
      <c r="AG554" s="13">
        <v>5.8139534883720902E-2</v>
      </c>
      <c r="AH554" s="13"/>
      <c r="AI554" s="13">
        <v>4.8780487804878099E-2</v>
      </c>
      <c r="AJ554" s="13">
        <v>4.4444444444444398E-2</v>
      </c>
      <c r="AK554" s="13">
        <v>0.18181818181818199</v>
      </c>
      <c r="AL554" s="13">
        <v>9.3555093555093602E-2</v>
      </c>
      <c r="AM554" s="13">
        <v>7.2289156626505993E-2</v>
      </c>
      <c r="AN554" s="13"/>
      <c r="AO554" s="13">
        <v>9.59147424511545E-2</v>
      </c>
      <c r="AP554" s="13">
        <v>0.108991825613079</v>
      </c>
      <c r="AQ554" s="13"/>
      <c r="AR554" s="13">
        <v>0.13793103448275901</v>
      </c>
      <c r="AS554" s="13">
        <v>8.0586080586080605E-2</v>
      </c>
      <c r="AT554" s="13">
        <v>0.125</v>
      </c>
      <c r="AU554" s="13">
        <v>0.133333333333333</v>
      </c>
      <c r="AV554" s="13">
        <v>9.6491228070175405E-2</v>
      </c>
      <c r="AW554" s="13">
        <v>0.12</v>
      </c>
      <c r="AX554" s="13">
        <v>6.02409638554217E-2</v>
      </c>
      <c r="AY554" s="13">
        <v>0.16129032258064499</v>
      </c>
      <c r="AZ554" s="13">
        <v>4.2105263157894701E-2</v>
      </c>
      <c r="BA554" s="13">
        <v>0.16666666666666699</v>
      </c>
      <c r="BB554" s="13">
        <v>6.1224489795918401E-2</v>
      </c>
      <c r="BC554" s="13">
        <v>0.230769230769231</v>
      </c>
      <c r="BD554" s="13"/>
      <c r="BE554" s="13">
        <v>8.2152974504249299E-2</v>
      </c>
    </row>
    <row r="555" spans="2:57" x14ac:dyDescent="0.25">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row>
    <row r="556" spans="2:57" x14ac:dyDescent="0.25">
      <c r="B556" s="6" t="s">
        <v>300</v>
      </c>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row>
    <row r="557" spans="2:57" x14ac:dyDescent="0.25">
      <c r="B557" s="23" t="s">
        <v>253</v>
      </c>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row>
    <row r="558" spans="2:57" x14ac:dyDescent="0.25">
      <c r="B558" t="s">
        <v>269</v>
      </c>
      <c r="C558" s="13">
        <v>0.35698924731182802</v>
      </c>
      <c r="D558" s="13">
        <v>0.27142857142857102</v>
      </c>
      <c r="E558" s="13">
        <v>0.31967213114754101</v>
      </c>
      <c r="F558" s="13">
        <v>0.326359832635983</v>
      </c>
      <c r="G558" s="13">
        <v>0.39278557114228502</v>
      </c>
      <c r="H558" s="13"/>
      <c r="I558" s="13">
        <v>0.31554524361948999</v>
      </c>
      <c r="J558" s="13">
        <v>0.39278557114228502</v>
      </c>
      <c r="K558" s="13"/>
      <c r="L558" s="13">
        <v>0.36290322580645201</v>
      </c>
      <c r="M558" s="13">
        <v>0.38222222222222202</v>
      </c>
      <c r="N558" s="13">
        <v>0.36140350877193</v>
      </c>
      <c r="O558" s="13">
        <v>0.33220338983050801</v>
      </c>
      <c r="P558" s="13"/>
      <c r="Q558" s="13">
        <v>0.32038834951456302</v>
      </c>
      <c r="R558" s="13">
        <v>0.25373134328358199</v>
      </c>
      <c r="S558" s="13">
        <v>0.36470588235294099</v>
      </c>
      <c r="T558" s="13">
        <v>0.29523809523809502</v>
      </c>
      <c r="U558" s="13">
        <v>0.31932773109243701</v>
      </c>
      <c r="V558" s="13">
        <v>0.43307086614173201</v>
      </c>
      <c r="W558" s="13">
        <v>0.38709677419354799</v>
      </c>
      <c r="X558" s="13">
        <v>0.408256880733945</v>
      </c>
      <c r="Y558" s="13"/>
      <c r="Z558" s="13">
        <v>0.32558139534883701</v>
      </c>
      <c r="AA558" s="13">
        <v>0.36423841059602602</v>
      </c>
      <c r="AB558" s="13">
        <v>0.36054421768707501</v>
      </c>
      <c r="AC558" s="13">
        <v>0.45977011494252901</v>
      </c>
      <c r="AD558" s="13">
        <v>0.36893203883495101</v>
      </c>
      <c r="AE558" s="13">
        <v>0.18627450980392199</v>
      </c>
      <c r="AF558" s="13">
        <v>0.28947368421052599</v>
      </c>
      <c r="AG558" s="13">
        <v>0.39534883720930197</v>
      </c>
      <c r="AH558" s="13"/>
      <c r="AI558" s="13">
        <v>0.39024390243902402</v>
      </c>
      <c r="AJ558" s="13">
        <v>0.22222222222222199</v>
      </c>
      <c r="AK558" s="13">
        <v>0.21678321678321699</v>
      </c>
      <c r="AL558" s="13">
        <v>0.35343035343035301</v>
      </c>
      <c r="AM558" s="13">
        <v>0.55421686746987997</v>
      </c>
      <c r="AN558" s="13"/>
      <c r="AO558" s="13">
        <v>0.37477797513321498</v>
      </c>
      <c r="AP558" s="13">
        <v>0.32970027247956402</v>
      </c>
      <c r="AQ558" s="13"/>
      <c r="AR558" s="13">
        <v>0.34482758620689702</v>
      </c>
      <c r="AS558" s="13">
        <v>0.43956043956044</v>
      </c>
      <c r="AT558" s="13">
        <v>0.25</v>
      </c>
      <c r="AU558" s="13">
        <v>0.33333333333333298</v>
      </c>
      <c r="AV558" s="13">
        <v>0.25438596491228099</v>
      </c>
      <c r="AW558" s="13">
        <v>0.34666666666666701</v>
      </c>
      <c r="AX558" s="13">
        <v>0.32530120481927699</v>
      </c>
      <c r="AY558" s="13">
        <v>0.35483870967741898</v>
      </c>
      <c r="AZ558" s="13">
        <v>0.38947368421052603</v>
      </c>
      <c r="BA558" s="13">
        <v>0.25925925925925902</v>
      </c>
      <c r="BB558" s="13">
        <v>0.28571428571428598</v>
      </c>
      <c r="BC558" s="13">
        <v>0.38461538461538503</v>
      </c>
      <c r="BD558" s="13"/>
      <c r="BE558" s="13">
        <v>0.39093484419263502</v>
      </c>
    </row>
    <row r="559" spans="2:57" x14ac:dyDescent="0.25">
      <c r="B559" t="s">
        <v>270</v>
      </c>
      <c r="C559" s="13">
        <v>0.47956989247311799</v>
      </c>
      <c r="D559" s="13">
        <v>0.5</v>
      </c>
      <c r="E559" s="13">
        <v>0.49180327868852503</v>
      </c>
      <c r="F559" s="13">
        <v>0.497907949790795</v>
      </c>
      <c r="G559" s="13">
        <v>0.46492985971943901</v>
      </c>
      <c r="H559" s="13"/>
      <c r="I559" s="13">
        <v>0.496519721577726</v>
      </c>
      <c r="J559" s="13">
        <v>0.46492985971943901</v>
      </c>
      <c r="K559" s="13"/>
      <c r="L559" s="13">
        <v>0.51612903225806495</v>
      </c>
      <c r="M559" s="13">
        <v>0.49333333333333301</v>
      </c>
      <c r="N559" s="13">
        <v>0.50175438596491195</v>
      </c>
      <c r="O559" s="13">
        <v>0.43389830508474603</v>
      </c>
      <c r="P559" s="13"/>
      <c r="Q559" s="13">
        <v>0.50485436893203905</v>
      </c>
      <c r="R559" s="13">
        <v>0.62686567164179097</v>
      </c>
      <c r="S559" s="13">
        <v>0.44705882352941201</v>
      </c>
      <c r="T559" s="13">
        <v>0.55238095238095197</v>
      </c>
      <c r="U559" s="13">
        <v>0.56302521008403394</v>
      </c>
      <c r="V559" s="13">
        <v>0.47244094488188998</v>
      </c>
      <c r="W559" s="13">
        <v>0.41935483870967699</v>
      </c>
      <c r="X559" s="13">
        <v>0.394495412844037</v>
      </c>
      <c r="Y559" s="13"/>
      <c r="Z559" s="13">
        <v>0.50387596899224796</v>
      </c>
      <c r="AA559" s="13">
        <v>0.48344370860927199</v>
      </c>
      <c r="AB559" s="13">
        <v>0.46258503401360501</v>
      </c>
      <c r="AC559" s="13">
        <v>0.431034482758621</v>
      </c>
      <c r="AD559" s="13">
        <v>0.43689320388349501</v>
      </c>
      <c r="AE559" s="13">
        <v>0.53921568627451</v>
      </c>
      <c r="AF559" s="13">
        <v>0.63157894736842102</v>
      </c>
      <c r="AG559" s="13">
        <v>0.47674418604651198</v>
      </c>
      <c r="AH559" s="13"/>
      <c r="AI559" s="13">
        <v>0.51219512195121997</v>
      </c>
      <c r="AJ559" s="13">
        <v>0.51111111111111096</v>
      </c>
      <c r="AK559" s="13">
        <v>0.49650349650349701</v>
      </c>
      <c r="AL559" s="13">
        <v>0.52390852390852405</v>
      </c>
      <c r="AM559" s="13">
        <v>0.31927710843373502</v>
      </c>
      <c r="AN559" s="13"/>
      <c r="AO559" s="13">
        <v>0.47069271758436898</v>
      </c>
      <c r="AP559" s="13">
        <v>0.49318801089918302</v>
      </c>
      <c r="AQ559" s="13"/>
      <c r="AR559" s="13">
        <v>0.46551724137931</v>
      </c>
      <c r="AS559" s="13">
        <v>0.41758241758241799</v>
      </c>
      <c r="AT559" s="13">
        <v>0.4375</v>
      </c>
      <c r="AU559" s="13">
        <v>0.43333333333333302</v>
      </c>
      <c r="AV559" s="13">
        <v>0.63157894736842102</v>
      </c>
      <c r="AW559" s="13">
        <v>0.48</v>
      </c>
      <c r="AX559" s="13">
        <v>0.45783132530120502</v>
      </c>
      <c r="AY559" s="13">
        <v>0.58064516129032295</v>
      </c>
      <c r="AZ559" s="13">
        <v>0.47368421052631599</v>
      </c>
      <c r="BA559" s="13">
        <v>0.53703703703703698</v>
      </c>
      <c r="BB559" s="13">
        <v>0.51020408163265296</v>
      </c>
      <c r="BC559" s="13">
        <v>0.42307692307692302</v>
      </c>
      <c r="BD559" s="13"/>
      <c r="BE559" s="13">
        <v>0.46175637393767699</v>
      </c>
    </row>
    <row r="560" spans="2:57" x14ac:dyDescent="0.25">
      <c r="B560" t="s">
        <v>271</v>
      </c>
      <c r="C560" s="13">
        <v>8.6021505376344107E-2</v>
      </c>
      <c r="D560" s="13">
        <v>0.2</v>
      </c>
      <c r="E560" s="13">
        <v>0.114754098360656</v>
      </c>
      <c r="F560" s="13">
        <v>7.9497907949790794E-2</v>
      </c>
      <c r="G560" s="13">
        <v>6.6132264529058099E-2</v>
      </c>
      <c r="H560" s="13"/>
      <c r="I560" s="13">
        <v>0.10904872389791199</v>
      </c>
      <c r="J560" s="13">
        <v>6.6132264529058099E-2</v>
      </c>
      <c r="K560" s="13"/>
      <c r="L560" s="13">
        <v>7.25806451612903E-2</v>
      </c>
      <c r="M560" s="13">
        <v>0.08</v>
      </c>
      <c r="N560" s="13">
        <v>8.0701754385964899E-2</v>
      </c>
      <c r="O560" s="13">
        <v>0.101694915254237</v>
      </c>
      <c r="P560" s="13"/>
      <c r="Q560" s="13">
        <v>0.15533980582524301</v>
      </c>
      <c r="R560" s="13">
        <v>7.4626865671641798E-2</v>
      </c>
      <c r="S560" s="13">
        <v>0.11764705882352899</v>
      </c>
      <c r="T560" s="13">
        <v>6.6666666666666693E-2</v>
      </c>
      <c r="U560" s="13">
        <v>5.0420168067226899E-2</v>
      </c>
      <c r="V560" s="13">
        <v>7.0866141732283505E-2</v>
      </c>
      <c r="W560" s="13">
        <v>0.118279569892473</v>
      </c>
      <c r="X560" s="13">
        <v>6.8807339449541302E-2</v>
      </c>
      <c r="Y560" s="13"/>
      <c r="Z560" s="13">
        <v>0.10077519379845</v>
      </c>
      <c r="AA560" s="13">
        <v>6.6225165562913899E-2</v>
      </c>
      <c r="AB560" s="13">
        <v>0.102040816326531</v>
      </c>
      <c r="AC560" s="13">
        <v>4.5977011494252901E-2</v>
      </c>
      <c r="AD560" s="13">
        <v>0.12621359223301001</v>
      </c>
      <c r="AE560" s="13">
        <v>0.10784313725490199</v>
      </c>
      <c r="AF560" s="13">
        <v>5.2631578947368397E-2</v>
      </c>
      <c r="AG560" s="13">
        <v>9.3023255813953501E-2</v>
      </c>
      <c r="AH560" s="13"/>
      <c r="AI560" s="13">
        <v>4.8780487804878099E-2</v>
      </c>
      <c r="AJ560" s="13">
        <v>0.17777777777777801</v>
      </c>
      <c r="AK560" s="13">
        <v>0.13986013986014001</v>
      </c>
      <c r="AL560" s="13">
        <v>7.0686070686070704E-2</v>
      </c>
      <c r="AM560" s="13">
        <v>4.81927710843374E-2</v>
      </c>
      <c r="AN560" s="13"/>
      <c r="AO560" s="13">
        <v>7.9928952042628801E-2</v>
      </c>
      <c r="AP560" s="13">
        <v>9.5367847411444107E-2</v>
      </c>
      <c r="AQ560" s="13"/>
      <c r="AR560" s="13">
        <v>5.1724137931034503E-2</v>
      </c>
      <c r="AS560" s="13">
        <v>9.8901098901098897E-2</v>
      </c>
      <c r="AT560" s="13">
        <v>0.125</v>
      </c>
      <c r="AU560" s="13">
        <v>6.6666666666666693E-2</v>
      </c>
      <c r="AV560" s="13">
        <v>6.14035087719298E-2</v>
      </c>
      <c r="AW560" s="13">
        <v>0.08</v>
      </c>
      <c r="AX560" s="13">
        <v>0.156626506024096</v>
      </c>
      <c r="AY560" s="13">
        <v>0</v>
      </c>
      <c r="AZ560" s="13">
        <v>0.105263157894737</v>
      </c>
      <c r="BA560" s="13">
        <v>5.5555555555555601E-2</v>
      </c>
      <c r="BB560" s="13">
        <v>0.122448979591837</v>
      </c>
      <c r="BC560" s="13">
        <v>1.9230769230769201E-2</v>
      </c>
      <c r="BD560" s="13"/>
      <c r="BE560" s="13">
        <v>8.4985835694051007E-2</v>
      </c>
    </row>
    <row r="561" spans="2:57" x14ac:dyDescent="0.25">
      <c r="B561" t="s">
        <v>272</v>
      </c>
      <c r="C561" s="13">
        <v>2.25806451612903E-2</v>
      </c>
      <c r="D561" s="13">
        <v>1.4285714285714299E-2</v>
      </c>
      <c r="E561" s="13">
        <v>3.2786885245901599E-2</v>
      </c>
      <c r="F561" s="13">
        <v>2.5104602510460299E-2</v>
      </c>
      <c r="G561" s="13">
        <v>2.0040080160320599E-2</v>
      </c>
      <c r="H561" s="13"/>
      <c r="I561" s="13">
        <v>2.5522041763341101E-2</v>
      </c>
      <c r="J561" s="13">
        <v>2.0040080160320599E-2</v>
      </c>
      <c r="K561" s="13"/>
      <c r="L561" s="13">
        <v>2.4193548387096801E-2</v>
      </c>
      <c r="M561" s="13">
        <v>8.8888888888888906E-3</v>
      </c>
      <c r="N561" s="13">
        <v>2.1052631578947399E-2</v>
      </c>
      <c r="O561" s="13">
        <v>3.3898305084745797E-2</v>
      </c>
      <c r="P561" s="13"/>
      <c r="Q561" s="13">
        <v>9.7087378640776708E-3</v>
      </c>
      <c r="R561" s="13">
        <v>1.49253731343284E-2</v>
      </c>
      <c r="S561" s="13">
        <v>4.7058823529411799E-2</v>
      </c>
      <c r="T561" s="13">
        <v>1.9047619047619001E-2</v>
      </c>
      <c r="U561" s="13">
        <v>2.5210084033613401E-2</v>
      </c>
      <c r="V561" s="13">
        <v>0</v>
      </c>
      <c r="W561" s="13">
        <v>1.0752688172042999E-2</v>
      </c>
      <c r="X561" s="13">
        <v>3.6697247706422E-2</v>
      </c>
      <c r="Y561" s="13"/>
      <c r="Z561" s="13">
        <v>2.32558139534884E-2</v>
      </c>
      <c r="AA561" s="13">
        <v>1.9867549668874201E-2</v>
      </c>
      <c r="AB561" s="13">
        <v>2.04081632653061E-2</v>
      </c>
      <c r="AC561" s="13">
        <v>1.72413793103448E-2</v>
      </c>
      <c r="AD561" s="13">
        <v>9.7087378640776708E-3</v>
      </c>
      <c r="AE561" s="13">
        <v>5.8823529411764698E-2</v>
      </c>
      <c r="AF561" s="13">
        <v>0</v>
      </c>
      <c r="AG561" s="13">
        <v>2.32558139534884E-2</v>
      </c>
      <c r="AH561" s="13"/>
      <c r="AI561" s="13">
        <v>2.4390243902439001E-2</v>
      </c>
      <c r="AJ561" s="13">
        <v>5.5555555555555601E-2</v>
      </c>
      <c r="AK561" s="13">
        <v>2.7972027972028E-2</v>
      </c>
      <c r="AL561" s="13">
        <v>1.2474012474012501E-2</v>
      </c>
      <c r="AM561" s="13">
        <v>3.0120481927710802E-2</v>
      </c>
      <c r="AN561" s="13"/>
      <c r="AO561" s="13">
        <v>2.4866785079929E-2</v>
      </c>
      <c r="AP561" s="13">
        <v>1.9073569482288801E-2</v>
      </c>
      <c r="AQ561" s="13"/>
      <c r="AR561" s="13">
        <v>6.8965517241379296E-2</v>
      </c>
      <c r="AS561" s="13">
        <v>7.3260073260073303E-3</v>
      </c>
      <c r="AT561" s="13">
        <v>0</v>
      </c>
      <c r="AU561" s="13">
        <v>3.3333333333333298E-2</v>
      </c>
      <c r="AV561" s="13">
        <v>8.7719298245613996E-3</v>
      </c>
      <c r="AW561" s="13">
        <v>0.04</v>
      </c>
      <c r="AX561" s="13">
        <v>2.40963855421687E-2</v>
      </c>
      <c r="AY561" s="13">
        <v>3.2258064516128997E-2</v>
      </c>
      <c r="AZ561" s="13">
        <v>2.1052631578947399E-2</v>
      </c>
      <c r="BA561" s="13">
        <v>3.7037037037037E-2</v>
      </c>
      <c r="BB561" s="13">
        <v>2.04081632653061E-2</v>
      </c>
      <c r="BC561" s="13">
        <v>3.8461538461538498E-2</v>
      </c>
      <c r="BD561" s="13"/>
      <c r="BE561" s="13">
        <v>1.4164305949008501E-2</v>
      </c>
    </row>
    <row r="562" spans="2:57" x14ac:dyDescent="0.25">
      <c r="B562" t="s">
        <v>82</v>
      </c>
      <c r="C562" s="13">
        <v>5.4838709677419398E-2</v>
      </c>
      <c r="D562" s="13">
        <v>1.4285714285714299E-2</v>
      </c>
      <c r="E562" s="13">
        <v>4.0983606557376998E-2</v>
      </c>
      <c r="F562" s="13">
        <v>7.1129707112970703E-2</v>
      </c>
      <c r="G562" s="13">
        <v>5.6112224448897803E-2</v>
      </c>
      <c r="H562" s="13"/>
      <c r="I562" s="13">
        <v>5.3364269141531299E-2</v>
      </c>
      <c r="J562" s="13">
        <v>5.6112224448897803E-2</v>
      </c>
      <c r="K562" s="13"/>
      <c r="L562" s="13">
        <v>2.4193548387096801E-2</v>
      </c>
      <c r="M562" s="13">
        <v>3.5555555555555597E-2</v>
      </c>
      <c r="N562" s="13">
        <v>3.5087719298245598E-2</v>
      </c>
      <c r="O562" s="13">
        <v>9.8305084745762703E-2</v>
      </c>
      <c r="P562" s="13"/>
      <c r="Q562" s="13">
        <v>9.7087378640776708E-3</v>
      </c>
      <c r="R562" s="13">
        <v>2.9850746268656699E-2</v>
      </c>
      <c r="S562" s="13">
        <v>2.3529411764705899E-2</v>
      </c>
      <c r="T562" s="13">
        <v>6.6666666666666693E-2</v>
      </c>
      <c r="U562" s="13">
        <v>4.20168067226891E-2</v>
      </c>
      <c r="V562" s="13">
        <v>2.3622047244094498E-2</v>
      </c>
      <c r="W562" s="13">
        <v>6.4516129032258104E-2</v>
      </c>
      <c r="X562" s="13">
        <v>9.1743119266055106E-2</v>
      </c>
      <c r="Y562" s="13"/>
      <c r="Z562" s="13">
        <v>4.6511627906976702E-2</v>
      </c>
      <c r="AA562" s="13">
        <v>6.6225165562913899E-2</v>
      </c>
      <c r="AB562" s="13">
        <v>5.4421768707482998E-2</v>
      </c>
      <c r="AC562" s="13">
        <v>4.5977011494252901E-2</v>
      </c>
      <c r="AD562" s="13">
        <v>5.8252427184466E-2</v>
      </c>
      <c r="AE562" s="13">
        <v>0.10784313725490199</v>
      </c>
      <c r="AF562" s="13">
        <v>2.6315789473684199E-2</v>
      </c>
      <c r="AG562" s="13">
        <v>1.16279069767442E-2</v>
      </c>
      <c r="AH562" s="13"/>
      <c r="AI562" s="13">
        <v>2.4390243902439001E-2</v>
      </c>
      <c r="AJ562" s="13">
        <v>3.3333333333333298E-2</v>
      </c>
      <c r="AK562" s="13">
        <v>0.11888111888111901</v>
      </c>
      <c r="AL562" s="13">
        <v>3.9501039501039503E-2</v>
      </c>
      <c r="AM562" s="13">
        <v>4.81927710843374E-2</v>
      </c>
      <c r="AN562" s="13"/>
      <c r="AO562" s="13">
        <v>4.9733570159857902E-2</v>
      </c>
      <c r="AP562" s="13">
        <v>6.2670299727520404E-2</v>
      </c>
      <c r="AQ562" s="13"/>
      <c r="AR562" s="13">
        <v>6.8965517241379296E-2</v>
      </c>
      <c r="AS562" s="13">
        <v>3.6630036630036597E-2</v>
      </c>
      <c r="AT562" s="13">
        <v>0.1875</v>
      </c>
      <c r="AU562" s="13">
        <v>0.133333333333333</v>
      </c>
      <c r="AV562" s="13">
        <v>4.3859649122807001E-2</v>
      </c>
      <c r="AW562" s="13">
        <v>5.3333333333333302E-2</v>
      </c>
      <c r="AX562" s="13">
        <v>3.6144578313252997E-2</v>
      </c>
      <c r="AY562" s="13">
        <v>3.2258064516128997E-2</v>
      </c>
      <c r="AZ562" s="13">
        <v>1.05263157894737E-2</v>
      </c>
      <c r="BA562" s="13">
        <v>0.11111111111111099</v>
      </c>
      <c r="BB562" s="13">
        <v>6.1224489795918401E-2</v>
      </c>
      <c r="BC562" s="13">
        <v>0.134615384615385</v>
      </c>
      <c r="BD562" s="13"/>
      <c r="BE562" s="13">
        <v>4.8158640226628899E-2</v>
      </c>
    </row>
    <row r="563" spans="2:57" x14ac:dyDescent="0.25">
      <c r="B563" t="s">
        <v>273</v>
      </c>
      <c r="C563" s="13">
        <v>0.836559139784946</v>
      </c>
      <c r="D563" s="13">
        <v>0.77142857142857102</v>
      </c>
      <c r="E563" s="13">
        <v>0.81147540983606603</v>
      </c>
      <c r="F563" s="13">
        <v>0.82426778242677801</v>
      </c>
      <c r="G563" s="13">
        <v>0.85771543086172297</v>
      </c>
      <c r="H563" s="13"/>
      <c r="I563" s="13">
        <v>0.81206496519721605</v>
      </c>
      <c r="J563" s="13">
        <v>0.85771543086172297</v>
      </c>
      <c r="K563" s="13"/>
      <c r="L563" s="13">
        <v>0.87903225806451601</v>
      </c>
      <c r="M563" s="13">
        <v>0.87555555555555598</v>
      </c>
      <c r="N563" s="13">
        <v>0.86315789473684201</v>
      </c>
      <c r="O563" s="13">
        <v>0.76610169491525404</v>
      </c>
      <c r="P563" s="13"/>
      <c r="Q563" s="13">
        <v>0.82524271844660202</v>
      </c>
      <c r="R563" s="13">
        <v>0.88059701492537301</v>
      </c>
      <c r="S563" s="13">
        <v>0.81176470588235305</v>
      </c>
      <c r="T563" s="13">
        <v>0.84761904761904805</v>
      </c>
      <c r="U563" s="13">
        <v>0.88235294117647101</v>
      </c>
      <c r="V563" s="13">
        <v>0.90551181102362199</v>
      </c>
      <c r="W563" s="13">
        <v>0.80645161290322598</v>
      </c>
      <c r="X563" s="13">
        <v>0.80275229357798195</v>
      </c>
      <c r="Y563" s="13"/>
      <c r="Z563" s="13">
        <v>0.82945736434108497</v>
      </c>
      <c r="AA563" s="13">
        <v>0.84768211920529801</v>
      </c>
      <c r="AB563" s="13">
        <v>0.82312925170067996</v>
      </c>
      <c r="AC563" s="13">
        <v>0.89080459770114895</v>
      </c>
      <c r="AD563" s="13">
        <v>0.80582524271844702</v>
      </c>
      <c r="AE563" s="13">
        <v>0.72549019607843102</v>
      </c>
      <c r="AF563" s="13">
        <v>0.92105263157894701</v>
      </c>
      <c r="AG563" s="13">
        <v>0.87209302325581395</v>
      </c>
      <c r="AH563" s="13"/>
      <c r="AI563" s="13">
        <v>0.90243902439024404</v>
      </c>
      <c r="AJ563" s="13">
        <v>0.73333333333333295</v>
      </c>
      <c r="AK563" s="13">
        <v>0.713286713286713</v>
      </c>
      <c r="AL563" s="13">
        <v>0.87733887733887705</v>
      </c>
      <c r="AM563" s="13">
        <v>0.873493975903614</v>
      </c>
      <c r="AN563" s="13"/>
      <c r="AO563" s="13">
        <v>0.84547069271758402</v>
      </c>
      <c r="AP563" s="13">
        <v>0.82288828337874698</v>
      </c>
      <c r="AQ563" s="13"/>
      <c r="AR563" s="13">
        <v>0.81034482758620696</v>
      </c>
      <c r="AS563" s="13">
        <v>0.85714285714285698</v>
      </c>
      <c r="AT563" s="13">
        <v>0.6875</v>
      </c>
      <c r="AU563" s="13">
        <v>0.76666666666666705</v>
      </c>
      <c r="AV563" s="13">
        <v>0.88596491228070196</v>
      </c>
      <c r="AW563" s="13">
        <v>0.82666666666666699</v>
      </c>
      <c r="AX563" s="13">
        <v>0.78313253012048201</v>
      </c>
      <c r="AY563" s="13">
        <v>0.93548387096774199</v>
      </c>
      <c r="AZ563" s="13">
        <v>0.86315789473684201</v>
      </c>
      <c r="BA563" s="13">
        <v>0.79629629629629595</v>
      </c>
      <c r="BB563" s="13">
        <v>0.79591836734693899</v>
      </c>
      <c r="BC563" s="13">
        <v>0.80769230769230804</v>
      </c>
      <c r="BD563" s="13"/>
      <c r="BE563" s="13">
        <v>0.85269121813031201</v>
      </c>
    </row>
    <row r="564" spans="2:57" x14ac:dyDescent="0.25">
      <c r="B564" t="s">
        <v>274</v>
      </c>
      <c r="C564" s="13">
        <v>-0.78172043010752701</v>
      </c>
      <c r="D564" s="13">
        <v>-0.75714285714285701</v>
      </c>
      <c r="E564" s="13">
        <v>-0.77049180327868805</v>
      </c>
      <c r="F564" s="13">
        <v>-0.75313807531380805</v>
      </c>
      <c r="G564" s="13">
        <v>-0.80160320641282601</v>
      </c>
      <c r="H564" s="13"/>
      <c r="I564" s="13">
        <v>-0.75870069605568402</v>
      </c>
      <c r="J564" s="13">
        <v>-0.80160320641282601</v>
      </c>
      <c r="K564" s="13"/>
      <c r="L564" s="13">
        <v>-0.85483870967741904</v>
      </c>
      <c r="M564" s="13">
        <v>-0.84</v>
      </c>
      <c r="N564" s="13">
        <v>-0.82807017543859696</v>
      </c>
      <c r="O564" s="13">
        <v>-0.66779661016949099</v>
      </c>
      <c r="P564" s="13"/>
      <c r="Q564" s="13">
        <v>-0.81553398058252402</v>
      </c>
      <c r="R564" s="13">
        <v>-0.85074626865671699</v>
      </c>
      <c r="S564" s="13">
        <v>-0.78823529411764703</v>
      </c>
      <c r="T564" s="13">
        <v>-0.78095238095238095</v>
      </c>
      <c r="U564" s="13">
        <v>-0.84033613445378197</v>
      </c>
      <c r="V564" s="13">
        <v>-0.88188976377952799</v>
      </c>
      <c r="W564" s="13">
        <v>-0.74193548387096797</v>
      </c>
      <c r="X564" s="13">
        <v>-0.71100917431192701</v>
      </c>
      <c r="Y564" s="13"/>
      <c r="Z564" s="13">
        <v>-0.78294573643410903</v>
      </c>
      <c r="AA564" s="13">
        <v>-0.78145695364238399</v>
      </c>
      <c r="AB564" s="13">
        <v>-0.76870748299319702</v>
      </c>
      <c r="AC564" s="13">
        <v>-0.84482758620689702</v>
      </c>
      <c r="AD564" s="13">
        <v>-0.74757281553398103</v>
      </c>
      <c r="AE564" s="13">
        <v>-0.61764705882352899</v>
      </c>
      <c r="AF564" s="13">
        <v>-0.89473684210526305</v>
      </c>
      <c r="AG564" s="13">
        <v>-0.86046511627906996</v>
      </c>
      <c r="AH564" s="13"/>
      <c r="AI564" s="13">
        <v>-0.87804878048780499</v>
      </c>
      <c r="AJ564" s="13">
        <v>-0.7</v>
      </c>
      <c r="AK564" s="13">
        <v>-0.59440559440559404</v>
      </c>
      <c r="AL564" s="13">
        <v>-0.83783783783783805</v>
      </c>
      <c r="AM564" s="13">
        <v>-0.82530120481927705</v>
      </c>
      <c r="AN564" s="13"/>
      <c r="AO564" s="13">
        <v>-0.795737122557726</v>
      </c>
      <c r="AP564" s="13">
        <v>-0.76021798365122595</v>
      </c>
      <c r="AQ564" s="13"/>
      <c r="AR564" s="13">
        <v>-0.74137931034482796</v>
      </c>
      <c r="AS564" s="13">
        <v>-0.82051282051282104</v>
      </c>
      <c r="AT564" s="13">
        <v>-0.5</v>
      </c>
      <c r="AU564" s="13">
        <v>-0.63333333333333297</v>
      </c>
      <c r="AV564" s="13">
        <v>-0.84210526315789502</v>
      </c>
      <c r="AW564" s="13">
        <v>-0.77333333333333298</v>
      </c>
      <c r="AX564" s="13">
        <v>-0.74698795180722899</v>
      </c>
      <c r="AY564" s="13">
        <v>-0.90322580645161299</v>
      </c>
      <c r="AZ564" s="13">
        <v>-0.85263157894736796</v>
      </c>
      <c r="BA564" s="13">
        <v>-0.68518518518518501</v>
      </c>
      <c r="BB564" s="13">
        <v>-0.73469387755102</v>
      </c>
      <c r="BC564" s="13">
        <v>-0.67307692307692302</v>
      </c>
      <c r="BD564" s="13"/>
      <c r="BE564" s="13">
        <v>-0.80453257790368304</v>
      </c>
    </row>
    <row r="565" spans="2:57" x14ac:dyDescent="0.25">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row>
    <row r="566" spans="2:57" x14ac:dyDescent="0.25">
      <c r="B566" s="6" t="s">
        <v>304</v>
      </c>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row>
    <row r="567" spans="2:57" x14ac:dyDescent="0.25">
      <c r="B567" s="23" t="s">
        <v>253</v>
      </c>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row>
    <row r="568" spans="2:57" x14ac:dyDescent="0.25">
      <c r="B568" t="s">
        <v>118</v>
      </c>
      <c r="C568" s="13">
        <v>3.0107526881720401E-2</v>
      </c>
      <c r="D568" s="13">
        <v>8.5714285714285701E-2</v>
      </c>
      <c r="E568" s="13">
        <v>4.0983606557376998E-2</v>
      </c>
      <c r="F568" s="13">
        <v>4.1841004184100403E-2</v>
      </c>
      <c r="G568" s="13">
        <v>1.40280561122244E-2</v>
      </c>
      <c r="H568" s="13"/>
      <c r="I568" s="13">
        <v>4.8723897911832903E-2</v>
      </c>
      <c r="J568" s="13">
        <v>1.40280561122244E-2</v>
      </c>
      <c r="K568" s="13"/>
      <c r="L568" s="13">
        <v>8.0645161290322606E-2</v>
      </c>
      <c r="M568" s="13">
        <v>3.5555555555555597E-2</v>
      </c>
      <c r="N568" s="13">
        <v>1.4035087719298201E-2</v>
      </c>
      <c r="O568" s="13">
        <v>2.0338983050847501E-2</v>
      </c>
      <c r="P568" s="13"/>
      <c r="Q568" s="13">
        <v>7.7669902912621394E-2</v>
      </c>
      <c r="R568" s="13">
        <v>4.47761194029851E-2</v>
      </c>
      <c r="S568" s="13">
        <v>3.5294117647058802E-2</v>
      </c>
      <c r="T568" s="13">
        <v>2.8571428571428598E-2</v>
      </c>
      <c r="U568" s="13">
        <v>4.20168067226891E-2</v>
      </c>
      <c r="V568" s="13">
        <v>7.8740157480314994E-3</v>
      </c>
      <c r="W568" s="13">
        <v>0</v>
      </c>
      <c r="X568" s="13">
        <v>2.2935779816513801E-2</v>
      </c>
      <c r="Y568" s="13"/>
      <c r="Z568" s="13">
        <v>6.9767441860465101E-2</v>
      </c>
      <c r="AA568" s="13">
        <v>1.9867549668874201E-2</v>
      </c>
      <c r="AB568" s="13">
        <v>2.7210884353741499E-2</v>
      </c>
      <c r="AC568" s="13">
        <v>4.0229885057471299E-2</v>
      </c>
      <c r="AD568" s="13">
        <v>0</v>
      </c>
      <c r="AE568" s="13">
        <v>3.9215686274509803E-2</v>
      </c>
      <c r="AF568" s="13">
        <v>0</v>
      </c>
      <c r="AG568" s="13">
        <v>1.16279069767442E-2</v>
      </c>
      <c r="AH568" s="13"/>
      <c r="AI568" s="13">
        <v>0.17073170731707299</v>
      </c>
      <c r="AJ568" s="13">
        <v>1.1111111111111099E-2</v>
      </c>
      <c r="AK568" s="13">
        <v>4.1958041958042001E-2</v>
      </c>
      <c r="AL568" s="13">
        <v>1.4553014553014601E-2</v>
      </c>
      <c r="AM568" s="13">
        <v>3.0120481927710802E-2</v>
      </c>
      <c r="AN568" s="13"/>
      <c r="AO568" s="13">
        <v>2.3090586145648299E-2</v>
      </c>
      <c r="AP568" s="13">
        <v>4.0871934604904597E-2</v>
      </c>
      <c r="AQ568" s="13"/>
      <c r="AR568" s="13">
        <v>0</v>
      </c>
      <c r="AS568" s="13">
        <v>2.5641025641025599E-2</v>
      </c>
      <c r="AT568" s="13">
        <v>6.25E-2</v>
      </c>
      <c r="AU568" s="13">
        <v>3.3333333333333298E-2</v>
      </c>
      <c r="AV568" s="13">
        <v>2.6315789473684199E-2</v>
      </c>
      <c r="AW568" s="13">
        <v>0.04</v>
      </c>
      <c r="AX568" s="13">
        <v>4.81927710843374E-2</v>
      </c>
      <c r="AY568" s="13">
        <v>0</v>
      </c>
      <c r="AZ568" s="13">
        <v>1.05263157894737E-2</v>
      </c>
      <c r="BA568" s="13">
        <v>5.5555555555555601E-2</v>
      </c>
      <c r="BB568" s="13">
        <v>6.1224489795918401E-2</v>
      </c>
      <c r="BC568" s="13">
        <v>3.8461538461538498E-2</v>
      </c>
      <c r="BD568" s="13"/>
      <c r="BE568" s="13">
        <v>2.2662889518413599E-2</v>
      </c>
    </row>
    <row r="569" spans="2:57" x14ac:dyDescent="0.25">
      <c r="B569" t="s">
        <v>301</v>
      </c>
      <c r="C569" s="13">
        <v>0.15376344086021501</v>
      </c>
      <c r="D569" s="13">
        <v>0.314285714285714</v>
      </c>
      <c r="E569" s="13">
        <v>0.204918032786885</v>
      </c>
      <c r="F569" s="13">
        <v>0.19246861924686201</v>
      </c>
      <c r="G569" s="13">
        <v>0.100200400801603</v>
      </c>
      <c r="H569" s="13"/>
      <c r="I569" s="13">
        <v>0.21577726218097401</v>
      </c>
      <c r="J569" s="13">
        <v>0.100200400801603</v>
      </c>
      <c r="K569" s="13"/>
      <c r="L569" s="13">
        <v>0.38709677419354799</v>
      </c>
      <c r="M569" s="13">
        <v>0.19111111111111101</v>
      </c>
      <c r="N569" s="13">
        <v>8.42105263157895E-2</v>
      </c>
      <c r="O569" s="13">
        <v>9.4915254237288096E-2</v>
      </c>
      <c r="P569" s="13"/>
      <c r="Q569" s="13">
        <v>0.33009708737864102</v>
      </c>
      <c r="R569" s="13">
        <v>0.37313432835820898</v>
      </c>
      <c r="S569" s="13">
        <v>0.152941176470588</v>
      </c>
      <c r="T569" s="13">
        <v>0.14285714285714299</v>
      </c>
      <c r="U569" s="13">
        <v>0.13445378151260501</v>
      </c>
      <c r="V569" s="13">
        <v>9.4488188976377993E-2</v>
      </c>
      <c r="W569" s="13">
        <v>7.5268817204301106E-2</v>
      </c>
      <c r="X569" s="13">
        <v>9.1743119266055106E-2</v>
      </c>
      <c r="Y569" s="13"/>
      <c r="Z569" s="13">
        <v>0.232558139534884</v>
      </c>
      <c r="AA569" s="13">
        <v>0.139072847682119</v>
      </c>
      <c r="AB569" s="13">
        <v>0.156462585034014</v>
      </c>
      <c r="AC569" s="13">
        <v>0.126436781609195</v>
      </c>
      <c r="AD569" s="13">
        <v>7.7669902912621394E-2</v>
      </c>
      <c r="AE569" s="13">
        <v>0.15686274509803899</v>
      </c>
      <c r="AF569" s="13">
        <v>0.157894736842105</v>
      </c>
      <c r="AG569" s="13">
        <v>0.19767441860465099</v>
      </c>
      <c r="AH569" s="13"/>
      <c r="AI569" s="13">
        <v>0.19512195121951201</v>
      </c>
      <c r="AJ569" s="13">
        <v>0.18888888888888899</v>
      </c>
      <c r="AK569" s="13">
        <v>0.23776223776223801</v>
      </c>
      <c r="AL569" s="13">
        <v>0.135135135135135</v>
      </c>
      <c r="AM569" s="13">
        <v>0.114457831325301</v>
      </c>
      <c r="AN569" s="13"/>
      <c r="AO569" s="13">
        <v>0.150976909413854</v>
      </c>
      <c r="AP569" s="13">
        <v>0.158038147138965</v>
      </c>
      <c r="AQ569" s="13"/>
      <c r="AR569" s="13">
        <v>0.12068965517241401</v>
      </c>
      <c r="AS569" s="13">
        <v>0.13553113553113599</v>
      </c>
      <c r="AT569" s="13">
        <v>0.1875</v>
      </c>
      <c r="AU569" s="13">
        <v>0.2</v>
      </c>
      <c r="AV569" s="13">
        <v>0.14912280701754399</v>
      </c>
      <c r="AW569" s="13">
        <v>0.12</v>
      </c>
      <c r="AX569" s="13">
        <v>0.16867469879518099</v>
      </c>
      <c r="AY569" s="13">
        <v>0.12903225806451599</v>
      </c>
      <c r="AZ569" s="13">
        <v>0.12631578947368399</v>
      </c>
      <c r="BA569" s="13">
        <v>0.148148148148148</v>
      </c>
      <c r="BB569" s="13">
        <v>0.183673469387755</v>
      </c>
      <c r="BC569" s="13">
        <v>0.32692307692307698</v>
      </c>
      <c r="BD569" s="13"/>
      <c r="BE569" s="13">
        <v>0.13031161473087799</v>
      </c>
    </row>
    <row r="570" spans="2:57" x14ac:dyDescent="0.25">
      <c r="B570" t="s">
        <v>302</v>
      </c>
      <c r="C570" s="13">
        <v>0.31397849462365601</v>
      </c>
      <c r="D570" s="13">
        <v>0.27142857142857102</v>
      </c>
      <c r="E570" s="13">
        <v>0.33606557377049201</v>
      </c>
      <c r="F570" s="13">
        <v>0.34728033472803299</v>
      </c>
      <c r="G570" s="13">
        <v>0.29859719438877802</v>
      </c>
      <c r="H570" s="13"/>
      <c r="I570" s="13">
        <v>0.33178654292343401</v>
      </c>
      <c r="J570" s="13">
        <v>0.29859719438877802</v>
      </c>
      <c r="K570" s="13"/>
      <c r="L570" s="13">
        <v>0.37096774193548399</v>
      </c>
      <c r="M570" s="13">
        <v>0.40888888888888902</v>
      </c>
      <c r="N570" s="13">
        <v>0.29473684210526302</v>
      </c>
      <c r="O570" s="13">
        <v>0.23728813559322001</v>
      </c>
      <c r="P570" s="13"/>
      <c r="Q570" s="13">
        <v>0.27184466019417503</v>
      </c>
      <c r="R570" s="13">
        <v>0.29850746268656703</v>
      </c>
      <c r="S570" s="13">
        <v>0.42352941176470599</v>
      </c>
      <c r="T570" s="13">
        <v>0.36190476190476201</v>
      </c>
      <c r="U570" s="13">
        <v>0.378151260504202</v>
      </c>
      <c r="V570" s="13">
        <v>0.38582677165354301</v>
      </c>
      <c r="W570" s="13">
        <v>0.236559139784946</v>
      </c>
      <c r="X570" s="13">
        <v>0.22018348623853201</v>
      </c>
      <c r="Y570" s="13"/>
      <c r="Z570" s="13">
        <v>0.25581395348837199</v>
      </c>
      <c r="AA570" s="13">
        <v>0.31125827814569501</v>
      </c>
      <c r="AB570" s="13">
        <v>0.34693877551020402</v>
      </c>
      <c r="AC570" s="13">
        <v>0.32758620689655199</v>
      </c>
      <c r="AD570" s="13">
        <v>0.29126213592233002</v>
      </c>
      <c r="AE570" s="13">
        <v>0.33333333333333298</v>
      </c>
      <c r="AF570" s="13">
        <v>0.44736842105263203</v>
      </c>
      <c r="AG570" s="13">
        <v>0.26744186046511598</v>
      </c>
      <c r="AH570" s="13"/>
      <c r="AI570" s="13">
        <v>0.26829268292682901</v>
      </c>
      <c r="AJ570" s="13">
        <v>0.38888888888888901</v>
      </c>
      <c r="AK570" s="13">
        <v>0.30769230769230799</v>
      </c>
      <c r="AL570" s="13">
        <v>0.32224532224532199</v>
      </c>
      <c r="AM570" s="13">
        <v>0.265060240963855</v>
      </c>
      <c r="AN570" s="13"/>
      <c r="AO570" s="13">
        <v>0.28241563055062202</v>
      </c>
      <c r="AP570" s="13">
        <v>0.36239782016348798</v>
      </c>
      <c r="AQ570" s="13"/>
      <c r="AR570" s="13">
        <v>0.431034482758621</v>
      </c>
      <c r="AS570" s="13">
        <v>0.30036630036630002</v>
      </c>
      <c r="AT570" s="13">
        <v>0.4375</v>
      </c>
      <c r="AU570" s="13">
        <v>0.33333333333333298</v>
      </c>
      <c r="AV570" s="13">
        <v>0.324561403508772</v>
      </c>
      <c r="AW570" s="13">
        <v>0.34666666666666701</v>
      </c>
      <c r="AX570" s="13">
        <v>0.21686746987951799</v>
      </c>
      <c r="AY570" s="13">
        <v>0.45161290322580599</v>
      </c>
      <c r="AZ570" s="13">
        <v>0.34736842105263199</v>
      </c>
      <c r="BA570" s="13">
        <v>0.25925925925925902</v>
      </c>
      <c r="BB570" s="13">
        <v>0.42857142857142899</v>
      </c>
      <c r="BC570" s="13">
        <v>9.6153846153846201E-2</v>
      </c>
      <c r="BD570" s="13"/>
      <c r="BE570" s="13">
        <v>0.34560906515580703</v>
      </c>
    </row>
    <row r="571" spans="2:57" x14ac:dyDescent="0.25">
      <c r="B571" t="s">
        <v>303</v>
      </c>
      <c r="C571" s="13">
        <v>0.29784946236559101</v>
      </c>
      <c r="D571" s="13">
        <v>0.157142857142857</v>
      </c>
      <c r="E571" s="13">
        <v>0.22950819672131101</v>
      </c>
      <c r="F571" s="13">
        <v>0.255230125523013</v>
      </c>
      <c r="G571" s="13">
        <v>0.35470941883767498</v>
      </c>
      <c r="H571" s="13"/>
      <c r="I571" s="13">
        <v>0.23201856148491901</v>
      </c>
      <c r="J571" s="13">
        <v>0.35470941883767498</v>
      </c>
      <c r="K571" s="13"/>
      <c r="L571" s="13">
        <v>0.14516129032258099</v>
      </c>
      <c r="M571" s="13">
        <v>0.275555555555556</v>
      </c>
      <c r="N571" s="13">
        <v>0.34035087719298202</v>
      </c>
      <c r="O571" s="13">
        <v>0.33559322033898298</v>
      </c>
      <c r="P571" s="13"/>
      <c r="Q571" s="13">
        <v>0.20388349514563101</v>
      </c>
      <c r="R571" s="13">
        <v>0.134328358208955</v>
      </c>
      <c r="S571" s="13">
        <v>0.16470588235294101</v>
      </c>
      <c r="T571" s="13">
        <v>0.28571428571428598</v>
      </c>
      <c r="U571" s="13">
        <v>0.27731092436974802</v>
      </c>
      <c r="V571" s="13">
        <v>0.37007874015747999</v>
      </c>
      <c r="W571" s="13">
        <v>0.45161290322580599</v>
      </c>
      <c r="X571" s="13">
        <v>0.36238532110091698</v>
      </c>
      <c r="Y571" s="13"/>
      <c r="Z571" s="13">
        <v>0.27906976744186002</v>
      </c>
      <c r="AA571" s="13">
        <v>0.32450331125827803</v>
      </c>
      <c r="AB571" s="13">
        <v>0.27891156462584998</v>
      </c>
      <c r="AC571" s="13">
        <v>0.26436781609195398</v>
      </c>
      <c r="AD571" s="13">
        <v>0.33009708737864102</v>
      </c>
      <c r="AE571" s="13">
        <v>0.33333333333333298</v>
      </c>
      <c r="AF571" s="13">
        <v>0.26315789473684198</v>
      </c>
      <c r="AG571" s="13">
        <v>0.31395348837209303</v>
      </c>
      <c r="AH571" s="13"/>
      <c r="AI571" s="13">
        <v>0.12195121951219499</v>
      </c>
      <c r="AJ571" s="13">
        <v>0.25555555555555598</v>
      </c>
      <c r="AK571" s="13">
        <v>0.21678321678321699</v>
      </c>
      <c r="AL571" s="13">
        <v>0.32432432432432401</v>
      </c>
      <c r="AM571" s="13">
        <v>0.35542168674698799</v>
      </c>
      <c r="AN571" s="13"/>
      <c r="AO571" s="13">
        <v>0.31971580817051498</v>
      </c>
      <c r="AP571" s="13">
        <v>0.26430517711171703</v>
      </c>
      <c r="AQ571" s="13"/>
      <c r="AR571" s="13">
        <v>0.25862068965517199</v>
      </c>
      <c r="AS571" s="13">
        <v>0.29670329670329698</v>
      </c>
      <c r="AT571" s="13">
        <v>0.125</v>
      </c>
      <c r="AU571" s="13">
        <v>0.266666666666667</v>
      </c>
      <c r="AV571" s="13">
        <v>0.31578947368421101</v>
      </c>
      <c r="AW571" s="13">
        <v>0.28000000000000003</v>
      </c>
      <c r="AX571" s="13">
        <v>0.33734939759036098</v>
      </c>
      <c r="AY571" s="13">
        <v>0.25806451612903197</v>
      </c>
      <c r="AZ571" s="13">
        <v>0.34736842105263199</v>
      </c>
      <c r="BA571" s="13">
        <v>0.33333333333333298</v>
      </c>
      <c r="BB571" s="13">
        <v>0.28571428571428598</v>
      </c>
      <c r="BC571" s="13">
        <v>0.25</v>
      </c>
      <c r="BD571" s="13"/>
      <c r="BE571" s="13">
        <v>0.31161473087818697</v>
      </c>
    </row>
    <row r="572" spans="2:57" x14ac:dyDescent="0.25">
      <c r="B572" t="s">
        <v>121</v>
      </c>
      <c r="C572" s="13">
        <v>0.19784946236559101</v>
      </c>
      <c r="D572" s="13">
        <v>0.157142857142857</v>
      </c>
      <c r="E572" s="13">
        <v>0.17213114754098399</v>
      </c>
      <c r="F572" s="13">
        <v>0.163179916317992</v>
      </c>
      <c r="G572" s="13">
        <v>0.226452905811623</v>
      </c>
      <c r="H572" s="13"/>
      <c r="I572" s="13">
        <v>0.16473317865429199</v>
      </c>
      <c r="J572" s="13">
        <v>0.226452905811623</v>
      </c>
      <c r="K572" s="13"/>
      <c r="L572" s="13">
        <v>1.6129032258064498E-2</v>
      </c>
      <c r="M572" s="13">
        <v>8.8888888888888906E-2</v>
      </c>
      <c r="N572" s="13">
        <v>0.256140350877193</v>
      </c>
      <c r="O572" s="13">
        <v>0.30169491525423697</v>
      </c>
      <c r="P572" s="13"/>
      <c r="Q572" s="13">
        <v>0.116504854368932</v>
      </c>
      <c r="R572" s="13">
        <v>0.134328358208955</v>
      </c>
      <c r="S572" s="13">
        <v>0.21176470588235299</v>
      </c>
      <c r="T572" s="13">
        <v>0.180952380952381</v>
      </c>
      <c r="U572" s="13">
        <v>0.151260504201681</v>
      </c>
      <c r="V572" s="13">
        <v>0.14173228346456701</v>
      </c>
      <c r="W572" s="13">
        <v>0.236559139784946</v>
      </c>
      <c r="X572" s="13">
        <v>0.302752293577982</v>
      </c>
      <c r="Y572" s="13"/>
      <c r="Z572" s="13">
        <v>0.13953488372093001</v>
      </c>
      <c r="AA572" s="13">
        <v>0.205298013245033</v>
      </c>
      <c r="AB572" s="13">
        <v>0.17006802721088399</v>
      </c>
      <c r="AC572" s="13">
        <v>0.24137931034482801</v>
      </c>
      <c r="AD572" s="13">
        <v>0.30097087378640802</v>
      </c>
      <c r="AE572" s="13">
        <v>0.13725490196078399</v>
      </c>
      <c r="AF572" s="13">
        <v>0.13157894736842099</v>
      </c>
      <c r="AG572" s="13">
        <v>0.209302325581395</v>
      </c>
      <c r="AH572" s="13"/>
      <c r="AI572" s="13">
        <v>0.24390243902438999</v>
      </c>
      <c r="AJ572" s="13">
        <v>0.14444444444444399</v>
      </c>
      <c r="AK572" s="13">
        <v>0.18181818181818199</v>
      </c>
      <c r="AL572" s="13">
        <v>0.19958419958420001</v>
      </c>
      <c r="AM572" s="13">
        <v>0.22891566265060201</v>
      </c>
      <c r="AN572" s="13"/>
      <c r="AO572" s="13">
        <v>0.218472468916519</v>
      </c>
      <c r="AP572" s="13">
        <v>0.16621253405994599</v>
      </c>
      <c r="AQ572" s="13"/>
      <c r="AR572" s="13">
        <v>0.18965517241379301</v>
      </c>
      <c r="AS572" s="13">
        <v>0.230769230769231</v>
      </c>
      <c r="AT572" s="13">
        <v>0.1875</v>
      </c>
      <c r="AU572" s="13">
        <v>0.16666666666666699</v>
      </c>
      <c r="AV572" s="13">
        <v>0.18421052631578899</v>
      </c>
      <c r="AW572" s="13">
        <v>0.21333333333333299</v>
      </c>
      <c r="AX572" s="13">
        <v>0.22891566265060201</v>
      </c>
      <c r="AY572" s="13">
        <v>0.12903225806451599</v>
      </c>
      <c r="AZ572" s="13">
        <v>0.157894736842105</v>
      </c>
      <c r="BA572" s="13">
        <v>0.18518518518518501</v>
      </c>
      <c r="BB572" s="13">
        <v>4.08163265306122E-2</v>
      </c>
      <c r="BC572" s="13">
        <v>0.28846153846153799</v>
      </c>
      <c r="BD572" s="13"/>
      <c r="BE572" s="13">
        <v>0.18413597733711001</v>
      </c>
    </row>
    <row r="573" spans="2:57" x14ac:dyDescent="0.25">
      <c r="B573" t="s">
        <v>82</v>
      </c>
      <c r="C573" s="13">
        <v>6.4516129032258099E-3</v>
      </c>
      <c r="D573" s="13">
        <v>1.4285714285714299E-2</v>
      </c>
      <c r="E573" s="13">
        <v>1.63934426229508E-2</v>
      </c>
      <c r="F573" s="13">
        <v>0</v>
      </c>
      <c r="G573" s="13">
        <v>6.0120240480961897E-3</v>
      </c>
      <c r="H573" s="13"/>
      <c r="I573" s="13">
        <v>6.96055684454756E-3</v>
      </c>
      <c r="J573" s="13">
        <v>6.0120240480961897E-3</v>
      </c>
      <c r="K573" s="13"/>
      <c r="L573" s="13">
        <v>0</v>
      </c>
      <c r="M573" s="13">
        <v>0</v>
      </c>
      <c r="N573" s="13">
        <v>1.05263157894737E-2</v>
      </c>
      <c r="O573" s="13">
        <v>1.01694915254237E-2</v>
      </c>
      <c r="P573" s="13"/>
      <c r="Q573" s="13">
        <v>0</v>
      </c>
      <c r="R573" s="13">
        <v>1.49253731343284E-2</v>
      </c>
      <c r="S573" s="13">
        <v>1.1764705882352899E-2</v>
      </c>
      <c r="T573" s="13">
        <v>0</v>
      </c>
      <c r="U573" s="13">
        <v>1.6806722689075598E-2</v>
      </c>
      <c r="V573" s="13">
        <v>0</v>
      </c>
      <c r="W573" s="13">
        <v>0</v>
      </c>
      <c r="X573" s="13">
        <v>0</v>
      </c>
      <c r="Y573" s="13"/>
      <c r="Z573" s="13">
        <v>2.32558139534884E-2</v>
      </c>
      <c r="AA573" s="13">
        <v>0</v>
      </c>
      <c r="AB573" s="13">
        <v>2.04081632653061E-2</v>
      </c>
      <c r="AC573" s="13">
        <v>0</v>
      </c>
      <c r="AD573" s="13">
        <v>0</v>
      </c>
      <c r="AE573" s="13">
        <v>0</v>
      </c>
      <c r="AF573" s="13">
        <v>0</v>
      </c>
      <c r="AG573" s="13">
        <v>0</v>
      </c>
      <c r="AH573" s="13"/>
      <c r="AI573" s="13">
        <v>0</v>
      </c>
      <c r="AJ573" s="13">
        <v>1.1111111111111099E-2</v>
      </c>
      <c r="AK573" s="13">
        <v>1.3986013986014E-2</v>
      </c>
      <c r="AL573" s="13">
        <v>4.15800415800416E-3</v>
      </c>
      <c r="AM573" s="13">
        <v>6.0240963855421699E-3</v>
      </c>
      <c r="AN573" s="13"/>
      <c r="AO573" s="13">
        <v>5.3285968028419202E-3</v>
      </c>
      <c r="AP573" s="13">
        <v>8.1743869209809292E-3</v>
      </c>
      <c r="AQ573" s="13"/>
      <c r="AR573" s="13">
        <v>0</v>
      </c>
      <c r="AS573" s="13">
        <v>1.0989010989011E-2</v>
      </c>
      <c r="AT573" s="13">
        <v>0</v>
      </c>
      <c r="AU573" s="13">
        <v>0</v>
      </c>
      <c r="AV573" s="13">
        <v>0</v>
      </c>
      <c r="AW573" s="13">
        <v>0</v>
      </c>
      <c r="AX573" s="13">
        <v>0</v>
      </c>
      <c r="AY573" s="13">
        <v>3.2258064516128997E-2</v>
      </c>
      <c r="AZ573" s="13">
        <v>1.05263157894737E-2</v>
      </c>
      <c r="BA573" s="13">
        <v>1.85185185185185E-2</v>
      </c>
      <c r="BB573" s="13">
        <v>0</v>
      </c>
      <c r="BC573" s="13">
        <v>0</v>
      </c>
      <c r="BD573" s="13"/>
      <c r="BE573" s="13">
        <v>5.6657223796033997E-3</v>
      </c>
    </row>
    <row r="574" spans="2:57" x14ac:dyDescent="0.25">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row>
    <row r="575" spans="2:57" x14ac:dyDescent="0.25">
      <c r="B575" s="6" t="s">
        <v>314</v>
      </c>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row>
    <row r="576" spans="2:57" x14ac:dyDescent="0.25">
      <c r="B576" s="23" t="s">
        <v>253</v>
      </c>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row>
    <row r="577" spans="2:57" x14ac:dyDescent="0.25">
      <c r="B577" t="s">
        <v>305</v>
      </c>
      <c r="C577" s="13">
        <v>0.14516129032258099</v>
      </c>
      <c r="D577" s="13">
        <v>0.185714285714286</v>
      </c>
      <c r="E577" s="13">
        <v>0.14754098360655701</v>
      </c>
      <c r="F577" s="13">
        <v>0.11715481171548101</v>
      </c>
      <c r="G577" s="13">
        <v>0.152304609218437</v>
      </c>
      <c r="H577" s="13"/>
      <c r="I577" s="13">
        <v>0.13689095127610201</v>
      </c>
      <c r="J577" s="13">
        <v>0.152304609218437</v>
      </c>
      <c r="K577" s="13"/>
      <c r="L577" s="13">
        <v>0.19354838709677399</v>
      </c>
      <c r="M577" s="13">
        <v>0.11555555555555599</v>
      </c>
      <c r="N577" s="13">
        <v>0.133333333333333</v>
      </c>
      <c r="O577" s="13">
        <v>0.15932203389830499</v>
      </c>
      <c r="P577" s="13"/>
      <c r="Q577" s="13">
        <v>0.19417475728155301</v>
      </c>
      <c r="R577" s="13">
        <v>0.134328358208955</v>
      </c>
      <c r="S577" s="13">
        <v>0.17647058823529399</v>
      </c>
      <c r="T577" s="13">
        <v>0.12380952380952399</v>
      </c>
      <c r="U577" s="13">
        <v>0.109243697478992</v>
      </c>
      <c r="V577" s="13">
        <v>0.102362204724409</v>
      </c>
      <c r="W577" s="13">
        <v>0.118279569892473</v>
      </c>
      <c r="X577" s="13">
        <v>0.17889908256880699</v>
      </c>
      <c r="Y577" s="13"/>
      <c r="Z577" s="13">
        <v>0.116279069767442</v>
      </c>
      <c r="AA577" s="13">
        <v>0.119205298013245</v>
      </c>
      <c r="AB577" s="13">
        <v>0.156462585034014</v>
      </c>
      <c r="AC577" s="13">
        <v>0.18390804597701099</v>
      </c>
      <c r="AD577" s="13">
        <v>0.16504854368932001</v>
      </c>
      <c r="AE577" s="13">
        <v>8.8235294117647106E-2</v>
      </c>
      <c r="AF577" s="13">
        <v>0.157894736842105</v>
      </c>
      <c r="AG577" s="13">
        <v>0.17441860465116299</v>
      </c>
      <c r="AH577" s="13"/>
      <c r="AI577" s="13">
        <v>0.12195121951219499</v>
      </c>
      <c r="AJ577" s="13">
        <v>0.133333333333333</v>
      </c>
      <c r="AK577" s="13">
        <v>0.18181818181818199</v>
      </c>
      <c r="AL577" s="13">
        <v>0.12058212058212101</v>
      </c>
      <c r="AM577" s="13">
        <v>0.20481927710843401</v>
      </c>
      <c r="AN577" s="13"/>
      <c r="AO577" s="13">
        <v>0.14031971580817101</v>
      </c>
      <c r="AP577" s="13">
        <v>0.15258855585831099</v>
      </c>
      <c r="AQ577" s="13"/>
      <c r="AR577" s="13">
        <v>0.17241379310344801</v>
      </c>
      <c r="AS577" s="13">
        <v>0.139194139194139</v>
      </c>
      <c r="AT577" s="13">
        <v>0.125</v>
      </c>
      <c r="AU577" s="13">
        <v>0.1</v>
      </c>
      <c r="AV577" s="13">
        <v>0.16666666666666699</v>
      </c>
      <c r="AW577" s="13">
        <v>0.16</v>
      </c>
      <c r="AX577" s="13">
        <v>0.132530120481928</v>
      </c>
      <c r="AY577" s="13">
        <v>0.19354838709677399</v>
      </c>
      <c r="AZ577" s="13">
        <v>0.12631578947368399</v>
      </c>
      <c r="BA577" s="13">
        <v>0.11111111111111099</v>
      </c>
      <c r="BB577" s="13">
        <v>8.1632653061224497E-2</v>
      </c>
      <c r="BC577" s="13">
        <v>0.230769230769231</v>
      </c>
      <c r="BD577" s="13"/>
      <c r="BE577" s="13">
        <v>0.15864022662889499</v>
      </c>
    </row>
    <row r="578" spans="2:57" x14ac:dyDescent="0.25">
      <c r="B578" t="s">
        <v>306</v>
      </c>
      <c r="C578" s="13">
        <v>0.13225806451612901</v>
      </c>
      <c r="D578" s="13">
        <v>0.1</v>
      </c>
      <c r="E578" s="13">
        <v>0.12295081967213101</v>
      </c>
      <c r="F578" s="13">
        <v>0.129707112970711</v>
      </c>
      <c r="G578" s="13">
        <v>0.14028056112224399</v>
      </c>
      <c r="H578" s="13"/>
      <c r="I578" s="13">
        <v>0.122969837587007</v>
      </c>
      <c r="J578" s="13">
        <v>0.14028056112224399</v>
      </c>
      <c r="K578" s="13"/>
      <c r="L578" s="13">
        <v>0.16129032258064499</v>
      </c>
      <c r="M578" s="13">
        <v>0.124444444444444</v>
      </c>
      <c r="N578" s="13">
        <v>0.150877192982456</v>
      </c>
      <c r="O578" s="13">
        <v>0.10847457627118599</v>
      </c>
      <c r="P578" s="13"/>
      <c r="Q578" s="13">
        <v>8.7378640776699004E-2</v>
      </c>
      <c r="R578" s="13">
        <v>8.9552238805970102E-2</v>
      </c>
      <c r="S578" s="13">
        <v>0.129411764705882</v>
      </c>
      <c r="T578" s="13">
        <v>0.161904761904762</v>
      </c>
      <c r="U578" s="13">
        <v>0.159663865546218</v>
      </c>
      <c r="V578" s="13">
        <v>0.110236220472441</v>
      </c>
      <c r="W578" s="13">
        <v>0.16129032258064499</v>
      </c>
      <c r="X578" s="13">
        <v>0.142201834862385</v>
      </c>
      <c r="Y578" s="13"/>
      <c r="Z578" s="13">
        <v>0.15503875968992201</v>
      </c>
      <c r="AA578" s="13">
        <v>0.119205298013245</v>
      </c>
      <c r="AB578" s="13">
        <v>0.14285714285714299</v>
      </c>
      <c r="AC578" s="13">
        <v>0.10344827586206901</v>
      </c>
      <c r="AD578" s="13">
        <v>0.18446601941747601</v>
      </c>
      <c r="AE578" s="13">
        <v>0.12745098039215699</v>
      </c>
      <c r="AF578" s="13">
        <v>7.8947368421052599E-2</v>
      </c>
      <c r="AG578" s="13">
        <v>0.127906976744186</v>
      </c>
      <c r="AH578" s="13"/>
      <c r="AI578" s="13">
        <v>0.17073170731707299</v>
      </c>
      <c r="AJ578" s="13">
        <v>0.133333333333333</v>
      </c>
      <c r="AK578" s="13">
        <v>9.7902097902097904E-2</v>
      </c>
      <c r="AL578" s="13">
        <v>0.13097713097713101</v>
      </c>
      <c r="AM578" s="13">
        <v>0.156626506024096</v>
      </c>
      <c r="AN578" s="13"/>
      <c r="AO578" s="13">
        <v>0.13321492007104799</v>
      </c>
      <c r="AP578" s="13">
        <v>0.13079019073569501</v>
      </c>
      <c r="AQ578" s="13"/>
      <c r="AR578" s="13">
        <v>0.20689655172413801</v>
      </c>
      <c r="AS578" s="13">
        <v>0.139194139194139</v>
      </c>
      <c r="AT578" s="13">
        <v>0.125</v>
      </c>
      <c r="AU578" s="13">
        <v>0.1</v>
      </c>
      <c r="AV578" s="13">
        <v>0.114035087719298</v>
      </c>
      <c r="AW578" s="13">
        <v>0.12</v>
      </c>
      <c r="AX578" s="13">
        <v>0.14457831325301199</v>
      </c>
      <c r="AY578" s="13">
        <v>0.16129032258064499</v>
      </c>
      <c r="AZ578" s="13">
        <v>7.3684210526315796E-2</v>
      </c>
      <c r="BA578" s="13">
        <v>0.12962962962963001</v>
      </c>
      <c r="BB578" s="13">
        <v>0.20408163265306101</v>
      </c>
      <c r="BC578" s="13">
        <v>9.6153846153846201E-2</v>
      </c>
      <c r="BD578" s="13"/>
      <c r="BE578" s="13">
        <v>0.15580736543909299</v>
      </c>
    </row>
    <row r="579" spans="2:57" x14ac:dyDescent="0.25">
      <c r="B579" t="s">
        <v>307</v>
      </c>
      <c r="C579" s="13">
        <v>0.26021505376344101</v>
      </c>
      <c r="D579" s="13">
        <v>0.114285714285714</v>
      </c>
      <c r="E579" s="13">
        <v>0.22131147540983601</v>
      </c>
      <c r="F579" s="13">
        <v>0.251046025104602</v>
      </c>
      <c r="G579" s="13">
        <v>0.294589178356713</v>
      </c>
      <c r="H579" s="13"/>
      <c r="I579" s="13">
        <v>0.220417633410673</v>
      </c>
      <c r="J579" s="13">
        <v>0.294589178356713</v>
      </c>
      <c r="K579" s="13"/>
      <c r="L579" s="13">
        <v>0.20161290322580599</v>
      </c>
      <c r="M579" s="13">
        <v>0.30666666666666698</v>
      </c>
      <c r="N579" s="13">
        <v>0.24210526315789499</v>
      </c>
      <c r="O579" s="13">
        <v>0.26779661016949202</v>
      </c>
      <c r="P579" s="13"/>
      <c r="Q579" s="13">
        <v>0.13592233009708701</v>
      </c>
      <c r="R579" s="13">
        <v>0.19402985074626899</v>
      </c>
      <c r="S579" s="13">
        <v>0.17647058823529399</v>
      </c>
      <c r="T579" s="13">
        <v>0.27619047619047599</v>
      </c>
      <c r="U579" s="13">
        <v>0.252100840336134</v>
      </c>
      <c r="V579" s="13">
        <v>0.31496062992126</v>
      </c>
      <c r="W579" s="13">
        <v>0.31182795698924698</v>
      </c>
      <c r="X579" s="13">
        <v>0.32110091743119301</v>
      </c>
      <c r="Y579" s="13"/>
      <c r="Z579" s="13">
        <v>0.178294573643411</v>
      </c>
      <c r="AA579" s="13">
        <v>0.28476821192052998</v>
      </c>
      <c r="AB579" s="13">
        <v>0.36054421768707501</v>
      </c>
      <c r="AC579" s="13">
        <v>0.28160919540229901</v>
      </c>
      <c r="AD579" s="13">
        <v>0.19417475728155301</v>
      </c>
      <c r="AE579" s="13">
        <v>0.18627450980392199</v>
      </c>
      <c r="AF579" s="13">
        <v>0.28947368421052599</v>
      </c>
      <c r="AG579" s="13">
        <v>0.27906976744186002</v>
      </c>
      <c r="AH579" s="13"/>
      <c r="AI579" s="13">
        <v>7.3170731707317097E-2</v>
      </c>
      <c r="AJ579" s="13">
        <v>0.3</v>
      </c>
      <c r="AK579" s="13">
        <v>0.15384615384615399</v>
      </c>
      <c r="AL579" s="13">
        <v>0.28482328482328501</v>
      </c>
      <c r="AM579" s="13">
        <v>0.30120481927710802</v>
      </c>
      <c r="AN579" s="13"/>
      <c r="AO579" s="13">
        <v>0.27175843694493801</v>
      </c>
      <c r="AP579" s="13">
        <v>0.24250681198910101</v>
      </c>
      <c r="AQ579" s="13"/>
      <c r="AR579" s="13">
        <v>0.29310344827586199</v>
      </c>
      <c r="AS579" s="13">
        <v>0.28937728937728902</v>
      </c>
      <c r="AT579" s="13">
        <v>0.25</v>
      </c>
      <c r="AU579" s="13">
        <v>0.266666666666667</v>
      </c>
      <c r="AV579" s="13">
        <v>0.21929824561403499</v>
      </c>
      <c r="AW579" s="13">
        <v>0.28000000000000003</v>
      </c>
      <c r="AX579" s="13">
        <v>0.20481927710843401</v>
      </c>
      <c r="AY579" s="13">
        <v>0.35483870967741898</v>
      </c>
      <c r="AZ579" s="13">
        <v>0.326315789473684</v>
      </c>
      <c r="BA579" s="13">
        <v>0.18518518518518501</v>
      </c>
      <c r="BB579" s="13">
        <v>0.24489795918367299</v>
      </c>
      <c r="BC579" s="13">
        <v>0.134615384615385</v>
      </c>
      <c r="BD579" s="13"/>
      <c r="BE579" s="13">
        <v>0.27762039660056698</v>
      </c>
    </row>
    <row r="580" spans="2:57" x14ac:dyDescent="0.25">
      <c r="B580" t="s">
        <v>308</v>
      </c>
      <c r="C580" s="13">
        <v>0.14623655913978501</v>
      </c>
      <c r="D580" s="13">
        <v>0.114285714285714</v>
      </c>
      <c r="E580" s="13">
        <v>9.8360655737704902E-2</v>
      </c>
      <c r="F580" s="13">
        <v>0.15481171548117201</v>
      </c>
      <c r="G580" s="13">
        <v>0.158316633266533</v>
      </c>
      <c r="H580" s="13"/>
      <c r="I580" s="13">
        <v>0.132250580046404</v>
      </c>
      <c r="J580" s="13">
        <v>0.158316633266533</v>
      </c>
      <c r="K580" s="13"/>
      <c r="L580" s="13">
        <v>8.8709677419354802E-2</v>
      </c>
      <c r="M580" s="13">
        <v>0.16</v>
      </c>
      <c r="N580" s="13">
        <v>0.168421052631579</v>
      </c>
      <c r="O580" s="13">
        <v>0.13898305084745799</v>
      </c>
      <c r="P580" s="13"/>
      <c r="Q580" s="13">
        <v>9.7087378640776698E-2</v>
      </c>
      <c r="R580" s="13">
        <v>0.19402985074626899</v>
      </c>
      <c r="S580" s="13">
        <v>0.16470588235294101</v>
      </c>
      <c r="T580" s="13">
        <v>0.114285714285714</v>
      </c>
      <c r="U580" s="13">
        <v>0.184873949579832</v>
      </c>
      <c r="V580" s="13">
        <v>0.181102362204724</v>
      </c>
      <c r="W580" s="13">
        <v>0.13978494623655899</v>
      </c>
      <c r="X580" s="13">
        <v>0.13302752293577999</v>
      </c>
      <c r="Y580" s="13"/>
      <c r="Z580" s="13">
        <v>0.170542635658915</v>
      </c>
      <c r="AA580" s="13">
        <v>0.119205298013245</v>
      </c>
      <c r="AB580" s="13">
        <v>9.5238095238095205E-2</v>
      </c>
      <c r="AC580" s="13">
        <v>0.16666666666666699</v>
      </c>
      <c r="AD580" s="13">
        <v>0.13592233009708701</v>
      </c>
      <c r="AE580" s="13">
        <v>0.14705882352941199</v>
      </c>
      <c r="AF580" s="13">
        <v>0.21052631578947401</v>
      </c>
      <c r="AG580" s="13">
        <v>0.186046511627907</v>
      </c>
      <c r="AH580" s="13"/>
      <c r="AI580" s="13">
        <v>0.219512195121951</v>
      </c>
      <c r="AJ580" s="13">
        <v>0.17777777777777801</v>
      </c>
      <c r="AK580" s="13">
        <v>0.132867132867133</v>
      </c>
      <c r="AL580" s="13">
        <v>0.16008316008316001</v>
      </c>
      <c r="AM580" s="13">
        <v>9.0361445783132502E-2</v>
      </c>
      <c r="AN580" s="13"/>
      <c r="AO580" s="13">
        <v>0.13499111900532901</v>
      </c>
      <c r="AP580" s="13">
        <v>0.163487738419619</v>
      </c>
      <c r="AQ580" s="13"/>
      <c r="AR580" s="13">
        <v>0.13793103448275901</v>
      </c>
      <c r="AS580" s="13">
        <v>0.139194139194139</v>
      </c>
      <c r="AT580" s="13">
        <v>0.1875</v>
      </c>
      <c r="AU580" s="13">
        <v>0.133333333333333</v>
      </c>
      <c r="AV580" s="13">
        <v>0.19298245614035101</v>
      </c>
      <c r="AW580" s="13">
        <v>0.10666666666666701</v>
      </c>
      <c r="AX580" s="13">
        <v>9.6385542168674704E-2</v>
      </c>
      <c r="AY580" s="13">
        <v>3.2258064516128997E-2</v>
      </c>
      <c r="AZ580" s="13">
        <v>0.17894736842105299</v>
      </c>
      <c r="BA580" s="13">
        <v>0.16666666666666699</v>
      </c>
      <c r="BB580" s="13">
        <v>0.14285714285714299</v>
      </c>
      <c r="BC580" s="13">
        <v>0.21153846153846201</v>
      </c>
      <c r="BD580" s="13"/>
      <c r="BE580" s="13">
        <v>0.15864022662889499</v>
      </c>
    </row>
    <row r="581" spans="2:57" x14ac:dyDescent="0.25">
      <c r="B581" t="s">
        <v>309</v>
      </c>
      <c r="C581" s="13">
        <v>9.3548387096774197E-2</v>
      </c>
      <c r="D581" s="13">
        <v>0.25714285714285701</v>
      </c>
      <c r="E581" s="13">
        <v>0.10655737704918</v>
      </c>
      <c r="F581" s="13">
        <v>0.13389121338912099</v>
      </c>
      <c r="G581" s="13">
        <v>4.8096192384769497E-2</v>
      </c>
      <c r="H581" s="13"/>
      <c r="I581" s="13">
        <v>0.14617169373549899</v>
      </c>
      <c r="J581" s="13">
        <v>4.8096192384769497E-2</v>
      </c>
      <c r="K581" s="13"/>
      <c r="L581" s="13">
        <v>9.6774193548387094E-2</v>
      </c>
      <c r="M581" s="13">
        <v>0.11111111111111099</v>
      </c>
      <c r="N581" s="13">
        <v>7.7192982456140397E-2</v>
      </c>
      <c r="O581" s="13">
        <v>9.4915254237288096E-2</v>
      </c>
      <c r="P581" s="13"/>
      <c r="Q581" s="13">
        <v>0.15533980582524301</v>
      </c>
      <c r="R581" s="13">
        <v>0.134328358208955</v>
      </c>
      <c r="S581" s="13">
        <v>0.14117647058823499</v>
      </c>
      <c r="T581" s="13">
        <v>0.114285714285714</v>
      </c>
      <c r="U581" s="13">
        <v>0.10084033613445401</v>
      </c>
      <c r="V581" s="13">
        <v>8.6614173228346497E-2</v>
      </c>
      <c r="W581" s="13">
        <v>8.6021505376344107E-2</v>
      </c>
      <c r="X581" s="13">
        <v>2.7522935779816501E-2</v>
      </c>
      <c r="Y581" s="13"/>
      <c r="Z581" s="13">
        <v>0.116279069767442</v>
      </c>
      <c r="AA581" s="13">
        <v>9.9337748344370896E-2</v>
      </c>
      <c r="AB581" s="13">
        <v>6.1224489795918401E-2</v>
      </c>
      <c r="AC581" s="13">
        <v>8.04597701149425E-2</v>
      </c>
      <c r="AD581" s="13">
        <v>0.106796116504854</v>
      </c>
      <c r="AE581" s="13">
        <v>0.12745098039215699</v>
      </c>
      <c r="AF581" s="13">
        <v>5.2631578947368397E-2</v>
      </c>
      <c r="AG581" s="13">
        <v>9.3023255813953501E-2</v>
      </c>
      <c r="AH581" s="13"/>
      <c r="AI581" s="13">
        <v>9.7560975609756101E-2</v>
      </c>
      <c r="AJ581" s="13">
        <v>7.7777777777777807E-2</v>
      </c>
      <c r="AK581" s="13">
        <v>0.14685314685314699</v>
      </c>
      <c r="AL581" s="13">
        <v>9.5634095634095598E-2</v>
      </c>
      <c r="AM581" s="13">
        <v>4.81927710843374E-2</v>
      </c>
      <c r="AN581" s="13"/>
      <c r="AO581" s="13">
        <v>9.2362344582593306E-2</v>
      </c>
      <c r="AP581" s="13">
        <v>9.5367847411444107E-2</v>
      </c>
      <c r="AQ581" s="13"/>
      <c r="AR581" s="13">
        <v>0</v>
      </c>
      <c r="AS581" s="13">
        <v>8.7912087912087905E-2</v>
      </c>
      <c r="AT581" s="13">
        <v>0.1875</v>
      </c>
      <c r="AU581" s="13">
        <v>0.1</v>
      </c>
      <c r="AV581" s="13">
        <v>0.13157894736842099</v>
      </c>
      <c r="AW581" s="13">
        <v>2.66666666666667E-2</v>
      </c>
      <c r="AX581" s="13">
        <v>0.14457831325301199</v>
      </c>
      <c r="AY581" s="13">
        <v>9.6774193548387094E-2</v>
      </c>
      <c r="AZ581" s="13">
        <v>0.105263157894737</v>
      </c>
      <c r="BA581" s="13">
        <v>0.11111111111111099</v>
      </c>
      <c r="BB581" s="13">
        <v>6.1224489795918401E-2</v>
      </c>
      <c r="BC581" s="13">
        <v>0.115384615384615</v>
      </c>
      <c r="BD581" s="13"/>
      <c r="BE581" s="13">
        <v>7.6487252124645896E-2</v>
      </c>
    </row>
    <row r="582" spans="2:57" x14ac:dyDescent="0.25">
      <c r="B582" t="s">
        <v>310</v>
      </c>
      <c r="C582" s="13">
        <v>3.44086021505376E-2</v>
      </c>
      <c r="D582" s="13">
        <v>4.2857142857142899E-2</v>
      </c>
      <c r="E582" s="13">
        <v>2.4590163934426201E-2</v>
      </c>
      <c r="F582" s="13">
        <v>4.6025104602510497E-2</v>
      </c>
      <c r="G582" s="13">
        <v>3.0060120240480999E-2</v>
      </c>
      <c r="H582" s="13"/>
      <c r="I582" s="13">
        <v>3.94431554524362E-2</v>
      </c>
      <c r="J582" s="13">
        <v>3.0060120240480999E-2</v>
      </c>
      <c r="K582" s="13"/>
      <c r="L582" s="13">
        <v>6.4516129032258104E-2</v>
      </c>
      <c r="M582" s="13">
        <v>8.8888888888888906E-3</v>
      </c>
      <c r="N582" s="13">
        <v>4.2105263157894701E-2</v>
      </c>
      <c r="O582" s="13">
        <v>3.3898305084745797E-2</v>
      </c>
      <c r="P582" s="13"/>
      <c r="Q582" s="13">
        <v>5.8252427184466E-2</v>
      </c>
      <c r="R582" s="13">
        <v>8.9552238805970102E-2</v>
      </c>
      <c r="S582" s="13">
        <v>2.3529411764705899E-2</v>
      </c>
      <c r="T582" s="13">
        <v>1.9047619047619001E-2</v>
      </c>
      <c r="U582" s="13">
        <v>3.3613445378151301E-2</v>
      </c>
      <c r="V582" s="13">
        <v>3.1496062992125998E-2</v>
      </c>
      <c r="W582" s="13">
        <v>2.1505376344085999E-2</v>
      </c>
      <c r="X582" s="13">
        <v>2.7522935779816501E-2</v>
      </c>
      <c r="Y582" s="13"/>
      <c r="Z582" s="13">
        <v>4.6511627906976702E-2</v>
      </c>
      <c r="AA582" s="13">
        <v>3.3112582781456998E-2</v>
      </c>
      <c r="AB582" s="13">
        <v>1.3605442176870699E-2</v>
      </c>
      <c r="AC582" s="13">
        <v>3.4482758620689703E-2</v>
      </c>
      <c r="AD582" s="13">
        <v>9.7087378640776708E-3</v>
      </c>
      <c r="AE582" s="13">
        <v>5.8823529411764698E-2</v>
      </c>
      <c r="AF582" s="13">
        <v>5.2631578947368397E-2</v>
      </c>
      <c r="AG582" s="13">
        <v>4.6511627906976702E-2</v>
      </c>
      <c r="AH582" s="13"/>
      <c r="AI582" s="13">
        <v>4.8780487804878099E-2</v>
      </c>
      <c r="AJ582" s="13">
        <v>3.3333333333333298E-2</v>
      </c>
      <c r="AK582" s="13">
        <v>4.1958041958042001E-2</v>
      </c>
      <c r="AL582" s="13">
        <v>3.3264033264033301E-2</v>
      </c>
      <c r="AM582" s="13">
        <v>2.40963855421687E-2</v>
      </c>
      <c r="AN582" s="13"/>
      <c r="AO582" s="13">
        <v>3.3747779751332099E-2</v>
      </c>
      <c r="AP582" s="13">
        <v>3.5422343324250698E-2</v>
      </c>
      <c r="AQ582" s="13"/>
      <c r="AR582" s="13">
        <v>0</v>
      </c>
      <c r="AS582" s="13">
        <v>3.2967032967033003E-2</v>
      </c>
      <c r="AT582" s="13">
        <v>0</v>
      </c>
      <c r="AU582" s="13">
        <v>3.3333333333333298E-2</v>
      </c>
      <c r="AV582" s="13">
        <v>2.6315789473684199E-2</v>
      </c>
      <c r="AW582" s="13">
        <v>0.04</v>
      </c>
      <c r="AX582" s="13">
        <v>4.81927710843374E-2</v>
      </c>
      <c r="AY582" s="13">
        <v>0</v>
      </c>
      <c r="AZ582" s="13">
        <v>5.2631578947368397E-2</v>
      </c>
      <c r="BA582" s="13">
        <v>3.7037037037037E-2</v>
      </c>
      <c r="BB582" s="13">
        <v>6.1224489795918401E-2</v>
      </c>
      <c r="BC582" s="13">
        <v>3.8461538461538498E-2</v>
      </c>
      <c r="BD582" s="13"/>
      <c r="BE582" s="13">
        <v>2.8328611898017001E-2</v>
      </c>
    </row>
    <row r="583" spans="2:57" x14ac:dyDescent="0.25">
      <c r="B583" t="s">
        <v>311</v>
      </c>
      <c r="C583" s="13">
        <v>4.3010752688171998E-2</v>
      </c>
      <c r="D583" s="13">
        <v>0</v>
      </c>
      <c r="E583" s="13">
        <v>2.4590163934426201E-2</v>
      </c>
      <c r="F583" s="13">
        <v>4.1841004184100403E-2</v>
      </c>
      <c r="G583" s="13">
        <v>5.4108216432865702E-2</v>
      </c>
      <c r="H583" s="13"/>
      <c r="I583" s="13">
        <v>3.01624129930394E-2</v>
      </c>
      <c r="J583" s="13">
        <v>5.4108216432865702E-2</v>
      </c>
      <c r="K583" s="13"/>
      <c r="L583" s="13">
        <v>4.8387096774193498E-2</v>
      </c>
      <c r="M583" s="13">
        <v>4.4444444444444398E-2</v>
      </c>
      <c r="N583" s="13">
        <v>6.3157894736842093E-2</v>
      </c>
      <c r="O583" s="13">
        <v>2.0338983050847501E-2</v>
      </c>
      <c r="P583" s="13"/>
      <c r="Q583" s="13">
        <v>2.9126213592233E-2</v>
      </c>
      <c r="R583" s="13">
        <v>2.9850746268656699E-2</v>
      </c>
      <c r="S583" s="13">
        <v>4.7058823529411799E-2</v>
      </c>
      <c r="T583" s="13">
        <v>2.8571428571428598E-2</v>
      </c>
      <c r="U583" s="13">
        <v>6.7226890756302504E-2</v>
      </c>
      <c r="V583" s="13">
        <v>6.2992125984251995E-2</v>
      </c>
      <c r="W583" s="13">
        <v>3.2258064516128997E-2</v>
      </c>
      <c r="X583" s="13">
        <v>4.1284403669724801E-2</v>
      </c>
      <c r="Y583" s="13"/>
      <c r="Z583" s="13">
        <v>7.7519379844961196E-3</v>
      </c>
      <c r="AA583" s="13">
        <v>3.9735099337748297E-2</v>
      </c>
      <c r="AB583" s="13">
        <v>4.7619047619047603E-2</v>
      </c>
      <c r="AC583" s="13">
        <v>7.4712643678160898E-2</v>
      </c>
      <c r="AD583" s="13">
        <v>4.85436893203883E-2</v>
      </c>
      <c r="AE583" s="13">
        <v>2.9411764705882401E-2</v>
      </c>
      <c r="AF583" s="13">
        <v>7.8947368421052599E-2</v>
      </c>
      <c r="AG583" s="13">
        <v>2.32558139534884E-2</v>
      </c>
      <c r="AH583" s="13"/>
      <c r="AI583" s="13">
        <v>2.4390243902439001E-2</v>
      </c>
      <c r="AJ583" s="13">
        <v>3.3333333333333298E-2</v>
      </c>
      <c r="AK583" s="13">
        <v>2.7972027972028E-2</v>
      </c>
      <c r="AL583" s="13">
        <v>4.5738045738045699E-2</v>
      </c>
      <c r="AM583" s="13">
        <v>6.02409638554217E-2</v>
      </c>
      <c r="AN583" s="13"/>
      <c r="AO583" s="13">
        <v>4.2628774422735299E-2</v>
      </c>
      <c r="AP583" s="13">
        <v>4.3596730245231599E-2</v>
      </c>
      <c r="AQ583" s="13"/>
      <c r="AR583" s="13">
        <v>6.8965517241379296E-2</v>
      </c>
      <c r="AS583" s="13">
        <v>5.8608058608058601E-2</v>
      </c>
      <c r="AT583" s="13">
        <v>0</v>
      </c>
      <c r="AU583" s="13">
        <v>6.6666666666666693E-2</v>
      </c>
      <c r="AV583" s="13">
        <v>4.3859649122807001E-2</v>
      </c>
      <c r="AW583" s="13">
        <v>2.66666666666667E-2</v>
      </c>
      <c r="AX583" s="13">
        <v>4.81927710843374E-2</v>
      </c>
      <c r="AY583" s="13">
        <v>0</v>
      </c>
      <c r="AZ583" s="13">
        <v>4.2105263157894701E-2</v>
      </c>
      <c r="BA583" s="13">
        <v>1.85185185185185E-2</v>
      </c>
      <c r="BB583" s="13">
        <v>4.08163265306122E-2</v>
      </c>
      <c r="BC583" s="13">
        <v>0</v>
      </c>
      <c r="BD583" s="13"/>
      <c r="BE583" s="13">
        <v>4.8158640226628899E-2</v>
      </c>
    </row>
    <row r="584" spans="2:57" x14ac:dyDescent="0.25">
      <c r="B584" t="s">
        <v>312</v>
      </c>
      <c r="C584" s="13">
        <v>1.3978494623655901E-2</v>
      </c>
      <c r="D584" s="13">
        <v>0</v>
      </c>
      <c r="E584" s="13">
        <v>8.1967213114754103E-3</v>
      </c>
      <c r="F584" s="13">
        <v>1.2552301255230099E-2</v>
      </c>
      <c r="G584" s="13">
        <v>1.8036072144288599E-2</v>
      </c>
      <c r="H584" s="13"/>
      <c r="I584" s="13">
        <v>9.2807424593967496E-3</v>
      </c>
      <c r="J584" s="13">
        <v>1.8036072144288599E-2</v>
      </c>
      <c r="K584" s="13"/>
      <c r="L584" s="13">
        <v>8.0645161290322596E-3</v>
      </c>
      <c r="M584" s="13">
        <v>2.2222222222222199E-2</v>
      </c>
      <c r="N584" s="13">
        <v>1.4035087719298201E-2</v>
      </c>
      <c r="O584" s="13">
        <v>1.01694915254237E-2</v>
      </c>
      <c r="P584" s="13"/>
      <c r="Q584" s="13">
        <v>9.7087378640776708E-3</v>
      </c>
      <c r="R584" s="13">
        <v>0</v>
      </c>
      <c r="S584" s="13">
        <v>1.1764705882352899E-2</v>
      </c>
      <c r="T584" s="13">
        <v>1.9047619047619001E-2</v>
      </c>
      <c r="U584" s="13">
        <v>0</v>
      </c>
      <c r="V584" s="13">
        <v>1.5748031496062999E-2</v>
      </c>
      <c r="W584" s="13">
        <v>3.2258064516128997E-2</v>
      </c>
      <c r="X584" s="13">
        <v>1.8348623853211E-2</v>
      </c>
      <c r="Y584" s="13"/>
      <c r="Z584" s="13">
        <v>1.5503875968992199E-2</v>
      </c>
      <c r="AA584" s="13">
        <v>6.6225165562913899E-3</v>
      </c>
      <c r="AB584" s="13">
        <v>2.04081632653061E-2</v>
      </c>
      <c r="AC584" s="13">
        <v>1.72413793103448E-2</v>
      </c>
      <c r="AD584" s="13">
        <v>1.94174757281553E-2</v>
      </c>
      <c r="AE584" s="13">
        <v>1.9607843137254902E-2</v>
      </c>
      <c r="AF584" s="13">
        <v>0</v>
      </c>
      <c r="AG584" s="13">
        <v>0</v>
      </c>
      <c r="AH584" s="13"/>
      <c r="AI584" s="13">
        <v>2.4390243902439001E-2</v>
      </c>
      <c r="AJ584" s="13">
        <v>0</v>
      </c>
      <c r="AK584" s="13">
        <v>1.3986013986014E-2</v>
      </c>
      <c r="AL584" s="13">
        <v>8.3160083160083199E-3</v>
      </c>
      <c r="AM584" s="13">
        <v>3.6144578313252997E-2</v>
      </c>
      <c r="AN584" s="13"/>
      <c r="AO584" s="13">
        <v>1.59857904085258E-2</v>
      </c>
      <c r="AP584" s="13">
        <v>1.08991825613079E-2</v>
      </c>
      <c r="AQ584" s="13"/>
      <c r="AR584" s="13">
        <v>1.72413793103448E-2</v>
      </c>
      <c r="AS584" s="13">
        <v>1.4652014652014701E-2</v>
      </c>
      <c r="AT584" s="13">
        <v>0</v>
      </c>
      <c r="AU584" s="13">
        <v>3.3333333333333298E-2</v>
      </c>
      <c r="AV584" s="13">
        <v>8.7719298245613996E-3</v>
      </c>
      <c r="AW584" s="13">
        <v>0</v>
      </c>
      <c r="AX584" s="13">
        <v>2.40963855421687E-2</v>
      </c>
      <c r="AY584" s="13">
        <v>6.4516129032258104E-2</v>
      </c>
      <c r="AZ584" s="13">
        <v>0</v>
      </c>
      <c r="BA584" s="13">
        <v>0</v>
      </c>
      <c r="BB584" s="13">
        <v>2.04081632653061E-2</v>
      </c>
      <c r="BC584" s="13">
        <v>1.9230769230769201E-2</v>
      </c>
      <c r="BD584" s="13"/>
      <c r="BE584" s="13">
        <v>2.2662889518413599E-2</v>
      </c>
    </row>
    <row r="585" spans="2:57" x14ac:dyDescent="0.25">
      <c r="B585" t="s">
        <v>82</v>
      </c>
      <c r="C585" s="13">
        <v>2.3655913978494598E-2</v>
      </c>
      <c r="D585" s="13">
        <v>2.8571428571428598E-2</v>
      </c>
      <c r="E585" s="13">
        <v>4.0983606557376998E-2</v>
      </c>
      <c r="F585" s="13">
        <v>2.92887029288703E-2</v>
      </c>
      <c r="G585" s="13">
        <v>1.6032064128256501E-2</v>
      </c>
      <c r="H585" s="13"/>
      <c r="I585" s="13">
        <v>3.2482598607888602E-2</v>
      </c>
      <c r="J585" s="13">
        <v>1.6032064128256501E-2</v>
      </c>
      <c r="K585" s="13"/>
      <c r="L585" s="13">
        <v>3.2258064516128997E-2</v>
      </c>
      <c r="M585" s="13">
        <v>1.7777777777777799E-2</v>
      </c>
      <c r="N585" s="13">
        <v>1.7543859649122799E-2</v>
      </c>
      <c r="O585" s="13">
        <v>2.7118644067796599E-2</v>
      </c>
      <c r="P585" s="13"/>
      <c r="Q585" s="13">
        <v>3.8834951456310697E-2</v>
      </c>
      <c r="R585" s="13">
        <v>2.9850746268656699E-2</v>
      </c>
      <c r="S585" s="13">
        <v>1.1764705882352899E-2</v>
      </c>
      <c r="T585" s="13">
        <v>2.8571428571428598E-2</v>
      </c>
      <c r="U585" s="13">
        <v>8.4033613445378096E-3</v>
      </c>
      <c r="V585" s="13">
        <v>2.3622047244094498E-2</v>
      </c>
      <c r="W585" s="13">
        <v>2.1505376344085999E-2</v>
      </c>
      <c r="X585" s="13">
        <v>2.2935779816513801E-2</v>
      </c>
      <c r="Y585" s="13"/>
      <c r="Z585" s="13">
        <v>4.6511627906976702E-2</v>
      </c>
      <c r="AA585" s="13">
        <v>1.3245033112582801E-2</v>
      </c>
      <c r="AB585" s="13">
        <v>3.4013605442176902E-2</v>
      </c>
      <c r="AC585" s="13">
        <v>2.2988505747126398E-2</v>
      </c>
      <c r="AD585" s="13">
        <v>1.94174757281553E-2</v>
      </c>
      <c r="AE585" s="13">
        <v>1.9607843137254902E-2</v>
      </c>
      <c r="AF585" s="13">
        <v>0</v>
      </c>
      <c r="AG585" s="13">
        <v>1.16279069767442E-2</v>
      </c>
      <c r="AH585" s="13"/>
      <c r="AI585" s="13">
        <v>2.4390243902439001E-2</v>
      </c>
      <c r="AJ585" s="13">
        <v>0</v>
      </c>
      <c r="AK585" s="13">
        <v>6.2937062937062901E-2</v>
      </c>
      <c r="AL585" s="13">
        <v>2.2869022869022902E-2</v>
      </c>
      <c r="AM585" s="13">
        <v>6.0240963855421699E-3</v>
      </c>
      <c r="AN585" s="13"/>
      <c r="AO585" s="13">
        <v>2.66429840142096E-2</v>
      </c>
      <c r="AP585" s="13">
        <v>1.9073569482288801E-2</v>
      </c>
      <c r="AQ585" s="13"/>
      <c r="AR585" s="13">
        <v>0</v>
      </c>
      <c r="AS585" s="13">
        <v>1.8315018315018299E-2</v>
      </c>
      <c r="AT585" s="13">
        <v>6.25E-2</v>
      </c>
      <c r="AU585" s="13">
        <v>6.6666666666666693E-2</v>
      </c>
      <c r="AV585" s="13">
        <v>1.7543859649122799E-2</v>
      </c>
      <c r="AW585" s="13">
        <v>5.3333333333333302E-2</v>
      </c>
      <c r="AX585" s="13">
        <v>1.20481927710843E-2</v>
      </c>
      <c r="AY585" s="13">
        <v>3.2258064516128997E-2</v>
      </c>
      <c r="AZ585" s="13">
        <v>1.05263157894737E-2</v>
      </c>
      <c r="BA585" s="13">
        <v>1.85185185185185E-2</v>
      </c>
      <c r="BB585" s="13">
        <v>4.08163265306122E-2</v>
      </c>
      <c r="BC585" s="13">
        <v>3.8461538461538498E-2</v>
      </c>
      <c r="BD585" s="13"/>
      <c r="BE585" s="13">
        <v>8.4985835694051E-3</v>
      </c>
    </row>
    <row r="586" spans="2:57" x14ac:dyDescent="0.25">
      <c r="B586" t="s">
        <v>313</v>
      </c>
      <c r="C586" s="13">
        <v>0.10752688172043</v>
      </c>
      <c r="D586" s="13">
        <v>0.157142857142857</v>
      </c>
      <c r="E586" s="13">
        <v>0.204918032786885</v>
      </c>
      <c r="F586" s="13">
        <v>8.3682008368200805E-2</v>
      </c>
      <c r="G586" s="13">
        <v>8.8176352705410799E-2</v>
      </c>
      <c r="H586" s="13"/>
      <c r="I586" s="13">
        <v>0.12993039443155499</v>
      </c>
      <c r="J586" s="13">
        <v>8.8176352705410799E-2</v>
      </c>
      <c r="K586" s="13"/>
      <c r="L586" s="13">
        <v>0.104838709677419</v>
      </c>
      <c r="M586" s="13">
        <v>8.8888888888888906E-2</v>
      </c>
      <c r="N586" s="13">
        <v>9.1228070175438603E-2</v>
      </c>
      <c r="O586" s="13">
        <v>0.13898305084745799</v>
      </c>
      <c r="P586" s="13"/>
      <c r="Q586" s="13">
        <v>0.19417475728155301</v>
      </c>
      <c r="R586" s="13">
        <v>0.104477611940299</v>
      </c>
      <c r="S586" s="13">
        <v>0.11764705882352899</v>
      </c>
      <c r="T586" s="13">
        <v>0.114285714285714</v>
      </c>
      <c r="U586" s="13">
        <v>8.40336134453782E-2</v>
      </c>
      <c r="V586" s="13">
        <v>7.0866141732283505E-2</v>
      </c>
      <c r="W586" s="13">
        <v>7.5268817204301106E-2</v>
      </c>
      <c r="X586" s="13">
        <v>8.7155963302752298E-2</v>
      </c>
      <c r="Y586" s="13"/>
      <c r="Z586" s="13">
        <v>0.14728682170542601</v>
      </c>
      <c r="AA586" s="13">
        <v>0.165562913907285</v>
      </c>
      <c r="AB586" s="13">
        <v>6.8027210884353706E-2</v>
      </c>
      <c r="AC586" s="13">
        <v>3.4482758620689703E-2</v>
      </c>
      <c r="AD586" s="13">
        <v>0.116504854368932</v>
      </c>
      <c r="AE586" s="13">
        <v>0.19607843137254899</v>
      </c>
      <c r="AF586" s="13">
        <v>7.8947368421052599E-2</v>
      </c>
      <c r="AG586" s="13">
        <v>5.8139534883720902E-2</v>
      </c>
      <c r="AH586" s="13"/>
      <c r="AI586" s="13">
        <v>0.19512195121951201</v>
      </c>
      <c r="AJ586" s="13">
        <v>0.11111111111111099</v>
      </c>
      <c r="AK586" s="13">
        <v>0.13986013986014001</v>
      </c>
      <c r="AL586" s="13">
        <v>9.7713097713097705E-2</v>
      </c>
      <c r="AM586" s="13">
        <v>7.2289156626505993E-2</v>
      </c>
      <c r="AN586" s="13"/>
      <c r="AO586" s="13">
        <v>0.10834813499111901</v>
      </c>
      <c r="AP586" s="13">
        <v>0.106267029972752</v>
      </c>
      <c r="AQ586" s="13"/>
      <c r="AR586" s="13">
        <v>0.10344827586206901</v>
      </c>
      <c r="AS586" s="13">
        <v>8.0586080586080605E-2</v>
      </c>
      <c r="AT586" s="13">
        <v>6.25E-2</v>
      </c>
      <c r="AU586" s="13">
        <v>0.1</v>
      </c>
      <c r="AV586" s="13">
        <v>7.8947368421052599E-2</v>
      </c>
      <c r="AW586" s="13">
        <v>0.18666666666666701</v>
      </c>
      <c r="AX586" s="13">
        <v>0.14457831325301199</v>
      </c>
      <c r="AY586" s="13">
        <v>6.4516129032258104E-2</v>
      </c>
      <c r="AZ586" s="13">
        <v>8.42105263157895E-2</v>
      </c>
      <c r="BA586" s="13">
        <v>0.22222222222222199</v>
      </c>
      <c r="BB586" s="13">
        <v>0.102040816326531</v>
      </c>
      <c r="BC586" s="13">
        <v>0.115384615384615</v>
      </c>
      <c r="BD586" s="13"/>
      <c r="BE586" s="13">
        <v>6.5155807365439106E-2</v>
      </c>
    </row>
    <row r="587" spans="2:57" x14ac:dyDescent="0.25">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row>
    <row r="588" spans="2:57" x14ac:dyDescent="0.25">
      <c r="B588" s="6" t="s">
        <v>320</v>
      </c>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row>
    <row r="589" spans="2:57" x14ac:dyDescent="0.25">
      <c r="B589" s="23" t="s">
        <v>86</v>
      </c>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row>
    <row r="590" spans="2:57" x14ac:dyDescent="0.25">
      <c r="B590" t="s">
        <v>315</v>
      </c>
      <c r="C590" s="13">
        <v>0.47250509164969501</v>
      </c>
      <c r="D590" s="13">
        <v>0.38961038961039002</v>
      </c>
      <c r="E590" s="13">
        <v>0.33333333333333298</v>
      </c>
      <c r="F590" s="13">
        <v>0.48031496062992102</v>
      </c>
      <c r="G590" s="13">
        <v>0.51744186046511598</v>
      </c>
      <c r="H590" s="13"/>
      <c r="I590" s="13">
        <v>0.42274678111587999</v>
      </c>
      <c r="J590" s="13">
        <v>0.51744186046511598</v>
      </c>
      <c r="K590" s="13"/>
      <c r="L590" s="13">
        <v>0.53125</v>
      </c>
      <c r="M590" s="13">
        <v>0.50216450216450204</v>
      </c>
      <c r="N590" s="13">
        <v>0.50167224080267603</v>
      </c>
      <c r="O590" s="13">
        <v>0.402476780185758</v>
      </c>
      <c r="P590" s="13"/>
      <c r="Q590" s="13">
        <v>0.44144144144144098</v>
      </c>
      <c r="R590" s="13">
        <v>0.35135135135135098</v>
      </c>
      <c r="S590" s="13">
        <v>0.41304347826087001</v>
      </c>
      <c r="T590" s="13">
        <v>0.41121495327102803</v>
      </c>
      <c r="U590" s="13">
        <v>0.51612903225806495</v>
      </c>
      <c r="V590" s="13">
        <v>0.53435114503816805</v>
      </c>
      <c r="W590" s="13">
        <v>0.54081632653061196</v>
      </c>
      <c r="X590" s="13">
        <v>0.50877192982456099</v>
      </c>
      <c r="Y590" s="13"/>
      <c r="Z590" s="13">
        <v>0.45323741007194202</v>
      </c>
      <c r="AA590" s="13">
        <v>0.52147239263803702</v>
      </c>
      <c r="AB590" s="13">
        <v>0.44805194805194798</v>
      </c>
      <c r="AC590" s="13">
        <v>0.52513966480446905</v>
      </c>
      <c r="AD590" s="13">
        <v>0.45714285714285702</v>
      </c>
      <c r="AE590" s="13">
        <v>0.403669724770642</v>
      </c>
      <c r="AF590" s="13">
        <v>0.40476190476190499</v>
      </c>
      <c r="AG590" s="13">
        <v>0.48351648351648402</v>
      </c>
      <c r="AH590" s="13"/>
      <c r="AI590" s="13">
        <v>0.44444444444444398</v>
      </c>
      <c r="AJ590" s="13">
        <v>0.42268041237113402</v>
      </c>
      <c r="AK590" s="13">
        <v>0.33986928104575198</v>
      </c>
      <c r="AL590" s="13">
        <v>0.49402390438247001</v>
      </c>
      <c r="AM590" s="13">
        <v>0.58620689655172398</v>
      </c>
      <c r="AN590" s="13"/>
      <c r="AO590" s="13">
        <v>0.47826086956521702</v>
      </c>
      <c r="AP590" s="13">
        <v>0.46354166666666702</v>
      </c>
      <c r="AQ590" s="13"/>
      <c r="AR590" s="13">
        <v>0.515625</v>
      </c>
      <c r="AS590" s="13">
        <v>0.45104895104895099</v>
      </c>
      <c r="AT590" s="13">
        <v>0.23529411764705899</v>
      </c>
      <c r="AU590" s="13">
        <v>0.54838709677419395</v>
      </c>
      <c r="AV590" s="13">
        <v>0.42857142857142899</v>
      </c>
      <c r="AW590" s="13">
        <v>0.506493506493506</v>
      </c>
      <c r="AX590" s="13">
        <v>0.52380952380952395</v>
      </c>
      <c r="AY590" s="13">
        <v>0.64705882352941202</v>
      </c>
      <c r="AZ590" s="13">
        <v>0.51960784313725505</v>
      </c>
      <c r="BA590" s="13">
        <v>0.431034482758621</v>
      </c>
      <c r="BB590" s="13">
        <v>0.43859649122806998</v>
      </c>
      <c r="BC590" s="13">
        <v>0.41509433962264197</v>
      </c>
      <c r="BD590" s="13"/>
      <c r="BE590" s="13">
        <v>0.50708215297450399</v>
      </c>
    </row>
    <row r="591" spans="2:57" x14ac:dyDescent="0.25">
      <c r="B591" t="s">
        <v>316</v>
      </c>
      <c r="C591" s="13">
        <v>0.38594704684317699</v>
      </c>
      <c r="D591" s="13">
        <v>0.25974025974025999</v>
      </c>
      <c r="E591" s="13">
        <v>0.422222222222222</v>
      </c>
      <c r="F591" s="13">
        <v>0.38582677165354301</v>
      </c>
      <c r="G591" s="13">
        <v>0.39534883720930197</v>
      </c>
      <c r="H591" s="13"/>
      <c r="I591" s="13">
        <v>0.37553648068669498</v>
      </c>
      <c r="J591" s="13">
        <v>0.39534883720930197</v>
      </c>
      <c r="K591" s="13"/>
      <c r="L591" s="13">
        <v>0.3515625</v>
      </c>
      <c r="M591" s="13">
        <v>0.39393939393939398</v>
      </c>
      <c r="N591" s="13">
        <v>0.35785953177257501</v>
      </c>
      <c r="O591" s="13">
        <v>0.417956656346749</v>
      </c>
      <c r="P591" s="13"/>
      <c r="Q591" s="13">
        <v>0.36036036036036001</v>
      </c>
      <c r="R591" s="13">
        <v>0.445945945945946</v>
      </c>
      <c r="S591" s="13">
        <v>0.39130434782608697</v>
      </c>
      <c r="T591" s="13">
        <v>0.44859813084112099</v>
      </c>
      <c r="U591" s="13">
        <v>0.40322580645161299</v>
      </c>
      <c r="V591" s="13">
        <v>0.33587786259542002</v>
      </c>
      <c r="W591" s="13">
        <v>0.36734693877551</v>
      </c>
      <c r="X591" s="13">
        <v>0.36842105263157898</v>
      </c>
      <c r="Y591" s="13"/>
      <c r="Z591" s="13">
        <v>0.41726618705036</v>
      </c>
      <c r="AA591" s="13">
        <v>0.32515337423312901</v>
      </c>
      <c r="AB591" s="13">
        <v>0.40909090909090901</v>
      </c>
      <c r="AC591" s="13">
        <v>0.38547486033519601</v>
      </c>
      <c r="AD591" s="13">
        <v>0.371428571428571</v>
      </c>
      <c r="AE591" s="13">
        <v>0.43119266055045902</v>
      </c>
      <c r="AF591" s="13">
        <v>0.476190476190476</v>
      </c>
      <c r="AG591" s="13">
        <v>0.32967032967033</v>
      </c>
      <c r="AH591" s="13"/>
      <c r="AI591" s="13">
        <v>0.35555555555555601</v>
      </c>
      <c r="AJ591" s="13">
        <v>0.42268041237113402</v>
      </c>
      <c r="AK591" s="13">
        <v>0.43790849673202598</v>
      </c>
      <c r="AL591" s="13">
        <v>0.37848605577689198</v>
      </c>
      <c r="AM591" s="13">
        <v>0.35057471264367801</v>
      </c>
      <c r="AN591" s="13"/>
      <c r="AO591" s="13">
        <v>0.37792642140468202</v>
      </c>
      <c r="AP591" s="13">
        <v>0.3984375</v>
      </c>
      <c r="AQ591" s="13"/>
      <c r="AR591" s="13">
        <v>0.421875</v>
      </c>
      <c r="AS591" s="13">
        <v>0.41958041958042003</v>
      </c>
      <c r="AT591" s="13">
        <v>0.64705882352941202</v>
      </c>
      <c r="AU591" s="13">
        <v>0.35483870967741898</v>
      </c>
      <c r="AV591" s="13">
        <v>0.38655462184874001</v>
      </c>
      <c r="AW591" s="13">
        <v>0.38961038961039002</v>
      </c>
      <c r="AX591" s="13">
        <v>0.35714285714285698</v>
      </c>
      <c r="AY591" s="13">
        <v>0.26470588235294101</v>
      </c>
      <c r="AZ591" s="13">
        <v>0.32352941176470601</v>
      </c>
      <c r="BA591" s="13">
        <v>0.37931034482758602</v>
      </c>
      <c r="BB591" s="13">
        <v>0.38596491228070201</v>
      </c>
      <c r="BC591" s="13">
        <v>0.339622641509434</v>
      </c>
      <c r="BD591" s="13"/>
      <c r="BE591" s="13">
        <v>0.40793201133144502</v>
      </c>
    </row>
    <row r="592" spans="2:57" x14ac:dyDescent="0.25">
      <c r="B592" t="s">
        <v>317</v>
      </c>
      <c r="C592" s="13">
        <v>0.11099796334012201</v>
      </c>
      <c r="D592" s="13">
        <v>0.246753246753247</v>
      </c>
      <c r="E592" s="13">
        <v>0.21481481481481501</v>
      </c>
      <c r="F592" s="13">
        <v>0.114173228346457</v>
      </c>
      <c r="G592" s="13">
        <v>6.2015503875968998E-2</v>
      </c>
      <c r="H592" s="13"/>
      <c r="I592" s="13">
        <v>0.16523605150214599</v>
      </c>
      <c r="J592" s="13">
        <v>6.2015503875968998E-2</v>
      </c>
      <c r="K592" s="13"/>
      <c r="L592" s="13">
        <v>0.109375</v>
      </c>
      <c r="M592" s="13">
        <v>9.5238095238095205E-2</v>
      </c>
      <c r="N592" s="13">
        <v>9.6989966555184007E-2</v>
      </c>
      <c r="O592" s="13">
        <v>0.13622291021671801</v>
      </c>
      <c r="P592" s="13"/>
      <c r="Q592" s="13">
        <v>0.126126126126126</v>
      </c>
      <c r="R592" s="13">
        <v>0.18918918918918901</v>
      </c>
      <c r="S592" s="13">
        <v>0.184782608695652</v>
      </c>
      <c r="T592" s="13">
        <v>0.121495327102804</v>
      </c>
      <c r="U592" s="13">
        <v>4.8387096774193498E-2</v>
      </c>
      <c r="V592" s="13">
        <v>0.114503816793893</v>
      </c>
      <c r="W592" s="13">
        <v>9.1836734693877597E-2</v>
      </c>
      <c r="X592" s="13">
        <v>8.3333333333333301E-2</v>
      </c>
      <c r="Y592" s="13"/>
      <c r="Z592" s="13">
        <v>0.115107913669065</v>
      </c>
      <c r="AA592" s="13">
        <v>0.104294478527607</v>
      </c>
      <c r="AB592" s="13">
        <v>0.12987012987013</v>
      </c>
      <c r="AC592" s="13">
        <v>7.8212290502793297E-2</v>
      </c>
      <c r="AD592" s="13">
        <v>0.14285714285714299</v>
      </c>
      <c r="AE592" s="13">
        <v>0.119266055045872</v>
      </c>
      <c r="AF592" s="13">
        <v>0.119047619047619</v>
      </c>
      <c r="AG592" s="13">
        <v>9.8901098901098897E-2</v>
      </c>
      <c r="AH592" s="13"/>
      <c r="AI592" s="13">
        <v>0.17777777777777801</v>
      </c>
      <c r="AJ592" s="13">
        <v>0.11340206185567001</v>
      </c>
      <c r="AK592" s="13">
        <v>0.16339869281045799</v>
      </c>
      <c r="AL592" s="13">
        <v>0.101593625498008</v>
      </c>
      <c r="AM592" s="13">
        <v>5.7471264367816098E-2</v>
      </c>
      <c r="AN592" s="13"/>
      <c r="AO592" s="13">
        <v>0.11371237458194</v>
      </c>
      <c r="AP592" s="13">
        <v>0.106770833333333</v>
      </c>
      <c r="AQ592" s="13"/>
      <c r="AR592" s="13">
        <v>4.6875E-2</v>
      </c>
      <c r="AS592" s="13">
        <v>0.111888111888112</v>
      </c>
      <c r="AT592" s="13">
        <v>5.8823529411764698E-2</v>
      </c>
      <c r="AU592" s="13">
        <v>9.6774193548387094E-2</v>
      </c>
      <c r="AV592" s="13">
        <v>0.13445378151260501</v>
      </c>
      <c r="AW592" s="13">
        <v>6.4935064935064901E-2</v>
      </c>
      <c r="AX592" s="13">
        <v>0.107142857142857</v>
      </c>
      <c r="AY592" s="13">
        <v>8.8235294117647106E-2</v>
      </c>
      <c r="AZ592" s="13">
        <v>0.13725490196078399</v>
      </c>
      <c r="BA592" s="13">
        <v>0.13793103448275901</v>
      </c>
      <c r="BB592" s="13">
        <v>8.7719298245614002E-2</v>
      </c>
      <c r="BC592" s="13">
        <v>0.18867924528301899</v>
      </c>
      <c r="BD592" s="13"/>
      <c r="BE592" s="13">
        <v>6.5155807365439106E-2</v>
      </c>
    </row>
    <row r="593" spans="2:57" x14ac:dyDescent="0.25">
      <c r="B593" t="s">
        <v>318</v>
      </c>
      <c r="C593" s="13">
        <v>2.0366598778004098E-2</v>
      </c>
      <c r="D593" s="13">
        <v>7.7922077922077906E-2</v>
      </c>
      <c r="E593" s="13">
        <v>2.96296296296296E-2</v>
      </c>
      <c r="F593" s="13">
        <v>7.8740157480314994E-3</v>
      </c>
      <c r="G593" s="13">
        <v>1.5503875968992199E-2</v>
      </c>
      <c r="H593" s="13"/>
      <c r="I593" s="13">
        <v>2.5751072961373401E-2</v>
      </c>
      <c r="J593" s="13">
        <v>1.5503875968992199E-2</v>
      </c>
      <c r="K593" s="13"/>
      <c r="L593" s="13">
        <v>7.8125E-3</v>
      </c>
      <c r="M593" s="13">
        <v>4.3290043290043299E-3</v>
      </c>
      <c r="N593" s="13">
        <v>2.6755852842809399E-2</v>
      </c>
      <c r="O593" s="13">
        <v>3.09597523219814E-2</v>
      </c>
      <c r="P593" s="13"/>
      <c r="Q593" s="13">
        <v>5.4054054054054099E-2</v>
      </c>
      <c r="R593" s="13">
        <v>1.35135135135135E-2</v>
      </c>
      <c r="S593" s="13">
        <v>0</v>
      </c>
      <c r="T593" s="13">
        <v>1.86915887850467E-2</v>
      </c>
      <c r="U593" s="13">
        <v>2.4193548387096801E-2</v>
      </c>
      <c r="V593" s="13">
        <v>1.5267175572519101E-2</v>
      </c>
      <c r="W593" s="13">
        <v>0</v>
      </c>
      <c r="X593" s="13">
        <v>2.6315789473684199E-2</v>
      </c>
      <c r="Y593" s="13"/>
      <c r="Z593" s="13">
        <v>7.1942446043165497E-3</v>
      </c>
      <c r="AA593" s="13">
        <v>3.6809815950920199E-2</v>
      </c>
      <c r="AB593" s="13">
        <v>6.4935064935064896E-3</v>
      </c>
      <c r="AC593" s="13">
        <v>5.5865921787709499E-3</v>
      </c>
      <c r="AD593" s="13">
        <v>2.8571428571428598E-2</v>
      </c>
      <c r="AE593" s="13">
        <v>9.1743119266055103E-3</v>
      </c>
      <c r="AF593" s="13">
        <v>0</v>
      </c>
      <c r="AG593" s="13">
        <v>7.69230769230769E-2</v>
      </c>
      <c r="AH593" s="13"/>
      <c r="AI593" s="13">
        <v>2.2222222222222199E-2</v>
      </c>
      <c r="AJ593" s="13">
        <v>4.1237113402061903E-2</v>
      </c>
      <c r="AK593" s="13">
        <v>2.61437908496732E-2</v>
      </c>
      <c r="AL593" s="13">
        <v>1.7928286852589601E-2</v>
      </c>
      <c r="AM593" s="13">
        <v>5.74712643678161E-3</v>
      </c>
      <c r="AN593" s="13"/>
      <c r="AO593" s="13">
        <v>2.1739130434782601E-2</v>
      </c>
      <c r="AP593" s="13">
        <v>1.8229166666666699E-2</v>
      </c>
      <c r="AQ593" s="13"/>
      <c r="AR593" s="13">
        <v>1.5625E-2</v>
      </c>
      <c r="AS593" s="13">
        <v>1.3986013986014E-2</v>
      </c>
      <c r="AT593" s="13">
        <v>5.8823529411764698E-2</v>
      </c>
      <c r="AU593" s="13">
        <v>0</v>
      </c>
      <c r="AV593" s="13">
        <v>1.6806722689075598E-2</v>
      </c>
      <c r="AW593" s="13">
        <v>2.5974025974026E-2</v>
      </c>
      <c r="AX593" s="13">
        <v>1.1904761904761901E-2</v>
      </c>
      <c r="AY593" s="13">
        <v>0</v>
      </c>
      <c r="AZ593" s="13">
        <v>9.8039215686274508E-3</v>
      </c>
      <c r="BA593" s="13">
        <v>3.4482758620689703E-2</v>
      </c>
      <c r="BB593" s="13">
        <v>7.0175438596491196E-2</v>
      </c>
      <c r="BC593" s="13">
        <v>3.77358490566038E-2</v>
      </c>
      <c r="BD593" s="13"/>
      <c r="BE593" s="13">
        <v>1.4164305949008501E-2</v>
      </c>
    </row>
    <row r="594" spans="2:57" x14ac:dyDescent="0.25">
      <c r="B594" t="s">
        <v>82</v>
      </c>
      <c r="C594" s="13">
        <v>1.0183299389002001E-2</v>
      </c>
      <c r="D594" s="13">
        <v>2.5974025974026E-2</v>
      </c>
      <c r="E594" s="13">
        <v>0</v>
      </c>
      <c r="F594" s="13">
        <v>1.1811023622047201E-2</v>
      </c>
      <c r="G594" s="13">
        <v>9.6899224806201497E-3</v>
      </c>
      <c r="H594" s="13"/>
      <c r="I594" s="13">
        <v>1.07296137339056E-2</v>
      </c>
      <c r="J594" s="13">
        <v>9.6899224806201497E-3</v>
      </c>
      <c r="K594" s="13"/>
      <c r="L594" s="13">
        <v>0</v>
      </c>
      <c r="M594" s="13">
        <v>4.3290043290043299E-3</v>
      </c>
      <c r="N594" s="13">
        <v>1.6722408026755901E-2</v>
      </c>
      <c r="O594" s="13">
        <v>1.23839009287926E-2</v>
      </c>
      <c r="P594" s="13"/>
      <c r="Q594" s="13">
        <v>1.8018018018018001E-2</v>
      </c>
      <c r="R594" s="13">
        <v>0</v>
      </c>
      <c r="S594" s="13">
        <v>1.0869565217391301E-2</v>
      </c>
      <c r="T594" s="13">
        <v>0</v>
      </c>
      <c r="U594" s="13">
        <v>8.0645161290322596E-3</v>
      </c>
      <c r="V594" s="13">
        <v>0</v>
      </c>
      <c r="W594" s="13">
        <v>0</v>
      </c>
      <c r="X594" s="13">
        <v>1.3157894736842099E-2</v>
      </c>
      <c r="Y594" s="13"/>
      <c r="Z594" s="13">
        <v>7.1942446043165497E-3</v>
      </c>
      <c r="AA594" s="13">
        <v>1.22699386503067E-2</v>
      </c>
      <c r="AB594" s="13">
        <v>6.4935064935064896E-3</v>
      </c>
      <c r="AC594" s="13">
        <v>5.5865921787709499E-3</v>
      </c>
      <c r="AD594" s="13">
        <v>0</v>
      </c>
      <c r="AE594" s="13">
        <v>3.6697247706422E-2</v>
      </c>
      <c r="AF594" s="13">
        <v>0</v>
      </c>
      <c r="AG594" s="13">
        <v>1.0989010989011E-2</v>
      </c>
      <c r="AH594" s="13"/>
      <c r="AI594" s="13">
        <v>0</v>
      </c>
      <c r="AJ594" s="13">
        <v>0</v>
      </c>
      <c r="AK594" s="13">
        <v>3.2679738562091498E-2</v>
      </c>
      <c r="AL594" s="13">
        <v>7.9681274900398405E-3</v>
      </c>
      <c r="AM594" s="13">
        <v>0</v>
      </c>
      <c r="AN594" s="13"/>
      <c r="AO594" s="13">
        <v>8.3612040133779295E-3</v>
      </c>
      <c r="AP594" s="13">
        <v>1.3020833333333299E-2</v>
      </c>
      <c r="AQ594" s="13"/>
      <c r="AR594" s="13">
        <v>0</v>
      </c>
      <c r="AS594" s="13">
        <v>3.4965034965035E-3</v>
      </c>
      <c r="AT594" s="13">
        <v>0</v>
      </c>
      <c r="AU594" s="13">
        <v>0</v>
      </c>
      <c r="AV594" s="13">
        <v>3.3613445378151301E-2</v>
      </c>
      <c r="AW594" s="13">
        <v>1.2987012987013E-2</v>
      </c>
      <c r="AX594" s="13">
        <v>0</v>
      </c>
      <c r="AY594" s="13">
        <v>0</v>
      </c>
      <c r="AZ594" s="13">
        <v>9.8039215686274508E-3</v>
      </c>
      <c r="BA594" s="13">
        <v>1.72413793103448E-2</v>
      </c>
      <c r="BB594" s="13">
        <v>1.7543859649122799E-2</v>
      </c>
      <c r="BC594" s="13">
        <v>1.88679245283019E-2</v>
      </c>
      <c r="BD594" s="13"/>
      <c r="BE594" s="13">
        <v>5.6657223796033997E-3</v>
      </c>
    </row>
    <row r="595" spans="2:57" x14ac:dyDescent="0.25">
      <c r="B595" t="s">
        <v>319</v>
      </c>
      <c r="C595" s="13">
        <v>0.85845213849287205</v>
      </c>
      <c r="D595" s="13">
        <v>0.64935064935064901</v>
      </c>
      <c r="E595" s="13">
        <v>0.75555555555555598</v>
      </c>
      <c r="F595" s="13">
        <v>0.86614173228346503</v>
      </c>
      <c r="G595" s="13">
        <v>0.912790697674419</v>
      </c>
      <c r="H595" s="13"/>
      <c r="I595" s="13">
        <v>0.79828326180257503</v>
      </c>
      <c r="J595" s="13">
        <v>0.912790697674419</v>
      </c>
      <c r="K595" s="13"/>
      <c r="L595" s="13">
        <v>0.8828125</v>
      </c>
      <c r="M595" s="13">
        <v>0.89610389610389596</v>
      </c>
      <c r="N595" s="13">
        <v>0.85953177257525104</v>
      </c>
      <c r="O595" s="13">
        <v>0.820433436532508</v>
      </c>
      <c r="P595" s="13"/>
      <c r="Q595" s="13">
        <v>0.80180180180180205</v>
      </c>
      <c r="R595" s="13">
        <v>0.79729729729729704</v>
      </c>
      <c r="S595" s="13">
        <v>0.80434782608695699</v>
      </c>
      <c r="T595" s="13">
        <v>0.85981308411214996</v>
      </c>
      <c r="U595" s="13">
        <v>0.91935483870967705</v>
      </c>
      <c r="V595" s="13">
        <v>0.87022900763358801</v>
      </c>
      <c r="W595" s="13">
        <v>0.90816326530612201</v>
      </c>
      <c r="X595" s="13">
        <v>0.87719298245613997</v>
      </c>
      <c r="Y595" s="13"/>
      <c r="Z595" s="13">
        <v>0.87050359712230196</v>
      </c>
      <c r="AA595" s="13">
        <v>0.84662576687116597</v>
      </c>
      <c r="AB595" s="13">
        <v>0.85714285714285698</v>
      </c>
      <c r="AC595" s="13">
        <v>0.91061452513966501</v>
      </c>
      <c r="AD595" s="13">
        <v>0.82857142857142896</v>
      </c>
      <c r="AE595" s="13">
        <v>0.83486238532110102</v>
      </c>
      <c r="AF595" s="13">
        <v>0.88095238095238104</v>
      </c>
      <c r="AG595" s="13">
        <v>0.81318681318681296</v>
      </c>
      <c r="AH595" s="13"/>
      <c r="AI595" s="13">
        <v>0.8</v>
      </c>
      <c r="AJ595" s="13">
        <v>0.84536082474226804</v>
      </c>
      <c r="AK595" s="13">
        <v>0.77777777777777801</v>
      </c>
      <c r="AL595" s="13">
        <v>0.872509960159363</v>
      </c>
      <c r="AM595" s="13">
        <v>0.93678160919540199</v>
      </c>
      <c r="AN595" s="13"/>
      <c r="AO595" s="13">
        <v>0.85618729096989998</v>
      </c>
      <c r="AP595" s="13">
        <v>0.86197916666666696</v>
      </c>
      <c r="AQ595" s="13"/>
      <c r="AR595" s="13">
        <v>0.9375</v>
      </c>
      <c r="AS595" s="13">
        <v>0.87062937062937096</v>
      </c>
      <c r="AT595" s="13">
        <v>0.88235294117647101</v>
      </c>
      <c r="AU595" s="13">
        <v>0.90322580645161299</v>
      </c>
      <c r="AV595" s="13">
        <v>0.81512605042016795</v>
      </c>
      <c r="AW595" s="13">
        <v>0.89610389610389596</v>
      </c>
      <c r="AX595" s="13">
        <v>0.88095238095238104</v>
      </c>
      <c r="AY595" s="13">
        <v>0.91176470588235303</v>
      </c>
      <c r="AZ595" s="13">
        <v>0.84313725490196101</v>
      </c>
      <c r="BA595" s="13">
        <v>0.81034482758620696</v>
      </c>
      <c r="BB595" s="13">
        <v>0.82456140350877205</v>
      </c>
      <c r="BC595" s="13">
        <v>0.75471698113207597</v>
      </c>
      <c r="BD595" s="13"/>
      <c r="BE595" s="13">
        <v>0.91501416430594895</v>
      </c>
    </row>
    <row r="596" spans="2:57" x14ac:dyDescent="0.25">
      <c r="B596" t="s">
        <v>274</v>
      </c>
      <c r="C596" s="13">
        <v>-0.84826883910386996</v>
      </c>
      <c r="D596" s="13">
        <v>-0.62337662337662303</v>
      </c>
      <c r="E596" s="13">
        <v>-0.75555555555555598</v>
      </c>
      <c r="F596" s="13">
        <v>-0.85433070866141703</v>
      </c>
      <c r="G596" s="13">
        <v>-0.90310077519379806</v>
      </c>
      <c r="H596" s="13"/>
      <c r="I596" s="13">
        <v>-0.78755364806866901</v>
      </c>
      <c r="J596" s="13">
        <v>-0.90310077519379806</v>
      </c>
      <c r="K596" s="13"/>
      <c r="L596" s="13">
        <v>-0.8828125</v>
      </c>
      <c r="M596" s="13">
        <v>-0.891774891774892</v>
      </c>
      <c r="N596" s="13">
        <v>-0.84280936454849498</v>
      </c>
      <c r="O596" s="13">
        <v>-0.80804953560371495</v>
      </c>
      <c r="P596" s="13"/>
      <c r="Q596" s="13">
        <v>-0.78378378378378399</v>
      </c>
      <c r="R596" s="13">
        <v>-0.79729729729729704</v>
      </c>
      <c r="S596" s="13">
        <v>-0.79347826086956497</v>
      </c>
      <c r="T596" s="13">
        <v>-0.85981308411214996</v>
      </c>
      <c r="U596" s="13">
        <v>-0.91129032258064502</v>
      </c>
      <c r="V596" s="13">
        <v>-0.87022900763358801</v>
      </c>
      <c r="W596" s="13">
        <v>-0.90816326530612201</v>
      </c>
      <c r="X596" s="13">
        <v>-0.86403508771929804</v>
      </c>
      <c r="Y596" s="13"/>
      <c r="Z596" s="13">
        <v>-0.86330935251798602</v>
      </c>
      <c r="AA596" s="13">
        <v>-0.83435582822085896</v>
      </c>
      <c r="AB596" s="13">
        <v>-0.85064935064935099</v>
      </c>
      <c r="AC596" s="13">
        <v>-0.90502793296089401</v>
      </c>
      <c r="AD596" s="13">
        <v>-0.82857142857142896</v>
      </c>
      <c r="AE596" s="13">
        <v>-0.798165137614679</v>
      </c>
      <c r="AF596" s="13">
        <v>-0.88095238095238104</v>
      </c>
      <c r="AG596" s="13">
        <v>-0.80219780219780201</v>
      </c>
      <c r="AH596" s="13"/>
      <c r="AI596" s="13">
        <v>-0.8</v>
      </c>
      <c r="AJ596" s="13">
        <v>-0.84536082474226804</v>
      </c>
      <c r="AK596" s="13">
        <v>-0.74509803921568596</v>
      </c>
      <c r="AL596" s="13">
        <v>-0.86454183266932305</v>
      </c>
      <c r="AM596" s="13">
        <v>-0.93678160919540199</v>
      </c>
      <c r="AN596" s="13"/>
      <c r="AO596" s="13">
        <v>-0.84782608695652195</v>
      </c>
      <c r="AP596" s="13">
        <v>-0.84895833333333304</v>
      </c>
      <c r="AQ596" s="13"/>
      <c r="AR596" s="13">
        <v>-0.9375</v>
      </c>
      <c r="AS596" s="13">
        <v>-0.86713286713286697</v>
      </c>
      <c r="AT596" s="13">
        <v>-0.88235294117647101</v>
      </c>
      <c r="AU596" s="13">
        <v>-0.90322580645161299</v>
      </c>
      <c r="AV596" s="13">
        <v>-0.78151260504201703</v>
      </c>
      <c r="AW596" s="13">
        <v>-0.88311688311688297</v>
      </c>
      <c r="AX596" s="13">
        <v>-0.88095238095238104</v>
      </c>
      <c r="AY596" s="13">
        <v>-0.91176470588235303</v>
      </c>
      <c r="AZ596" s="13">
        <v>-0.83333333333333304</v>
      </c>
      <c r="BA596" s="13">
        <v>-0.79310344827586199</v>
      </c>
      <c r="BB596" s="13">
        <v>-0.80701754385964897</v>
      </c>
      <c r="BC596" s="13">
        <v>-0.73584905660377398</v>
      </c>
      <c r="BD596" s="13"/>
      <c r="BE596" s="13">
        <v>-0.90934844192634601</v>
      </c>
    </row>
    <row r="597" spans="2:57" x14ac:dyDescent="0.25">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row>
    <row r="598" spans="2:57" x14ac:dyDescent="0.25">
      <c r="B598" s="6" t="s">
        <v>323</v>
      </c>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row>
    <row r="599" spans="2:57" x14ac:dyDescent="0.25">
      <c r="B599" s="23" t="s">
        <v>151</v>
      </c>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row>
    <row r="600" spans="2:57" x14ac:dyDescent="0.25">
      <c r="B600" t="s">
        <v>321</v>
      </c>
      <c r="C600" s="13">
        <v>0.23046092184368699</v>
      </c>
      <c r="D600" s="13">
        <v>0.24390243902438999</v>
      </c>
      <c r="E600" s="13">
        <v>0.24637681159420299</v>
      </c>
      <c r="F600" s="13">
        <v>0.19259259259259301</v>
      </c>
      <c r="G600" s="13">
        <v>0.244094488188976</v>
      </c>
      <c r="H600" s="13"/>
      <c r="I600" s="13">
        <v>0.21632653061224499</v>
      </c>
      <c r="J600" s="13">
        <v>0.244094488188976</v>
      </c>
      <c r="K600" s="13"/>
      <c r="L600" s="13">
        <v>0.186440677966102</v>
      </c>
      <c r="M600" s="13">
        <v>0.30327868852459</v>
      </c>
      <c r="N600" s="13">
        <v>0.21794871794871801</v>
      </c>
      <c r="O600" s="13">
        <v>0.20496894409937899</v>
      </c>
      <c r="P600" s="13"/>
      <c r="Q600" s="13">
        <v>0.21875</v>
      </c>
      <c r="R600" s="13">
        <v>0.30303030303030298</v>
      </c>
      <c r="S600" s="13">
        <v>0.31111111111111101</v>
      </c>
      <c r="T600" s="13">
        <v>0.22413793103448301</v>
      </c>
      <c r="U600" s="13">
        <v>0.206349206349206</v>
      </c>
      <c r="V600" s="13">
        <v>0.18461538461538499</v>
      </c>
      <c r="W600" s="13">
        <v>0.26530612244898</v>
      </c>
      <c r="X600" s="13">
        <v>0.21551724137931</v>
      </c>
      <c r="Y600" s="13"/>
      <c r="Z600" s="13">
        <v>0.28169014084506999</v>
      </c>
      <c r="AA600" s="13">
        <v>0.230769230769231</v>
      </c>
      <c r="AB600" s="13">
        <v>0.22077922077922099</v>
      </c>
      <c r="AC600" s="13">
        <v>0.224719101123595</v>
      </c>
      <c r="AD600" s="13">
        <v>0.26415094339622602</v>
      </c>
      <c r="AE600" s="13">
        <v>0.26315789473684198</v>
      </c>
      <c r="AF600" s="13">
        <v>0</v>
      </c>
      <c r="AG600" s="13">
        <v>0.17777777777777801</v>
      </c>
      <c r="AH600" s="13"/>
      <c r="AI600" s="13">
        <v>0.25</v>
      </c>
      <c r="AJ600" s="13">
        <v>0.26190476190476197</v>
      </c>
      <c r="AK600" s="13">
        <v>0.26136363636363602</v>
      </c>
      <c r="AL600" s="13">
        <v>0.22131147540983601</v>
      </c>
      <c r="AM600" s="13">
        <v>0.221052631578947</v>
      </c>
      <c r="AN600" s="13"/>
      <c r="AO600" s="13">
        <v>0.24062500000000001</v>
      </c>
      <c r="AP600" s="13">
        <v>0.212290502793296</v>
      </c>
      <c r="AQ600" s="13"/>
      <c r="AR600" s="13">
        <v>0.36363636363636398</v>
      </c>
      <c r="AS600" s="13">
        <v>0.28985507246376802</v>
      </c>
      <c r="AT600" s="13">
        <v>0.33333333333333298</v>
      </c>
      <c r="AU600" s="13">
        <v>0.33333333333333298</v>
      </c>
      <c r="AV600" s="13">
        <v>0.18965517241379301</v>
      </c>
      <c r="AW600" s="13">
        <v>0.2</v>
      </c>
      <c r="AX600" s="13">
        <v>0.1875</v>
      </c>
      <c r="AY600" s="13">
        <v>9.0909090909090898E-2</v>
      </c>
      <c r="AZ600" s="13">
        <v>0.14285714285714299</v>
      </c>
      <c r="BA600" s="13">
        <v>0.133333333333333</v>
      </c>
      <c r="BB600" s="13">
        <v>0.29032258064516098</v>
      </c>
      <c r="BC600" s="13">
        <v>0.173913043478261</v>
      </c>
      <c r="BD600" s="13"/>
      <c r="BE600" s="13">
        <v>0.217142857142857</v>
      </c>
    </row>
    <row r="601" spans="2:57" x14ac:dyDescent="0.25">
      <c r="B601" t="s">
        <v>322</v>
      </c>
      <c r="C601" s="13">
        <v>0.70541082164328694</v>
      </c>
      <c r="D601" s="13">
        <v>0.51219512195121997</v>
      </c>
      <c r="E601" s="13">
        <v>0.65217391304347805</v>
      </c>
      <c r="F601" s="13">
        <v>0.75555555555555598</v>
      </c>
      <c r="G601" s="13">
        <v>0.72440944881889802</v>
      </c>
      <c r="H601" s="13"/>
      <c r="I601" s="13">
        <v>0.68571428571428605</v>
      </c>
      <c r="J601" s="13">
        <v>0.72440944881889802</v>
      </c>
      <c r="K601" s="13"/>
      <c r="L601" s="13">
        <v>0.76271186440677996</v>
      </c>
      <c r="M601" s="13">
        <v>0.64754098360655699</v>
      </c>
      <c r="N601" s="13">
        <v>0.72435897435897401</v>
      </c>
      <c r="O601" s="13">
        <v>0.70807453416149102</v>
      </c>
      <c r="P601" s="13"/>
      <c r="Q601" s="13">
        <v>0.609375</v>
      </c>
      <c r="R601" s="13">
        <v>0.63636363636363602</v>
      </c>
      <c r="S601" s="13">
        <v>0.64444444444444404</v>
      </c>
      <c r="T601" s="13">
        <v>0.72413793103448298</v>
      </c>
      <c r="U601" s="13">
        <v>0.71428571428571397</v>
      </c>
      <c r="V601" s="13">
        <v>0.75384615384615405</v>
      </c>
      <c r="W601" s="13">
        <v>0.69387755102040805</v>
      </c>
      <c r="X601" s="13">
        <v>0.77586206896551702</v>
      </c>
      <c r="Y601" s="13"/>
      <c r="Z601" s="13">
        <v>0.66197183098591506</v>
      </c>
      <c r="AA601" s="13">
        <v>0.70329670329670302</v>
      </c>
      <c r="AB601" s="13">
        <v>0.74025974025973995</v>
      </c>
      <c r="AC601" s="13">
        <v>0.74157303370786498</v>
      </c>
      <c r="AD601" s="13">
        <v>0.64150943396226401</v>
      </c>
      <c r="AE601" s="13">
        <v>0.64912280701754399</v>
      </c>
      <c r="AF601" s="13">
        <v>1</v>
      </c>
      <c r="AG601" s="13">
        <v>0.68888888888888899</v>
      </c>
      <c r="AH601" s="13"/>
      <c r="AI601" s="13">
        <v>0.58333333333333304</v>
      </c>
      <c r="AJ601" s="13">
        <v>0.69047619047619002</v>
      </c>
      <c r="AK601" s="13">
        <v>0.63636363636363602</v>
      </c>
      <c r="AL601" s="13">
        <v>0.72540983606557397</v>
      </c>
      <c r="AM601" s="13">
        <v>0.75789473684210495</v>
      </c>
      <c r="AN601" s="13"/>
      <c r="AO601" s="13">
        <v>0.6875</v>
      </c>
      <c r="AP601" s="13">
        <v>0.73743016759776503</v>
      </c>
      <c r="AQ601" s="13"/>
      <c r="AR601" s="13">
        <v>0.60606060606060597</v>
      </c>
      <c r="AS601" s="13">
        <v>0.65217391304347805</v>
      </c>
      <c r="AT601" s="13">
        <v>0.55555555555555602</v>
      </c>
      <c r="AU601" s="13">
        <v>0.61111111111111105</v>
      </c>
      <c r="AV601" s="13">
        <v>0.75862068965517204</v>
      </c>
      <c r="AW601" s="13">
        <v>0.75</v>
      </c>
      <c r="AX601" s="13">
        <v>0.77083333333333304</v>
      </c>
      <c r="AY601" s="13">
        <v>0.81818181818181801</v>
      </c>
      <c r="AZ601" s="13">
        <v>0.77551020408163296</v>
      </c>
      <c r="BA601" s="13">
        <v>0.76666666666666705</v>
      </c>
      <c r="BB601" s="13">
        <v>0.67741935483870996</v>
      </c>
      <c r="BC601" s="13">
        <v>0.65217391304347805</v>
      </c>
      <c r="BD601" s="13"/>
      <c r="BE601" s="13">
        <v>0.73142857142857098</v>
      </c>
    </row>
    <row r="602" spans="2:57" x14ac:dyDescent="0.25">
      <c r="B602" t="s">
        <v>82</v>
      </c>
      <c r="C602" s="13">
        <v>6.4128256513026005E-2</v>
      </c>
      <c r="D602" s="13">
        <v>0.24390243902438999</v>
      </c>
      <c r="E602" s="13">
        <v>0.101449275362319</v>
      </c>
      <c r="F602" s="13">
        <v>5.1851851851851899E-2</v>
      </c>
      <c r="G602" s="13">
        <v>3.1496062992125998E-2</v>
      </c>
      <c r="H602" s="13"/>
      <c r="I602" s="13">
        <v>9.7959183673469397E-2</v>
      </c>
      <c r="J602" s="13">
        <v>3.1496062992125998E-2</v>
      </c>
      <c r="K602" s="13"/>
      <c r="L602" s="13">
        <v>5.0847457627118599E-2</v>
      </c>
      <c r="M602" s="13">
        <v>4.91803278688525E-2</v>
      </c>
      <c r="N602" s="13">
        <v>5.7692307692307702E-2</v>
      </c>
      <c r="O602" s="13">
        <v>8.6956521739130405E-2</v>
      </c>
      <c r="P602" s="13"/>
      <c r="Q602" s="13">
        <v>0.171875</v>
      </c>
      <c r="R602" s="13">
        <v>6.0606060606060601E-2</v>
      </c>
      <c r="S602" s="13">
        <v>4.4444444444444398E-2</v>
      </c>
      <c r="T602" s="13">
        <v>5.1724137931034503E-2</v>
      </c>
      <c r="U602" s="13">
        <v>7.9365079365079402E-2</v>
      </c>
      <c r="V602" s="13">
        <v>6.15384615384615E-2</v>
      </c>
      <c r="W602" s="13">
        <v>4.08163265306122E-2</v>
      </c>
      <c r="X602" s="13">
        <v>8.6206896551724102E-3</v>
      </c>
      <c r="Y602" s="13"/>
      <c r="Z602" s="13">
        <v>5.63380281690141E-2</v>
      </c>
      <c r="AA602" s="13">
        <v>6.5934065934065894E-2</v>
      </c>
      <c r="AB602" s="13">
        <v>3.8961038961039002E-2</v>
      </c>
      <c r="AC602" s="13">
        <v>3.3707865168539297E-2</v>
      </c>
      <c r="AD602" s="13">
        <v>9.4339622641509399E-2</v>
      </c>
      <c r="AE602" s="13">
        <v>8.7719298245614002E-2</v>
      </c>
      <c r="AF602" s="13">
        <v>0</v>
      </c>
      <c r="AG602" s="13">
        <v>0.133333333333333</v>
      </c>
      <c r="AH602" s="13"/>
      <c r="AI602" s="13">
        <v>0.16666666666666699</v>
      </c>
      <c r="AJ602" s="13">
        <v>4.7619047619047603E-2</v>
      </c>
      <c r="AK602" s="13">
        <v>0.102272727272727</v>
      </c>
      <c r="AL602" s="13">
        <v>5.3278688524590202E-2</v>
      </c>
      <c r="AM602" s="13">
        <v>2.1052631578947399E-2</v>
      </c>
      <c r="AN602" s="13"/>
      <c r="AO602" s="13">
        <v>7.1874999999999994E-2</v>
      </c>
      <c r="AP602" s="13">
        <v>5.0279329608938501E-2</v>
      </c>
      <c r="AQ602" s="13"/>
      <c r="AR602" s="13">
        <v>3.03030303030303E-2</v>
      </c>
      <c r="AS602" s="13">
        <v>5.7971014492753603E-2</v>
      </c>
      <c r="AT602" s="13">
        <v>0.11111111111111099</v>
      </c>
      <c r="AU602" s="13">
        <v>5.5555555555555601E-2</v>
      </c>
      <c r="AV602" s="13">
        <v>5.1724137931034503E-2</v>
      </c>
      <c r="AW602" s="13">
        <v>0.05</v>
      </c>
      <c r="AX602" s="13">
        <v>4.1666666666666699E-2</v>
      </c>
      <c r="AY602" s="13">
        <v>9.0909090909090898E-2</v>
      </c>
      <c r="AZ602" s="13">
        <v>8.1632653061224497E-2</v>
      </c>
      <c r="BA602" s="13">
        <v>0.1</v>
      </c>
      <c r="BB602" s="13">
        <v>3.2258064516128997E-2</v>
      </c>
      <c r="BC602" s="13">
        <v>0.173913043478261</v>
      </c>
      <c r="BD602" s="13"/>
      <c r="BE602" s="13">
        <v>5.14285714285714E-2</v>
      </c>
    </row>
    <row r="603" spans="2:57" x14ac:dyDescent="0.25">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row>
    <row r="604" spans="2:57" x14ac:dyDescent="0.25">
      <c r="B604" s="6" t="s">
        <v>324</v>
      </c>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row>
    <row r="605" spans="2:57" x14ac:dyDescent="0.25">
      <c r="B605" s="23" t="s">
        <v>151</v>
      </c>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row>
    <row r="606" spans="2:57" x14ac:dyDescent="0.25">
      <c r="B606" t="s">
        <v>321</v>
      </c>
      <c r="C606" s="13">
        <v>0.244306418219462</v>
      </c>
      <c r="D606" s="13">
        <v>0.27777777777777801</v>
      </c>
      <c r="E606" s="13">
        <v>0.22727272727272699</v>
      </c>
      <c r="F606" s="13">
        <v>0.252100840336134</v>
      </c>
      <c r="G606" s="13">
        <v>0.240458015267176</v>
      </c>
      <c r="H606" s="13"/>
      <c r="I606" s="13">
        <v>0.24886877828054299</v>
      </c>
      <c r="J606" s="13">
        <v>0.240458015267176</v>
      </c>
      <c r="K606" s="13"/>
      <c r="L606" s="13">
        <v>0.39130434782608697</v>
      </c>
      <c r="M606" s="13">
        <v>0.22935779816513799</v>
      </c>
      <c r="N606" s="13">
        <v>0.26573426573426601</v>
      </c>
      <c r="O606" s="13">
        <v>0.172839506172839</v>
      </c>
      <c r="P606" s="13"/>
      <c r="Q606" s="13">
        <v>0.319148936170213</v>
      </c>
      <c r="R606" s="13">
        <v>0.36585365853658502</v>
      </c>
      <c r="S606" s="13">
        <v>0.25531914893617003</v>
      </c>
      <c r="T606" s="13">
        <v>0.22448979591836701</v>
      </c>
      <c r="U606" s="13">
        <v>0.37704918032786899</v>
      </c>
      <c r="V606" s="13">
        <v>0.16666666666666699</v>
      </c>
      <c r="W606" s="13">
        <v>0.22448979591836701</v>
      </c>
      <c r="X606" s="13">
        <v>0.151785714285714</v>
      </c>
      <c r="Y606" s="13"/>
      <c r="Z606" s="13">
        <v>0.191176470588235</v>
      </c>
      <c r="AA606" s="13">
        <v>0.15277777777777801</v>
      </c>
      <c r="AB606" s="13">
        <v>0.23376623376623401</v>
      </c>
      <c r="AC606" s="13">
        <v>0.28888888888888897</v>
      </c>
      <c r="AD606" s="13">
        <v>0.230769230769231</v>
      </c>
      <c r="AE606" s="13">
        <v>0.25</v>
      </c>
      <c r="AF606" s="13">
        <v>0.46153846153846201</v>
      </c>
      <c r="AG606" s="13">
        <v>0.282608695652174</v>
      </c>
      <c r="AH606" s="13"/>
      <c r="AI606" s="13">
        <v>9.5238095238095205E-2</v>
      </c>
      <c r="AJ606" s="13">
        <v>0.32727272727272699</v>
      </c>
      <c r="AK606" s="13">
        <v>0.261538461538462</v>
      </c>
      <c r="AL606" s="13">
        <v>0.224806201550388</v>
      </c>
      <c r="AM606" s="13">
        <v>0.291139240506329</v>
      </c>
      <c r="AN606" s="13"/>
      <c r="AO606" s="13">
        <v>0.25539568345323699</v>
      </c>
      <c r="AP606" s="13">
        <v>0.22926829268292701</v>
      </c>
      <c r="AQ606" s="13"/>
      <c r="AR606" s="13">
        <v>0.225806451612903</v>
      </c>
      <c r="AS606" s="13">
        <v>0.222972972972973</v>
      </c>
      <c r="AT606" s="13">
        <v>0.375</v>
      </c>
      <c r="AU606" s="13">
        <v>0.30769230769230799</v>
      </c>
      <c r="AV606" s="13">
        <v>0.22950819672131101</v>
      </c>
      <c r="AW606" s="13">
        <v>0.37837837837837801</v>
      </c>
      <c r="AX606" s="13">
        <v>0.25</v>
      </c>
      <c r="AY606" s="13">
        <v>0.25</v>
      </c>
      <c r="AZ606" s="13">
        <v>0.22641509433962301</v>
      </c>
      <c r="BA606" s="13">
        <v>0.14285714285714299</v>
      </c>
      <c r="BB606" s="13">
        <v>0.230769230769231</v>
      </c>
      <c r="BC606" s="13">
        <v>0.3</v>
      </c>
      <c r="BD606" s="13"/>
      <c r="BE606" s="13">
        <v>0.235955056179775</v>
      </c>
    </row>
    <row r="607" spans="2:57" x14ac:dyDescent="0.25">
      <c r="B607" t="s">
        <v>322</v>
      </c>
      <c r="C607" s="13">
        <v>0.68530020703933703</v>
      </c>
      <c r="D607" s="13">
        <v>0.55555555555555602</v>
      </c>
      <c r="E607" s="13">
        <v>0.63636363636363602</v>
      </c>
      <c r="F607" s="13">
        <v>0.69747899159663895</v>
      </c>
      <c r="G607" s="13">
        <v>0.70992366412213703</v>
      </c>
      <c r="H607" s="13"/>
      <c r="I607" s="13">
        <v>0.65610859728506798</v>
      </c>
      <c r="J607" s="13">
        <v>0.70992366412213703</v>
      </c>
      <c r="K607" s="13"/>
      <c r="L607" s="13">
        <v>0.53623188405797095</v>
      </c>
      <c r="M607" s="13">
        <v>0.71559633027522895</v>
      </c>
      <c r="N607" s="13">
        <v>0.67132867132867102</v>
      </c>
      <c r="O607" s="13">
        <v>0.74074074074074103</v>
      </c>
      <c r="P607" s="13"/>
      <c r="Q607" s="13">
        <v>0.55319148936170204</v>
      </c>
      <c r="R607" s="13">
        <v>0.58536585365853699</v>
      </c>
      <c r="S607" s="13">
        <v>0.61702127659574502</v>
      </c>
      <c r="T607" s="13">
        <v>0.71428571428571397</v>
      </c>
      <c r="U607" s="13">
        <v>0.59016393442622905</v>
      </c>
      <c r="V607" s="13">
        <v>0.80303030303030298</v>
      </c>
      <c r="W607" s="13">
        <v>0.71428571428571397</v>
      </c>
      <c r="X607" s="13">
        <v>0.79464285714285698</v>
      </c>
      <c r="Y607" s="13"/>
      <c r="Z607" s="13">
        <v>0.72058823529411797</v>
      </c>
      <c r="AA607" s="13">
        <v>0.77777777777777801</v>
      </c>
      <c r="AB607" s="13">
        <v>0.70129870129870098</v>
      </c>
      <c r="AC607" s="13">
        <v>0.7</v>
      </c>
      <c r="AD607" s="13">
        <v>0.69230769230769196</v>
      </c>
      <c r="AE607" s="13">
        <v>0.65384615384615397</v>
      </c>
      <c r="AF607" s="13">
        <v>0.46153846153846201</v>
      </c>
      <c r="AG607" s="13">
        <v>0.58695652173913004</v>
      </c>
      <c r="AH607" s="13"/>
      <c r="AI607" s="13">
        <v>0.80952380952380998</v>
      </c>
      <c r="AJ607" s="13">
        <v>0.6</v>
      </c>
      <c r="AK607" s="13">
        <v>0.61538461538461497</v>
      </c>
      <c r="AL607" s="13">
        <v>0.70930232558139505</v>
      </c>
      <c r="AM607" s="13">
        <v>0.670886075949367</v>
      </c>
      <c r="AN607" s="13"/>
      <c r="AO607" s="13">
        <v>0.66187050359712196</v>
      </c>
      <c r="AP607" s="13">
        <v>0.71707317073170695</v>
      </c>
      <c r="AQ607" s="13"/>
      <c r="AR607" s="13">
        <v>0.77419354838709697</v>
      </c>
      <c r="AS607" s="13">
        <v>0.70945945945945899</v>
      </c>
      <c r="AT607" s="13">
        <v>0.625</v>
      </c>
      <c r="AU607" s="13">
        <v>0.69230769230769196</v>
      </c>
      <c r="AV607" s="13">
        <v>0.68852459016393397</v>
      </c>
      <c r="AW607" s="13">
        <v>0.54054054054054101</v>
      </c>
      <c r="AX607" s="13">
        <v>0.69444444444444398</v>
      </c>
      <c r="AY607" s="13">
        <v>0.75</v>
      </c>
      <c r="AZ607" s="13">
        <v>0.73584905660377398</v>
      </c>
      <c r="BA607" s="13">
        <v>0.78571428571428603</v>
      </c>
      <c r="BB607" s="13">
        <v>0.76923076923076905</v>
      </c>
      <c r="BC607" s="13">
        <v>0.36666666666666697</v>
      </c>
      <c r="BD607" s="13"/>
      <c r="BE607" s="13">
        <v>0.73595505617977497</v>
      </c>
    </row>
    <row r="608" spans="2:57" x14ac:dyDescent="0.25">
      <c r="B608" t="s">
        <v>82</v>
      </c>
      <c r="C608" s="13">
        <v>7.0393374741200804E-2</v>
      </c>
      <c r="D608" s="13">
        <v>0.16666666666666699</v>
      </c>
      <c r="E608" s="13">
        <v>0.13636363636363599</v>
      </c>
      <c r="F608" s="13">
        <v>5.0420168067226899E-2</v>
      </c>
      <c r="G608" s="13">
        <v>4.9618320610687001E-2</v>
      </c>
      <c r="H608" s="13"/>
      <c r="I608" s="13">
        <v>9.5022624434389094E-2</v>
      </c>
      <c r="J608" s="13">
        <v>4.9618320610687001E-2</v>
      </c>
      <c r="K608" s="13"/>
      <c r="L608" s="13">
        <v>7.2463768115942004E-2</v>
      </c>
      <c r="M608" s="13">
        <v>5.5045871559633003E-2</v>
      </c>
      <c r="N608" s="13">
        <v>6.2937062937062901E-2</v>
      </c>
      <c r="O608" s="13">
        <v>8.6419753086419707E-2</v>
      </c>
      <c r="P608" s="13"/>
      <c r="Q608" s="13">
        <v>0.12765957446808501</v>
      </c>
      <c r="R608" s="13">
        <v>4.8780487804878099E-2</v>
      </c>
      <c r="S608" s="13">
        <v>0.12765957446808501</v>
      </c>
      <c r="T608" s="13">
        <v>6.1224489795918401E-2</v>
      </c>
      <c r="U608" s="13">
        <v>3.2786885245901599E-2</v>
      </c>
      <c r="V608" s="13">
        <v>3.03030303030303E-2</v>
      </c>
      <c r="W608" s="13">
        <v>6.1224489795918401E-2</v>
      </c>
      <c r="X608" s="13">
        <v>5.3571428571428603E-2</v>
      </c>
      <c r="Y608" s="13"/>
      <c r="Z608" s="13">
        <v>8.8235294117647106E-2</v>
      </c>
      <c r="AA608" s="13">
        <v>6.9444444444444406E-2</v>
      </c>
      <c r="AB608" s="13">
        <v>6.4935064935064901E-2</v>
      </c>
      <c r="AC608" s="13">
        <v>1.1111111111111099E-2</v>
      </c>
      <c r="AD608" s="13">
        <v>7.69230769230769E-2</v>
      </c>
      <c r="AE608" s="13">
        <v>9.6153846153846201E-2</v>
      </c>
      <c r="AF608" s="13">
        <v>7.69230769230769E-2</v>
      </c>
      <c r="AG608" s="13">
        <v>0.13043478260869601</v>
      </c>
      <c r="AH608" s="13"/>
      <c r="AI608" s="13">
        <v>9.5238095238095205E-2</v>
      </c>
      <c r="AJ608" s="13">
        <v>7.2727272727272696E-2</v>
      </c>
      <c r="AK608" s="13">
        <v>0.123076923076923</v>
      </c>
      <c r="AL608" s="13">
        <v>6.5891472868217102E-2</v>
      </c>
      <c r="AM608" s="13">
        <v>3.7974683544303799E-2</v>
      </c>
      <c r="AN608" s="13"/>
      <c r="AO608" s="13">
        <v>8.2733812949640301E-2</v>
      </c>
      <c r="AP608" s="13">
        <v>5.3658536585365901E-2</v>
      </c>
      <c r="AQ608" s="13"/>
      <c r="AR608" s="13">
        <v>0</v>
      </c>
      <c r="AS608" s="13">
        <v>6.7567567567567599E-2</v>
      </c>
      <c r="AT608" s="13">
        <v>0</v>
      </c>
      <c r="AU608" s="13">
        <v>0</v>
      </c>
      <c r="AV608" s="13">
        <v>8.1967213114754106E-2</v>
      </c>
      <c r="AW608" s="13">
        <v>8.1081081081081099E-2</v>
      </c>
      <c r="AX608" s="13">
        <v>5.5555555555555601E-2</v>
      </c>
      <c r="AY608" s="13">
        <v>0</v>
      </c>
      <c r="AZ608" s="13">
        <v>3.77358490566038E-2</v>
      </c>
      <c r="BA608" s="13">
        <v>7.1428571428571397E-2</v>
      </c>
      <c r="BB608" s="13">
        <v>0</v>
      </c>
      <c r="BC608" s="13">
        <v>0.33333333333333298</v>
      </c>
      <c r="BD608" s="13"/>
      <c r="BE608" s="13">
        <v>2.8089887640449399E-2</v>
      </c>
    </row>
    <row r="609" spans="2:57" x14ac:dyDescent="0.25">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row>
    <row r="610" spans="2:57" x14ac:dyDescent="0.25">
      <c r="B610" s="6" t="s">
        <v>327</v>
      </c>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row>
    <row r="611" spans="2:57" x14ac:dyDescent="0.25">
      <c r="B611" s="23" t="s">
        <v>86</v>
      </c>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row>
    <row r="612" spans="2:57" x14ac:dyDescent="0.25">
      <c r="B612" t="s">
        <v>325</v>
      </c>
      <c r="C612" s="13">
        <v>0.81873727087576398</v>
      </c>
      <c r="D612" s="13">
        <v>0.67532467532467499</v>
      </c>
      <c r="E612" s="13">
        <v>0.74074074074074103</v>
      </c>
      <c r="F612" s="13">
        <v>0.84645669291338599</v>
      </c>
      <c r="G612" s="13">
        <v>0.84689922480620194</v>
      </c>
      <c r="H612" s="13"/>
      <c r="I612" s="13">
        <v>0.78755364806867001</v>
      </c>
      <c r="J612" s="13">
        <v>0.84689922480620194</v>
      </c>
      <c r="K612" s="13"/>
      <c r="L612" s="13">
        <v>0.78125</v>
      </c>
      <c r="M612" s="13">
        <v>0.81818181818181801</v>
      </c>
      <c r="N612" s="13">
        <v>0.82274247491638797</v>
      </c>
      <c r="O612" s="13">
        <v>0.82972136222910198</v>
      </c>
      <c r="P612" s="13"/>
      <c r="Q612" s="13">
        <v>0.67567567567567599</v>
      </c>
      <c r="R612" s="13">
        <v>0.83783783783783805</v>
      </c>
      <c r="S612" s="13">
        <v>0.78260869565217395</v>
      </c>
      <c r="T612" s="13">
        <v>0.84112149532710301</v>
      </c>
      <c r="U612" s="13">
        <v>0.79838709677419395</v>
      </c>
      <c r="V612" s="13">
        <v>0.83969465648855002</v>
      </c>
      <c r="W612" s="13">
        <v>0.87755102040816302</v>
      </c>
      <c r="X612" s="13">
        <v>0.88596491228070196</v>
      </c>
      <c r="Y612" s="13"/>
      <c r="Z612" s="13">
        <v>0.805755395683453</v>
      </c>
      <c r="AA612" s="13">
        <v>0.85889570552147199</v>
      </c>
      <c r="AB612" s="13">
        <v>0.837662337662338</v>
      </c>
      <c r="AC612" s="13">
        <v>0.87709497206703901</v>
      </c>
      <c r="AD612" s="13">
        <v>0.80952380952380998</v>
      </c>
      <c r="AE612" s="13">
        <v>0.75229357798165097</v>
      </c>
      <c r="AF612" s="13">
        <v>0.78571428571428603</v>
      </c>
      <c r="AG612" s="13">
        <v>0.72527472527472503</v>
      </c>
      <c r="AH612" s="13"/>
      <c r="AI612" s="13">
        <v>0.71111111111111103</v>
      </c>
      <c r="AJ612" s="13">
        <v>0.77319587628866004</v>
      </c>
      <c r="AK612" s="13">
        <v>0.75816993464052296</v>
      </c>
      <c r="AL612" s="13">
        <v>0.84661354581673298</v>
      </c>
      <c r="AM612" s="13">
        <v>0.85057471264367801</v>
      </c>
      <c r="AN612" s="13"/>
      <c r="AO612" s="13">
        <v>0.82775919732441505</v>
      </c>
      <c r="AP612" s="13">
        <v>0.8046875</v>
      </c>
      <c r="AQ612" s="13"/>
      <c r="AR612" s="13">
        <v>0.859375</v>
      </c>
      <c r="AS612" s="13">
        <v>0.84965034965035002</v>
      </c>
      <c r="AT612" s="13">
        <v>0.76470588235294101</v>
      </c>
      <c r="AU612" s="13">
        <v>0.77419354838709697</v>
      </c>
      <c r="AV612" s="13">
        <v>0.873949579831933</v>
      </c>
      <c r="AW612" s="13">
        <v>0.831168831168831</v>
      </c>
      <c r="AX612" s="13">
        <v>0.75</v>
      </c>
      <c r="AY612" s="13">
        <v>0.82352941176470595</v>
      </c>
      <c r="AZ612" s="13">
        <v>0.79411764705882304</v>
      </c>
      <c r="BA612" s="13">
        <v>0.75862068965517204</v>
      </c>
      <c r="BB612" s="13">
        <v>0.78947368421052599</v>
      </c>
      <c r="BC612" s="13">
        <v>0.75471698113207597</v>
      </c>
      <c r="BD612" s="13"/>
      <c r="BE612" s="13">
        <v>0.84135977337110501</v>
      </c>
    </row>
    <row r="613" spans="2:57" x14ac:dyDescent="0.25">
      <c r="B613" t="s">
        <v>326</v>
      </c>
      <c r="C613" s="13">
        <v>0.129327902240326</v>
      </c>
      <c r="D613" s="13">
        <v>0.168831168831169</v>
      </c>
      <c r="E613" s="13">
        <v>0.162962962962963</v>
      </c>
      <c r="F613" s="13">
        <v>0.110236220472441</v>
      </c>
      <c r="G613" s="13">
        <v>0.124031007751938</v>
      </c>
      <c r="H613" s="13"/>
      <c r="I613" s="13">
        <v>0.13519313304721001</v>
      </c>
      <c r="J613" s="13">
        <v>0.124031007751938</v>
      </c>
      <c r="K613" s="13"/>
      <c r="L613" s="13">
        <v>0.171875</v>
      </c>
      <c r="M613" s="13">
        <v>0.13419913419913401</v>
      </c>
      <c r="N613" s="13">
        <v>0.14046822742474899</v>
      </c>
      <c r="O613" s="13">
        <v>9.9071207430340605E-2</v>
      </c>
      <c r="P613" s="13"/>
      <c r="Q613" s="13">
        <v>0.21621621621621601</v>
      </c>
      <c r="R613" s="13">
        <v>9.45945945945946E-2</v>
      </c>
      <c r="S613" s="13">
        <v>0.15217391304347799</v>
      </c>
      <c r="T613" s="13">
        <v>0.11214953271028</v>
      </c>
      <c r="U613" s="13">
        <v>0.15322580645161299</v>
      </c>
      <c r="V613" s="13">
        <v>0.13740458015267201</v>
      </c>
      <c r="W613" s="13">
        <v>6.1224489795918401E-2</v>
      </c>
      <c r="X613" s="13">
        <v>9.2105263157894704E-2</v>
      </c>
      <c r="Y613" s="13"/>
      <c r="Z613" s="13">
        <v>0.14388489208633101</v>
      </c>
      <c r="AA613" s="13">
        <v>0.104294478527607</v>
      </c>
      <c r="AB613" s="13">
        <v>0.123376623376623</v>
      </c>
      <c r="AC613" s="13">
        <v>9.4972067039106101E-2</v>
      </c>
      <c r="AD613" s="13">
        <v>0.104761904761905</v>
      </c>
      <c r="AE613" s="13">
        <v>0.18348623853210999</v>
      </c>
      <c r="AF613" s="13">
        <v>0.14285714285714299</v>
      </c>
      <c r="AG613" s="13">
        <v>0.18681318681318701</v>
      </c>
      <c r="AH613" s="13"/>
      <c r="AI613" s="13">
        <v>0.17777777777777801</v>
      </c>
      <c r="AJ613" s="13">
        <v>0.185567010309278</v>
      </c>
      <c r="AK613" s="13">
        <v>0.15686274509803899</v>
      </c>
      <c r="AL613" s="13">
        <v>0.105577689243028</v>
      </c>
      <c r="AM613" s="13">
        <v>0.13218390804597699</v>
      </c>
      <c r="AN613" s="13"/>
      <c r="AO613" s="13">
        <v>0.11371237458194</v>
      </c>
      <c r="AP613" s="13">
        <v>0.15364583333333301</v>
      </c>
      <c r="AQ613" s="13"/>
      <c r="AR613" s="13">
        <v>0.125</v>
      </c>
      <c r="AS613" s="13">
        <v>9.0909090909090898E-2</v>
      </c>
      <c r="AT613" s="13">
        <v>0.23529411764705899</v>
      </c>
      <c r="AU613" s="13">
        <v>0.19354838709677399</v>
      </c>
      <c r="AV613" s="13">
        <v>8.40336134453782E-2</v>
      </c>
      <c r="AW613" s="13">
        <v>0.103896103896104</v>
      </c>
      <c r="AX613" s="13">
        <v>0.19047619047618999</v>
      </c>
      <c r="AY613" s="13">
        <v>0.11764705882352899</v>
      </c>
      <c r="AZ613" s="13">
        <v>0.16666666666666699</v>
      </c>
      <c r="BA613" s="13">
        <v>0.15517241379310301</v>
      </c>
      <c r="BB613" s="13">
        <v>0.19298245614035101</v>
      </c>
      <c r="BC613" s="13">
        <v>0.15094339622641501</v>
      </c>
      <c r="BD613" s="13"/>
      <c r="BE613" s="13">
        <v>0.121813031161473</v>
      </c>
    </row>
    <row r="614" spans="2:57" x14ac:dyDescent="0.25">
      <c r="B614" t="s">
        <v>82</v>
      </c>
      <c r="C614" s="13">
        <v>5.19348268839104E-2</v>
      </c>
      <c r="D614" s="13">
        <v>0.15584415584415601</v>
      </c>
      <c r="E614" s="13">
        <v>9.6296296296296297E-2</v>
      </c>
      <c r="F614" s="13">
        <v>4.33070866141732E-2</v>
      </c>
      <c r="G614" s="13">
        <v>2.9069767441860499E-2</v>
      </c>
      <c r="H614" s="13"/>
      <c r="I614" s="13">
        <v>7.7253218884120206E-2</v>
      </c>
      <c r="J614" s="13">
        <v>2.9069767441860499E-2</v>
      </c>
      <c r="K614" s="13"/>
      <c r="L614" s="13">
        <v>4.6875E-2</v>
      </c>
      <c r="M614" s="13">
        <v>4.7619047619047603E-2</v>
      </c>
      <c r="N614" s="13">
        <v>3.67892976588629E-2</v>
      </c>
      <c r="O614" s="13">
        <v>7.1207430340557307E-2</v>
      </c>
      <c r="P614" s="13"/>
      <c r="Q614" s="13">
        <v>0.108108108108108</v>
      </c>
      <c r="R614" s="13">
        <v>6.7567567567567599E-2</v>
      </c>
      <c r="S614" s="13">
        <v>6.5217391304347797E-2</v>
      </c>
      <c r="T614" s="13">
        <v>4.67289719626168E-2</v>
      </c>
      <c r="U614" s="13">
        <v>4.8387096774193498E-2</v>
      </c>
      <c r="V614" s="13">
        <v>2.2900763358778602E-2</v>
      </c>
      <c r="W614" s="13">
        <v>6.1224489795918401E-2</v>
      </c>
      <c r="X614" s="13">
        <v>2.1929824561403501E-2</v>
      </c>
      <c r="Y614" s="13"/>
      <c r="Z614" s="13">
        <v>5.0359712230215799E-2</v>
      </c>
      <c r="AA614" s="13">
        <v>3.6809815950920199E-2</v>
      </c>
      <c r="AB614" s="13">
        <v>3.8961038961039002E-2</v>
      </c>
      <c r="AC614" s="13">
        <v>2.7932960893854698E-2</v>
      </c>
      <c r="AD614" s="13">
        <v>8.5714285714285701E-2</v>
      </c>
      <c r="AE614" s="13">
        <v>6.4220183486238494E-2</v>
      </c>
      <c r="AF614" s="13">
        <v>7.1428571428571397E-2</v>
      </c>
      <c r="AG614" s="13">
        <v>8.7912087912087905E-2</v>
      </c>
      <c r="AH614" s="13"/>
      <c r="AI614" s="13">
        <v>0.11111111111111099</v>
      </c>
      <c r="AJ614" s="13">
        <v>4.1237113402061903E-2</v>
      </c>
      <c r="AK614" s="13">
        <v>8.4967320261437898E-2</v>
      </c>
      <c r="AL614" s="13">
        <v>4.7808764940239001E-2</v>
      </c>
      <c r="AM614" s="13">
        <v>1.72413793103448E-2</v>
      </c>
      <c r="AN614" s="13"/>
      <c r="AO614" s="13">
        <v>5.8528428093645501E-2</v>
      </c>
      <c r="AP614" s="13">
        <v>4.1666666666666699E-2</v>
      </c>
      <c r="AQ614" s="13"/>
      <c r="AR614" s="13">
        <v>1.5625E-2</v>
      </c>
      <c r="AS614" s="13">
        <v>5.9440559440559398E-2</v>
      </c>
      <c r="AT614" s="13">
        <v>0</v>
      </c>
      <c r="AU614" s="13">
        <v>3.2258064516128997E-2</v>
      </c>
      <c r="AV614" s="13">
        <v>4.20168067226891E-2</v>
      </c>
      <c r="AW614" s="13">
        <v>6.4935064935064901E-2</v>
      </c>
      <c r="AX614" s="13">
        <v>5.95238095238095E-2</v>
      </c>
      <c r="AY614" s="13">
        <v>5.8823529411764698E-2</v>
      </c>
      <c r="AZ614" s="13">
        <v>3.9215686274509803E-2</v>
      </c>
      <c r="BA614" s="13">
        <v>8.6206896551724102E-2</v>
      </c>
      <c r="BB614" s="13">
        <v>1.7543859649122799E-2</v>
      </c>
      <c r="BC614" s="13">
        <v>9.4339622641509399E-2</v>
      </c>
      <c r="BD614" s="13"/>
      <c r="BE614" s="13">
        <v>3.6827195467422101E-2</v>
      </c>
    </row>
    <row r="615" spans="2:57" x14ac:dyDescent="0.25">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row>
    <row r="616" spans="2:57" x14ac:dyDescent="0.25">
      <c r="B616" s="6" t="s">
        <v>337</v>
      </c>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row>
    <row r="617" spans="2:57" x14ac:dyDescent="0.25">
      <c r="B617" s="23" t="s">
        <v>242</v>
      </c>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row>
    <row r="618" spans="2:57" x14ac:dyDescent="0.25">
      <c r="B618" t="s">
        <v>315</v>
      </c>
      <c r="C618" s="13">
        <v>0.56147540983606603</v>
      </c>
      <c r="D618" s="13">
        <v>0.47368421052631599</v>
      </c>
      <c r="E618" s="13">
        <v>0.434782608695652</v>
      </c>
      <c r="F618" s="13">
        <v>0.547619047619048</v>
      </c>
      <c r="G618" s="13">
        <v>0.61568627450980395</v>
      </c>
      <c r="H618" s="13"/>
      <c r="I618" s="13">
        <v>0.50214592274678105</v>
      </c>
      <c r="J618" s="13">
        <v>0.61568627450980395</v>
      </c>
      <c r="K618" s="13"/>
      <c r="L618" s="13">
        <v>0.53968253968253999</v>
      </c>
      <c r="M618" s="13">
        <v>0.52</v>
      </c>
      <c r="N618" s="13">
        <v>0.57236842105263197</v>
      </c>
      <c r="O618" s="13">
        <v>0.59459459459459496</v>
      </c>
      <c r="P618" s="13"/>
      <c r="Q618" s="13">
        <v>0.5</v>
      </c>
      <c r="R618" s="13">
        <v>0.44444444444444398</v>
      </c>
      <c r="S618" s="13">
        <v>0.434782608695652</v>
      </c>
      <c r="T618" s="13">
        <v>0.469387755102041</v>
      </c>
      <c r="U618" s="13">
        <v>0.57746478873239404</v>
      </c>
      <c r="V618" s="13">
        <v>0.61333333333333295</v>
      </c>
      <c r="W618" s="13">
        <v>0.63043478260869601</v>
      </c>
      <c r="X618" s="13">
        <v>0.66019417475728204</v>
      </c>
      <c r="Y618" s="13"/>
      <c r="Z618" s="13">
        <v>0.44927536231884102</v>
      </c>
      <c r="AA618" s="13">
        <v>0.57647058823529396</v>
      </c>
      <c r="AB618" s="13">
        <v>0.60714285714285698</v>
      </c>
      <c r="AC618" s="13">
        <v>0.64705882352941202</v>
      </c>
      <c r="AD618" s="13">
        <v>0.680851063829787</v>
      </c>
      <c r="AE618" s="13">
        <v>0.54166666666666696</v>
      </c>
      <c r="AF618" s="13">
        <v>0.36842105263157898</v>
      </c>
      <c r="AG618" s="13">
        <v>0.45098039215686297</v>
      </c>
      <c r="AH618" s="13"/>
      <c r="AI618" s="13">
        <v>0.57692307692307698</v>
      </c>
      <c r="AJ618" s="13">
        <v>0.33333333333333298</v>
      </c>
      <c r="AK618" s="13">
        <v>0.43209876543209902</v>
      </c>
      <c r="AL618" s="13">
        <v>0.57916666666666705</v>
      </c>
      <c r="AM618" s="13">
        <v>0.75862068965517204</v>
      </c>
      <c r="AN618" s="13"/>
      <c r="AO618" s="13">
        <v>0.57388316151202701</v>
      </c>
      <c r="AP618" s="13">
        <v>0.54314720812182704</v>
      </c>
      <c r="AQ618" s="13"/>
      <c r="AR618" s="13">
        <v>0.43243243243243201</v>
      </c>
      <c r="AS618" s="13">
        <v>0.58823529411764697</v>
      </c>
      <c r="AT618" s="13">
        <v>0.6</v>
      </c>
      <c r="AU618" s="13">
        <v>0.61538461538461497</v>
      </c>
      <c r="AV618" s="13">
        <v>0.54237288135593198</v>
      </c>
      <c r="AW618" s="13">
        <v>0.44444444444444398</v>
      </c>
      <c r="AX618" s="13">
        <v>0.565217391304348</v>
      </c>
      <c r="AY618" s="13">
        <v>0.64705882352941202</v>
      </c>
      <c r="AZ618" s="13">
        <v>0.57446808510638303</v>
      </c>
      <c r="BA618" s="13">
        <v>0.62962962962962998</v>
      </c>
      <c r="BB618" s="13">
        <v>0.60869565217391297</v>
      </c>
      <c r="BC618" s="13">
        <v>0.56000000000000005</v>
      </c>
      <c r="BD618" s="13"/>
      <c r="BE618" s="13">
        <v>0.58421052631578996</v>
      </c>
    </row>
    <row r="619" spans="2:57" x14ac:dyDescent="0.25">
      <c r="B619" t="s">
        <v>316</v>
      </c>
      <c r="C619" s="13">
        <v>0.340163934426229</v>
      </c>
      <c r="D619" s="13">
        <v>0.42105263157894701</v>
      </c>
      <c r="E619" s="13">
        <v>0.376811594202899</v>
      </c>
      <c r="F619" s="13">
        <v>0.33333333333333298</v>
      </c>
      <c r="G619" s="13">
        <v>0.32156862745098003</v>
      </c>
      <c r="H619" s="13"/>
      <c r="I619" s="13">
        <v>0.36051502145922698</v>
      </c>
      <c r="J619" s="13">
        <v>0.32156862745098003</v>
      </c>
      <c r="K619" s="13"/>
      <c r="L619" s="13">
        <v>0.30158730158730201</v>
      </c>
      <c r="M619" s="13">
        <v>0.36</v>
      </c>
      <c r="N619" s="13">
        <v>0.355263157894737</v>
      </c>
      <c r="O619" s="13">
        <v>0.32432432432432401</v>
      </c>
      <c r="P619" s="13"/>
      <c r="Q619" s="13">
        <v>0.33928571428571402</v>
      </c>
      <c r="R619" s="13">
        <v>0.44444444444444398</v>
      </c>
      <c r="S619" s="13">
        <v>0.47826086956521702</v>
      </c>
      <c r="T619" s="13">
        <v>0.34693877551020402</v>
      </c>
      <c r="U619" s="13">
        <v>0.352112676056338</v>
      </c>
      <c r="V619" s="13">
        <v>0.30666666666666698</v>
      </c>
      <c r="W619" s="13">
        <v>0.282608695652174</v>
      </c>
      <c r="X619" s="13">
        <v>0.28155339805825202</v>
      </c>
      <c r="Y619" s="13"/>
      <c r="Z619" s="13">
        <v>0.405797101449275</v>
      </c>
      <c r="AA619" s="13">
        <v>0.34117647058823503</v>
      </c>
      <c r="AB619" s="13">
        <v>0.297619047619048</v>
      </c>
      <c r="AC619" s="13">
        <v>0.28235294117647097</v>
      </c>
      <c r="AD619" s="13">
        <v>0.25531914893617003</v>
      </c>
      <c r="AE619" s="13">
        <v>0.3125</v>
      </c>
      <c r="AF619" s="13">
        <v>0.52631578947368396</v>
      </c>
      <c r="AG619" s="13">
        <v>0.45098039215686297</v>
      </c>
      <c r="AH619" s="13"/>
      <c r="AI619" s="13">
        <v>0.30769230769230799</v>
      </c>
      <c r="AJ619" s="13">
        <v>0.4375</v>
      </c>
      <c r="AK619" s="13">
        <v>0.43209876543209902</v>
      </c>
      <c r="AL619" s="13">
        <v>0.34166666666666701</v>
      </c>
      <c r="AM619" s="13">
        <v>0.195402298850575</v>
      </c>
      <c r="AN619" s="13"/>
      <c r="AO619" s="13">
        <v>0.32989690721649501</v>
      </c>
      <c r="AP619" s="13">
        <v>0.35532994923857902</v>
      </c>
      <c r="AQ619" s="13"/>
      <c r="AR619" s="13">
        <v>0.45945945945945899</v>
      </c>
      <c r="AS619" s="13">
        <v>0.26797385620914999</v>
      </c>
      <c r="AT619" s="13">
        <v>0.2</v>
      </c>
      <c r="AU619" s="13">
        <v>0.38461538461538503</v>
      </c>
      <c r="AV619" s="13">
        <v>0.40677966101694901</v>
      </c>
      <c r="AW619" s="13">
        <v>0.44444444444444398</v>
      </c>
      <c r="AX619" s="13">
        <v>0.36956521739130399</v>
      </c>
      <c r="AY619" s="13">
        <v>0.35294117647058798</v>
      </c>
      <c r="AZ619" s="13">
        <v>0.27659574468085102</v>
      </c>
      <c r="BA619" s="13">
        <v>0.37037037037037002</v>
      </c>
      <c r="BB619" s="13">
        <v>0.26086956521739102</v>
      </c>
      <c r="BC619" s="13">
        <v>0.4</v>
      </c>
      <c r="BD619" s="13"/>
      <c r="BE619" s="13">
        <v>0.31578947368421101</v>
      </c>
    </row>
    <row r="620" spans="2:57" x14ac:dyDescent="0.25">
      <c r="B620" t="s">
        <v>335</v>
      </c>
      <c r="C620" s="13">
        <v>7.58196721311475E-2</v>
      </c>
      <c r="D620" s="13">
        <v>0</v>
      </c>
      <c r="E620" s="13">
        <v>0.14492753623188401</v>
      </c>
      <c r="F620" s="13">
        <v>9.5238095238095205E-2</v>
      </c>
      <c r="G620" s="13">
        <v>5.8823529411764698E-2</v>
      </c>
      <c r="H620" s="13"/>
      <c r="I620" s="13">
        <v>9.4420600858369105E-2</v>
      </c>
      <c r="J620" s="13">
        <v>5.8823529411764698E-2</v>
      </c>
      <c r="K620" s="13"/>
      <c r="L620" s="13">
        <v>0.126984126984127</v>
      </c>
      <c r="M620" s="13">
        <v>9.6000000000000002E-2</v>
      </c>
      <c r="N620" s="13">
        <v>5.9210526315789498E-2</v>
      </c>
      <c r="O620" s="13">
        <v>5.4054054054054099E-2</v>
      </c>
      <c r="P620" s="13"/>
      <c r="Q620" s="13">
        <v>5.3571428571428603E-2</v>
      </c>
      <c r="R620" s="13">
        <v>0.11111111111111099</v>
      </c>
      <c r="S620" s="13">
        <v>6.5217391304347797E-2</v>
      </c>
      <c r="T620" s="13">
        <v>0.14285714285714299</v>
      </c>
      <c r="U620" s="13">
        <v>7.0422535211267595E-2</v>
      </c>
      <c r="V620" s="13">
        <v>0.08</v>
      </c>
      <c r="W620" s="13">
        <v>8.6956521739130405E-2</v>
      </c>
      <c r="X620" s="13">
        <v>4.85436893203883E-2</v>
      </c>
      <c r="Y620" s="13"/>
      <c r="Z620" s="13">
        <v>0.101449275362319</v>
      </c>
      <c r="AA620" s="13">
        <v>7.0588235294117604E-2</v>
      </c>
      <c r="AB620" s="13">
        <v>8.3333333333333301E-2</v>
      </c>
      <c r="AC620" s="13">
        <v>5.8823529411764698E-2</v>
      </c>
      <c r="AD620" s="13">
        <v>4.2553191489361701E-2</v>
      </c>
      <c r="AE620" s="13">
        <v>0.104166666666667</v>
      </c>
      <c r="AF620" s="13">
        <v>0.105263157894737</v>
      </c>
      <c r="AG620" s="13">
        <v>5.8823529411764698E-2</v>
      </c>
      <c r="AH620" s="13"/>
      <c r="AI620" s="13">
        <v>3.8461538461538498E-2</v>
      </c>
      <c r="AJ620" s="13">
        <v>0.1875</v>
      </c>
      <c r="AK620" s="13">
        <v>0.11111111111111099</v>
      </c>
      <c r="AL620" s="13">
        <v>6.6666666666666693E-2</v>
      </c>
      <c r="AM620" s="13">
        <v>2.2988505747126398E-2</v>
      </c>
      <c r="AN620" s="13"/>
      <c r="AO620" s="13">
        <v>6.8728522336769807E-2</v>
      </c>
      <c r="AP620" s="13">
        <v>8.6294416243654803E-2</v>
      </c>
      <c r="AQ620" s="13"/>
      <c r="AR620" s="13">
        <v>0.108108108108108</v>
      </c>
      <c r="AS620" s="13">
        <v>0.11764705882352899</v>
      </c>
      <c r="AT620" s="13">
        <v>0.2</v>
      </c>
      <c r="AU620" s="13">
        <v>0</v>
      </c>
      <c r="AV620" s="13">
        <v>5.0847457627118599E-2</v>
      </c>
      <c r="AW620" s="13">
        <v>5.5555555555555601E-2</v>
      </c>
      <c r="AX620" s="13">
        <v>4.3478260869565202E-2</v>
      </c>
      <c r="AY620" s="13">
        <v>0</v>
      </c>
      <c r="AZ620" s="13">
        <v>0.10638297872340401</v>
      </c>
      <c r="BA620" s="13">
        <v>0</v>
      </c>
      <c r="BB620" s="13">
        <v>4.3478260869565202E-2</v>
      </c>
      <c r="BC620" s="13">
        <v>0.04</v>
      </c>
      <c r="BD620" s="13"/>
      <c r="BE620" s="13">
        <v>8.9473684210526302E-2</v>
      </c>
    </row>
    <row r="621" spans="2:57" x14ac:dyDescent="0.25">
      <c r="B621" t="s">
        <v>318</v>
      </c>
      <c r="C621" s="13">
        <v>1.63934426229508E-2</v>
      </c>
      <c r="D621" s="13">
        <v>0.105263157894737</v>
      </c>
      <c r="E621" s="13">
        <v>1.4492753623188401E-2</v>
      </c>
      <c r="F621" s="13">
        <v>1.58730158730159E-2</v>
      </c>
      <c r="G621" s="13">
        <v>3.9215686274509803E-3</v>
      </c>
      <c r="H621" s="13"/>
      <c r="I621" s="13">
        <v>3.0042918454935601E-2</v>
      </c>
      <c r="J621" s="13">
        <v>3.9215686274509803E-3</v>
      </c>
      <c r="K621" s="13"/>
      <c r="L621" s="13">
        <v>1.58730158730159E-2</v>
      </c>
      <c r="M621" s="13">
        <v>1.6E-2</v>
      </c>
      <c r="N621" s="13">
        <v>1.3157894736842099E-2</v>
      </c>
      <c r="O621" s="13">
        <v>2.0270270270270299E-2</v>
      </c>
      <c r="P621" s="13"/>
      <c r="Q621" s="13">
        <v>8.9285714285714302E-2</v>
      </c>
      <c r="R621" s="13">
        <v>0</v>
      </c>
      <c r="S621" s="13">
        <v>2.1739130434782601E-2</v>
      </c>
      <c r="T621" s="13">
        <v>2.04081632653061E-2</v>
      </c>
      <c r="U621" s="13">
        <v>0</v>
      </c>
      <c r="V621" s="13">
        <v>0</v>
      </c>
      <c r="W621" s="13">
        <v>0</v>
      </c>
      <c r="X621" s="13">
        <v>9.7087378640776708E-3</v>
      </c>
      <c r="Y621" s="13"/>
      <c r="Z621" s="13">
        <v>0</v>
      </c>
      <c r="AA621" s="13">
        <v>1.1764705882352899E-2</v>
      </c>
      <c r="AB621" s="13">
        <v>1.1904761904761901E-2</v>
      </c>
      <c r="AC621" s="13">
        <v>1.1764705882352899E-2</v>
      </c>
      <c r="AD621" s="13">
        <v>2.1276595744680899E-2</v>
      </c>
      <c r="AE621" s="13">
        <v>4.1666666666666699E-2</v>
      </c>
      <c r="AF621" s="13">
        <v>0</v>
      </c>
      <c r="AG621" s="13">
        <v>3.9215686274509803E-2</v>
      </c>
      <c r="AH621" s="13"/>
      <c r="AI621" s="13">
        <v>7.69230769230769E-2</v>
      </c>
      <c r="AJ621" s="13">
        <v>2.0833333333333301E-2</v>
      </c>
      <c r="AK621" s="13">
        <v>2.4691358024691398E-2</v>
      </c>
      <c r="AL621" s="13">
        <v>8.3333333333333297E-3</v>
      </c>
      <c r="AM621" s="13">
        <v>1.1494252873563199E-2</v>
      </c>
      <c r="AN621" s="13"/>
      <c r="AO621" s="13">
        <v>2.40549828178694E-2</v>
      </c>
      <c r="AP621" s="13">
        <v>5.0761421319797002E-3</v>
      </c>
      <c r="AQ621" s="13"/>
      <c r="AR621" s="13">
        <v>0</v>
      </c>
      <c r="AS621" s="13">
        <v>1.9607843137254902E-2</v>
      </c>
      <c r="AT621" s="13">
        <v>0</v>
      </c>
      <c r="AU621" s="13">
        <v>0</v>
      </c>
      <c r="AV621" s="13">
        <v>0</v>
      </c>
      <c r="AW621" s="13">
        <v>2.7777777777777801E-2</v>
      </c>
      <c r="AX621" s="13">
        <v>2.1739130434782601E-2</v>
      </c>
      <c r="AY621" s="13">
        <v>0</v>
      </c>
      <c r="AZ621" s="13">
        <v>2.1276595744680899E-2</v>
      </c>
      <c r="BA621" s="13">
        <v>0</v>
      </c>
      <c r="BB621" s="13">
        <v>8.6956521739130405E-2</v>
      </c>
      <c r="BC621" s="13">
        <v>0</v>
      </c>
      <c r="BD621" s="13"/>
      <c r="BE621" s="13">
        <v>1.05263157894737E-2</v>
      </c>
    </row>
    <row r="622" spans="2:57" x14ac:dyDescent="0.25">
      <c r="B622" t="s">
        <v>82</v>
      </c>
      <c r="C622" s="13">
        <v>6.1475409836065599E-3</v>
      </c>
      <c r="D622" s="13">
        <v>0</v>
      </c>
      <c r="E622" s="13">
        <v>2.8985507246376802E-2</v>
      </c>
      <c r="F622" s="13">
        <v>7.9365079365079395E-3</v>
      </c>
      <c r="G622" s="13">
        <v>0</v>
      </c>
      <c r="H622" s="13"/>
      <c r="I622" s="13">
        <v>1.28755364806867E-2</v>
      </c>
      <c r="J622" s="13">
        <v>0</v>
      </c>
      <c r="K622" s="13"/>
      <c r="L622" s="13">
        <v>1.58730158730159E-2</v>
      </c>
      <c r="M622" s="13">
        <v>8.0000000000000002E-3</v>
      </c>
      <c r="N622" s="13">
        <v>0</v>
      </c>
      <c r="O622" s="13">
        <v>6.7567567567567597E-3</v>
      </c>
      <c r="P622" s="13"/>
      <c r="Q622" s="13">
        <v>1.7857142857142901E-2</v>
      </c>
      <c r="R622" s="13">
        <v>0</v>
      </c>
      <c r="S622" s="13">
        <v>0</v>
      </c>
      <c r="T622" s="13">
        <v>2.04081632653061E-2</v>
      </c>
      <c r="U622" s="13">
        <v>0</v>
      </c>
      <c r="V622" s="13">
        <v>0</v>
      </c>
      <c r="W622" s="13">
        <v>0</v>
      </c>
      <c r="X622" s="13">
        <v>0</v>
      </c>
      <c r="Y622" s="13"/>
      <c r="Z622" s="13">
        <v>4.3478260869565202E-2</v>
      </c>
      <c r="AA622" s="13">
        <v>0</v>
      </c>
      <c r="AB622" s="13">
        <v>0</v>
      </c>
      <c r="AC622" s="13">
        <v>0</v>
      </c>
      <c r="AD622" s="13">
        <v>0</v>
      </c>
      <c r="AE622" s="13">
        <v>0</v>
      </c>
      <c r="AF622" s="13">
        <v>0</v>
      </c>
      <c r="AG622" s="13">
        <v>0</v>
      </c>
      <c r="AH622" s="13"/>
      <c r="AI622" s="13">
        <v>0</v>
      </c>
      <c r="AJ622" s="13">
        <v>2.0833333333333301E-2</v>
      </c>
      <c r="AK622" s="13">
        <v>0</v>
      </c>
      <c r="AL622" s="13">
        <v>4.1666666666666701E-3</v>
      </c>
      <c r="AM622" s="13">
        <v>1.1494252873563199E-2</v>
      </c>
      <c r="AN622" s="13"/>
      <c r="AO622" s="13">
        <v>3.4364261168384901E-3</v>
      </c>
      <c r="AP622" s="13">
        <v>1.01522842639594E-2</v>
      </c>
      <c r="AQ622" s="13"/>
      <c r="AR622" s="13">
        <v>0</v>
      </c>
      <c r="AS622" s="13">
        <v>6.5359477124183E-3</v>
      </c>
      <c r="AT622" s="13">
        <v>0</v>
      </c>
      <c r="AU622" s="13">
        <v>0</v>
      </c>
      <c r="AV622" s="13">
        <v>0</v>
      </c>
      <c r="AW622" s="13">
        <v>2.7777777777777801E-2</v>
      </c>
      <c r="AX622" s="13">
        <v>0</v>
      </c>
      <c r="AY622" s="13">
        <v>0</v>
      </c>
      <c r="AZ622" s="13">
        <v>2.1276595744680899E-2</v>
      </c>
      <c r="BA622" s="13">
        <v>0</v>
      </c>
      <c r="BB622" s="13">
        <v>0</v>
      </c>
      <c r="BC622" s="13">
        <v>0</v>
      </c>
      <c r="BD622" s="13"/>
      <c r="BE622" s="13">
        <v>0</v>
      </c>
    </row>
    <row r="623" spans="2:57" x14ac:dyDescent="0.25">
      <c r="B623" t="s">
        <v>319</v>
      </c>
      <c r="C623" s="13">
        <v>0.90163934426229497</v>
      </c>
      <c r="D623" s="13">
        <v>0.89473684210526305</v>
      </c>
      <c r="E623" s="13">
        <v>0.811594202898551</v>
      </c>
      <c r="F623" s="13">
        <v>0.88095238095238104</v>
      </c>
      <c r="G623" s="13">
        <v>0.93725490196078398</v>
      </c>
      <c r="H623" s="13"/>
      <c r="I623" s="13">
        <v>0.86266094420600903</v>
      </c>
      <c r="J623" s="13">
        <v>0.93725490196078398</v>
      </c>
      <c r="K623" s="13"/>
      <c r="L623" s="13">
        <v>0.84126984126984095</v>
      </c>
      <c r="M623" s="13">
        <v>0.88</v>
      </c>
      <c r="N623" s="13">
        <v>0.92763157894736803</v>
      </c>
      <c r="O623" s="13">
        <v>0.91891891891891897</v>
      </c>
      <c r="P623" s="13"/>
      <c r="Q623" s="13">
        <v>0.83928571428571397</v>
      </c>
      <c r="R623" s="13">
        <v>0.88888888888888895</v>
      </c>
      <c r="S623" s="13">
        <v>0.91304347826086996</v>
      </c>
      <c r="T623" s="13">
        <v>0.81632653061224503</v>
      </c>
      <c r="U623" s="13">
        <v>0.92957746478873204</v>
      </c>
      <c r="V623" s="13">
        <v>0.92</v>
      </c>
      <c r="W623" s="13">
        <v>0.91304347826086996</v>
      </c>
      <c r="X623" s="13">
        <v>0.94174757281553401</v>
      </c>
      <c r="Y623" s="13"/>
      <c r="Z623" s="13">
        <v>0.85507246376811596</v>
      </c>
      <c r="AA623" s="13">
        <v>0.91764705882352904</v>
      </c>
      <c r="AB623" s="13">
        <v>0.90476190476190499</v>
      </c>
      <c r="AC623" s="13">
        <v>0.92941176470588205</v>
      </c>
      <c r="AD623" s="13">
        <v>0.93617021276595702</v>
      </c>
      <c r="AE623" s="13">
        <v>0.85416666666666696</v>
      </c>
      <c r="AF623" s="13">
        <v>0.89473684210526305</v>
      </c>
      <c r="AG623" s="13">
        <v>0.90196078431372595</v>
      </c>
      <c r="AH623" s="13"/>
      <c r="AI623" s="13">
        <v>0.88461538461538503</v>
      </c>
      <c r="AJ623" s="13">
        <v>0.77083333333333304</v>
      </c>
      <c r="AK623" s="13">
        <v>0.86419753086419704</v>
      </c>
      <c r="AL623" s="13">
        <v>0.92083333333333295</v>
      </c>
      <c r="AM623" s="13">
        <v>0.95402298850574696</v>
      </c>
      <c r="AN623" s="13"/>
      <c r="AO623" s="13">
        <v>0.90378006872852201</v>
      </c>
      <c r="AP623" s="13">
        <v>0.89847715736040601</v>
      </c>
      <c r="AQ623" s="13"/>
      <c r="AR623" s="13">
        <v>0.891891891891892</v>
      </c>
      <c r="AS623" s="13">
        <v>0.85620915032679701</v>
      </c>
      <c r="AT623" s="13">
        <v>0.8</v>
      </c>
      <c r="AU623" s="13">
        <v>1</v>
      </c>
      <c r="AV623" s="13">
        <v>0.94915254237288105</v>
      </c>
      <c r="AW623" s="13">
        <v>0.88888888888888895</v>
      </c>
      <c r="AX623" s="13">
        <v>0.934782608695652</v>
      </c>
      <c r="AY623" s="13">
        <v>1</v>
      </c>
      <c r="AZ623" s="13">
        <v>0.85106382978723405</v>
      </c>
      <c r="BA623" s="13">
        <v>1</v>
      </c>
      <c r="BB623" s="13">
        <v>0.86956521739130399</v>
      </c>
      <c r="BC623" s="13">
        <v>0.96</v>
      </c>
      <c r="BD623" s="13"/>
      <c r="BE623" s="13">
        <v>0.9</v>
      </c>
    </row>
    <row r="624" spans="2:57" x14ac:dyDescent="0.25">
      <c r="B624" t="s">
        <v>274</v>
      </c>
      <c r="C624" s="13">
        <v>-0.89549180327868805</v>
      </c>
      <c r="D624" s="13">
        <v>-0.89473684210526305</v>
      </c>
      <c r="E624" s="13">
        <v>-0.78260869565217395</v>
      </c>
      <c r="F624" s="13">
        <v>-0.87301587301587302</v>
      </c>
      <c r="G624" s="13">
        <v>-0.93725490196078398</v>
      </c>
      <c r="H624" s="13"/>
      <c r="I624" s="13">
        <v>-0.84978540772532196</v>
      </c>
      <c r="J624" s="13">
        <v>-0.93725490196078398</v>
      </c>
      <c r="K624" s="13"/>
      <c r="L624" s="13">
        <v>-0.82539682539682502</v>
      </c>
      <c r="M624" s="13">
        <v>-0.872</v>
      </c>
      <c r="N624" s="13">
        <v>-0.92763157894736803</v>
      </c>
      <c r="O624" s="13">
        <v>-0.91216216216216195</v>
      </c>
      <c r="P624" s="13"/>
      <c r="Q624" s="13">
        <v>-0.82142857142857095</v>
      </c>
      <c r="R624" s="13">
        <v>-0.88888888888888895</v>
      </c>
      <c r="S624" s="13">
        <v>-0.91304347826086996</v>
      </c>
      <c r="T624" s="13">
        <v>-0.79591836734693899</v>
      </c>
      <c r="U624" s="13">
        <v>-0.92957746478873204</v>
      </c>
      <c r="V624" s="13">
        <v>-0.92</v>
      </c>
      <c r="W624" s="13">
        <v>-0.91304347826086996</v>
      </c>
      <c r="X624" s="13">
        <v>-0.94174757281553401</v>
      </c>
      <c r="Y624" s="13"/>
      <c r="Z624" s="13">
        <v>-0.811594202898551</v>
      </c>
      <c r="AA624" s="13">
        <v>-0.91764705882352904</v>
      </c>
      <c r="AB624" s="13">
        <v>-0.90476190476190499</v>
      </c>
      <c r="AC624" s="13">
        <v>-0.92941176470588205</v>
      </c>
      <c r="AD624" s="13">
        <v>-0.93617021276595702</v>
      </c>
      <c r="AE624" s="13">
        <v>-0.85416666666666696</v>
      </c>
      <c r="AF624" s="13">
        <v>-0.89473684210526305</v>
      </c>
      <c r="AG624" s="13">
        <v>-0.90196078431372595</v>
      </c>
      <c r="AH624" s="13"/>
      <c r="AI624" s="13">
        <v>-0.88461538461538503</v>
      </c>
      <c r="AJ624" s="13">
        <v>-0.75</v>
      </c>
      <c r="AK624" s="13">
        <v>-0.86419753086419704</v>
      </c>
      <c r="AL624" s="13">
        <v>-0.91666666666666696</v>
      </c>
      <c r="AM624" s="13">
        <v>-0.94252873563218398</v>
      </c>
      <c r="AN624" s="13"/>
      <c r="AO624" s="13">
        <v>-0.90034364261168398</v>
      </c>
      <c r="AP624" s="13">
        <v>-0.88832487309644703</v>
      </c>
      <c r="AQ624" s="13"/>
      <c r="AR624" s="13">
        <v>-0.891891891891892</v>
      </c>
      <c r="AS624" s="13">
        <v>-0.84967320261437895</v>
      </c>
      <c r="AT624" s="13">
        <v>-0.8</v>
      </c>
      <c r="AU624" s="13">
        <v>-1</v>
      </c>
      <c r="AV624" s="13">
        <v>-0.94915254237288105</v>
      </c>
      <c r="AW624" s="13">
        <v>-0.86111111111111105</v>
      </c>
      <c r="AX624" s="13">
        <v>-0.934782608695652</v>
      </c>
      <c r="AY624" s="13">
        <v>-1</v>
      </c>
      <c r="AZ624" s="13">
        <v>-0.82978723404255295</v>
      </c>
      <c r="BA624" s="13">
        <v>-1</v>
      </c>
      <c r="BB624" s="13">
        <v>-0.86956521739130399</v>
      </c>
      <c r="BC624" s="13">
        <v>-0.96</v>
      </c>
      <c r="BD624" s="13"/>
      <c r="BE624" s="13">
        <v>-0.9</v>
      </c>
    </row>
    <row r="625" spans="2:57" x14ac:dyDescent="0.25">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row>
    <row r="626" spans="2:57" x14ac:dyDescent="0.25">
      <c r="B626" s="6" t="s">
        <v>338</v>
      </c>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row>
    <row r="627" spans="2:57" x14ac:dyDescent="0.25">
      <c r="B627" s="23" t="s">
        <v>242</v>
      </c>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row>
    <row r="628" spans="2:57" x14ac:dyDescent="0.25">
      <c r="B628" t="s">
        <v>315</v>
      </c>
      <c r="C628" s="13">
        <v>0.63524590163934402</v>
      </c>
      <c r="D628" s="13">
        <v>0.42105263157894701</v>
      </c>
      <c r="E628" s="13">
        <v>0.57971014492753603</v>
      </c>
      <c r="F628" s="13">
        <v>0.682539682539683</v>
      </c>
      <c r="G628" s="13">
        <v>0.65882352941176503</v>
      </c>
      <c r="H628" s="13"/>
      <c r="I628" s="13">
        <v>0.60944206008583701</v>
      </c>
      <c r="J628" s="13">
        <v>0.65882352941176503</v>
      </c>
      <c r="K628" s="13"/>
      <c r="L628" s="13">
        <v>0.57142857142857095</v>
      </c>
      <c r="M628" s="13">
        <v>0.56799999999999995</v>
      </c>
      <c r="N628" s="13">
        <v>0.61184210526315796</v>
      </c>
      <c r="O628" s="13">
        <v>0.74324324324324298</v>
      </c>
      <c r="P628" s="13"/>
      <c r="Q628" s="13">
        <v>0.46428571428571402</v>
      </c>
      <c r="R628" s="13">
        <v>0.61111111111111105</v>
      </c>
      <c r="S628" s="13">
        <v>0.5</v>
      </c>
      <c r="T628" s="13">
        <v>0.65306122448979598</v>
      </c>
      <c r="U628" s="13">
        <v>0.69014084507042295</v>
      </c>
      <c r="V628" s="13">
        <v>0.61333333333333295</v>
      </c>
      <c r="W628" s="13">
        <v>0.67391304347826098</v>
      </c>
      <c r="X628" s="13">
        <v>0.73786407766990303</v>
      </c>
      <c r="Y628" s="13"/>
      <c r="Z628" s="13">
        <v>0.47826086956521702</v>
      </c>
      <c r="AA628" s="13">
        <v>0.72941176470588198</v>
      </c>
      <c r="AB628" s="13">
        <v>0.65476190476190499</v>
      </c>
      <c r="AC628" s="13">
        <v>0.65882352941176503</v>
      </c>
      <c r="AD628" s="13">
        <v>0.59574468085106402</v>
      </c>
      <c r="AE628" s="13">
        <v>0.60416666666666696</v>
      </c>
      <c r="AF628" s="13">
        <v>0.78947368421052599</v>
      </c>
      <c r="AG628" s="13">
        <v>0.62745098039215697</v>
      </c>
      <c r="AH628" s="13"/>
      <c r="AI628" s="13">
        <v>0.69230769230769196</v>
      </c>
      <c r="AJ628" s="13">
        <v>0.52083333333333304</v>
      </c>
      <c r="AK628" s="13">
        <v>0.61728395061728403</v>
      </c>
      <c r="AL628" s="13">
        <v>0.61250000000000004</v>
      </c>
      <c r="AM628" s="13">
        <v>0.77011494252873602</v>
      </c>
      <c r="AN628" s="13"/>
      <c r="AO628" s="13">
        <v>0.63917525773195905</v>
      </c>
      <c r="AP628" s="13">
        <v>0.62944162436548201</v>
      </c>
      <c r="AQ628" s="13"/>
      <c r="AR628" s="13">
        <v>0.56756756756756799</v>
      </c>
      <c r="AS628" s="13">
        <v>0.64052287581699296</v>
      </c>
      <c r="AT628" s="13">
        <v>0.4</v>
      </c>
      <c r="AU628" s="13">
        <v>0.69230769230769196</v>
      </c>
      <c r="AV628" s="13">
        <v>0.66101694915254205</v>
      </c>
      <c r="AW628" s="13">
        <v>0.61111111111111105</v>
      </c>
      <c r="AX628" s="13">
        <v>0.65217391304347805</v>
      </c>
      <c r="AY628" s="13">
        <v>0.70588235294117696</v>
      </c>
      <c r="AZ628" s="13">
        <v>0.70212765957446799</v>
      </c>
      <c r="BA628" s="13">
        <v>0.55555555555555602</v>
      </c>
      <c r="BB628" s="13">
        <v>0.52173913043478304</v>
      </c>
      <c r="BC628" s="13">
        <v>0.68</v>
      </c>
      <c r="BD628" s="13"/>
      <c r="BE628" s="13">
        <v>0.63157894736842102</v>
      </c>
    </row>
    <row r="629" spans="2:57" x14ac:dyDescent="0.25">
      <c r="B629" t="s">
        <v>316</v>
      </c>
      <c r="C629" s="13">
        <v>0.29918032786885201</v>
      </c>
      <c r="D629" s="13">
        <v>0.42105263157894701</v>
      </c>
      <c r="E629" s="13">
        <v>0.33333333333333298</v>
      </c>
      <c r="F629" s="13">
        <v>0.25396825396825401</v>
      </c>
      <c r="G629" s="13">
        <v>0.29411764705882398</v>
      </c>
      <c r="H629" s="13"/>
      <c r="I629" s="13">
        <v>0.30472103004291801</v>
      </c>
      <c r="J629" s="13">
        <v>0.29411764705882398</v>
      </c>
      <c r="K629" s="13"/>
      <c r="L629" s="13">
        <v>0.30158730158730201</v>
      </c>
      <c r="M629" s="13">
        <v>0.36799999999999999</v>
      </c>
      <c r="N629" s="13">
        <v>0.32894736842105299</v>
      </c>
      <c r="O629" s="13">
        <v>0.20945945945945901</v>
      </c>
      <c r="P629" s="13"/>
      <c r="Q629" s="13">
        <v>0.35714285714285698</v>
      </c>
      <c r="R629" s="13">
        <v>0.27777777777777801</v>
      </c>
      <c r="S629" s="13">
        <v>0.434782608695652</v>
      </c>
      <c r="T629" s="13">
        <v>0.28571428571428598</v>
      </c>
      <c r="U629" s="13">
        <v>0.29577464788732399</v>
      </c>
      <c r="V629" s="13">
        <v>0.32</v>
      </c>
      <c r="W629" s="13">
        <v>0.26086956521739102</v>
      </c>
      <c r="X629" s="13">
        <v>0.242718446601942</v>
      </c>
      <c r="Y629" s="13"/>
      <c r="Z629" s="13">
        <v>0.46376811594202899</v>
      </c>
      <c r="AA629" s="13">
        <v>0.223529411764706</v>
      </c>
      <c r="AB629" s="13">
        <v>0.273809523809524</v>
      </c>
      <c r="AC629" s="13">
        <v>0.25882352941176501</v>
      </c>
      <c r="AD629" s="13">
        <v>0.340425531914894</v>
      </c>
      <c r="AE629" s="13">
        <v>0.3125</v>
      </c>
      <c r="AF629" s="13">
        <v>0.21052631578947401</v>
      </c>
      <c r="AG629" s="13">
        <v>0.29411764705882398</v>
      </c>
      <c r="AH629" s="13"/>
      <c r="AI629" s="13">
        <v>0.15384615384615399</v>
      </c>
      <c r="AJ629" s="13">
        <v>0.35416666666666702</v>
      </c>
      <c r="AK629" s="13">
        <v>0.28395061728395099</v>
      </c>
      <c r="AL629" s="13">
        <v>0.34166666666666701</v>
      </c>
      <c r="AM629" s="13">
        <v>0.195402298850575</v>
      </c>
      <c r="AN629" s="13"/>
      <c r="AO629" s="13">
        <v>0.298969072164948</v>
      </c>
      <c r="AP629" s="13">
        <v>0.29949238578680198</v>
      </c>
      <c r="AQ629" s="13"/>
      <c r="AR629" s="13">
        <v>0.37837837837837801</v>
      </c>
      <c r="AS629" s="13">
        <v>0.30065359477124198</v>
      </c>
      <c r="AT629" s="13">
        <v>0.6</v>
      </c>
      <c r="AU629" s="13">
        <v>0.30769230769230799</v>
      </c>
      <c r="AV629" s="13">
        <v>0.28813559322033899</v>
      </c>
      <c r="AW629" s="13">
        <v>0.27777777777777801</v>
      </c>
      <c r="AX629" s="13">
        <v>0.26086956521739102</v>
      </c>
      <c r="AY629" s="13">
        <v>0.23529411764705899</v>
      </c>
      <c r="AZ629" s="13">
        <v>0.170212765957447</v>
      </c>
      <c r="BA629" s="13">
        <v>0.44444444444444398</v>
      </c>
      <c r="BB629" s="13">
        <v>0.34782608695652201</v>
      </c>
      <c r="BC629" s="13">
        <v>0.32</v>
      </c>
      <c r="BD629" s="13"/>
      <c r="BE629" s="13">
        <v>0.3</v>
      </c>
    </row>
    <row r="630" spans="2:57" x14ac:dyDescent="0.25">
      <c r="B630" t="s">
        <v>335</v>
      </c>
      <c r="C630" s="13">
        <v>4.7131147540983603E-2</v>
      </c>
      <c r="D630" s="13">
        <v>7.8947368421052599E-2</v>
      </c>
      <c r="E630" s="13">
        <v>7.2463768115942004E-2</v>
      </c>
      <c r="F630" s="13">
        <v>4.7619047619047603E-2</v>
      </c>
      <c r="G630" s="13">
        <v>3.5294117647058802E-2</v>
      </c>
      <c r="H630" s="13"/>
      <c r="I630" s="13">
        <v>6.0085836909871203E-2</v>
      </c>
      <c r="J630" s="13">
        <v>3.5294117647058802E-2</v>
      </c>
      <c r="K630" s="13"/>
      <c r="L630" s="13">
        <v>7.9365079365079402E-2</v>
      </c>
      <c r="M630" s="13">
        <v>0.04</v>
      </c>
      <c r="N630" s="13">
        <v>5.2631578947368397E-2</v>
      </c>
      <c r="O630" s="13">
        <v>3.37837837837838E-2</v>
      </c>
      <c r="P630" s="13"/>
      <c r="Q630" s="13">
        <v>0.107142857142857</v>
      </c>
      <c r="R630" s="13">
        <v>0.11111111111111099</v>
      </c>
      <c r="S630" s="13">
        <v>4.3478260869565202E-2</v>
      </c>
      <c r="T630" s="13">
        <v>2.04081632653061E-2</v>
      </c>
      <c r="U630" s="13">
        <v>1.4084507042253501E-2</v>
      </c>
      <c r="V630" s="13">
        <v>5.3333333333333302E-2</v>
      </c>
      <c r="W630" s="13">
        <v>6.5217391304347797E-2</v>
      </c>
      <c r="X630" s="13">
        <v>1.94174757281553E-2</v>
      </c>
      <c r="Y630" s="13"/>
      <c r="Z630" s="13">
        <v>2.8985507246376802E-2</v>
      </c>
      <c r="AA630" s="13">
        <v>4.7058823529411799E-2</v>
      </c>
      <c r="AB630" s="13">
        <v>3.5714285714285698E-2</v>
      </c>
      <c r="AC630" s="13">
        <v>5.8823529411764698E-2</v>
      </c>
      <c r="AD630" s="13">
        <v>6.3829787234042507E-2</v>
      </c>
      <c r="AE630" s="13">
        <v>8.3333333333333301E-2</v>
      </c>
      <c r="AF630" s="13">
        <v>0</v>
      </c>
      <c r="AG630" s="13">
        <v>3.9215686274509803E-2</v>
      </c>
      <c r="AH630" s="13"/>
      <c r="AI630" s="13">
        <v>0.15384615384615399</v>
      </c>
      <c r="AJ630" s="13">
        <v>6.25E-2</v>
      </c>
      <c r="AK630" s="13">
        <v>7.4074074074074098E-2</v>
      </c>
      <c r="AL630" s="13">
        <v>3.7499999999999999E-2</v>
      </c>
      <c r="AM630" s="13">
        <v>1.1494252873563199E-2</v>
      </c>
      <c r="AN630" s="13"/>
      <c r="AO630" s="13">
        <v>4.4673539518900303E-2</v>
      </c>
      <c r="AP630" s="13">
        <v>5.0761421319797002E-2</v>
      </c>
      <c r="AQ630" s="13"/>
      <c r="AR630" s="13">
        <v>2.7027027027027001E-2</v>
      </c>
      <c r="AS630" s="13">
        <v>3.9215686274509803E-2</v>
      </c>
      <c r="AT630" s="13">
        <v>0</v>
      </c>
      <c r="AU630" s="13">
        <v>0</v>
      </c>
      <c r="AV630" s="13">
        <v>5.0847457627118599E-2</v>
      </c>
      <c r="AW630" s="13">
        <v>0.11111111111111099</v>
      </c>
      <c r="AX630" s="13">
        <v>6.5217391304347797E-2</v>
      </c>
      <c r="AY630" s="13">
        <v>5.8823529411764698E-2</v>
      </c>
      <c r="AZ630" s="13">
        <v>6.3829787234042507E-2</v>
      </c>
      <c r="BA630" s="13">
        <v>0</v>
      </c>
      <c r="BB630" s="13">
        <v>8.6956521739130405E-2</v>
      </c>
      <c r="BC630" s="13">
        <v>0</v>
      </c>
      <c r="BD630" s="13"/>
      <c r="BE630" s="13">
        <v>5.7894736842105297E-2</v>
      </c>
    </row>
    <row r="631" spans="2:57" x14ac:dyDescent="0.25">
      <c r="B631" t="s">
        <v>318</v>
      </c>
      <c r="C631" s="13">
        <v>1.2295081967213101E-2</v>
      </c>
      <c r="D631" s="13">
        <v>7.8947368421052599E-2</v>
      </c>
      <c r="E631" s="13">
        <v>0</v>
      </c>
      <c r="F631" s="13">
        <v>0</v>
      </c>
      <c r="G631" s="13">
        <v>1.1764705882352899E-2</v>
      </c>
      <c r="H631" s="13"/>
      <c r="I631" s="13">
        <v>1.28755364806867E-2</v>
      </c>
      <c r="J631" s="13">
        <v>1.1764705882352899E-2</v>
      </c>
      <c r="K631" s="13"/>
      <c r="L631" s="13">
        <v>4.7619047619047603E-2</v>
      </c>
      <c r="M631" s="13">
        <v>1.6E-2</v>
      </c>
      <c r="N631" s="13">
        <v>6.5789473684210497E-3</v>
      </c>
      <c r="O631" s="13">
        <v>0</v>
      </c>
      <c r="P631" s="13"/>
      <c r="Q631" s="13">
        <v>7.1428571428571397E-2</v>
      </c>
      <c r="R631" s="13">
        <v>0</v>
      </c>
      <c r="S631" s="13">
        <v>0</v>
      </c>
      <c r="T631" s="13">
        <v>2.04081632653061E-2</v>
      </c>
      <c r="U631" s="13">
        <v>0</v>
      </c>
      <c r="V631" s="13">
        <v>1.3333333333333299E-2</v>
      </c>
      <c r="W631" s="13">
        <v>0</v>
      </c>
      <c r="X631" s="13">
        <v>0</v>
      </c>
      <c r="Y631" s="13"/>
      <c r="Z631" s="13">
        <v>0</v>
      </c>
      <c r="AA631" s="13">
        <v>0</v>
      </c>
      <c r="AB631" s="13">
        <v>2.3809523809523801E-2</v>
      </c>
      <c r="AC631" s="13">
        <v>2.3529411764705899E-2</v>
      </c>
      <c r="AD631" s="13">
        <v>0</v>
      </c>
      <c r="AE631" s="13">
        <v>0</v>
      </c>
      <c r="AF631" s="13">
        <v>0</v>
      </c>
      <c r="AG631" s="13">
        <v>3.9215686274509803E-2</v>
      </c>
      <c r="AH631" s="13"/>
      <c r="AI631" s="13">
        <v>0</v>
      </c>
      <c r="AJ631" s="13">
        <v>4.1666666666666699E-2</v>
      </c>
      <c r="AK631" s="13">
        <v>2.4691358024691398E-2</v>
      </c>
      <c r="AL631" s="13">
        <v>4.1666666666666701E-3</v>
      </c>
      <c r="AM631" s="13">
        <v>1.1494252873563199E-2</v>
      </c>
      <c r="AN631" s="13"/>
      <c r="AO631" s="13">
        <v>1.71821305841924E-2</v>
      </c>
      <c r="AP631" s="13">
        <v>5.0761421319797002E-3</v>
      </c>
      <c r="AQ631" s="13"/>
      <c r="AR631" s="13">
        <v>2.7027027027027001E-2</v>
      </c>
      <c r="AS631" s="13">
        <v>1.30718954248366E-2</v>
      </c>
      <c r="AT631" s="13">
        <v>0</v>
      </c>
      <c r="AU631" s="13">
        <v>0</v>
      </c>
      <c r="AV631" s="13">
        <v>0</v>
      </c>
      <c r="AW631" s="13">
        <v>0</v>
      </c>
      <c r="AX631" s="13">
        <v>2.1739130434782601E-2</v>
      </c>
      <c r="AY631" s="13">
        <v>0</v>
      </c>
      <c r="AZ631" s="13">
        <v>2.1276595744680899E-2</v>
      </c>
      <c r="BA631" s="13">
        <v>0</v>
      </c>
      <c r="BB631" s="13">
        <v>4.3478260869565202E-2</v>
      </c>
      <c r="BC631" s="13">
        <v>0</v>
      </c>
      <c r="BD631" s="13"/>
      <c r="BE631" s="13">
        <v>1.05263157894737E-2</v>
      </c>
    </row>
    <row r="632" spans="2:57" x14ac:dyDescent="0.25">
      <c r="B632" t="s">
        <v>82</v>
      </c>
      <c r="C632" s="13">
        <v>6.1475409836065599E-3</v>
      </c>
      <c r="D632" s="13">
        <v>0</v>
      </c>
      <c r="E632" s="13">
        <v>1.4492753623188401E-2</v>
      </c>
      <c r="F632" s="13">
        <v>1.58730158730159E-2</v>
      </c>
      <c r="G632" s="13">
        <v>0</v>
      </c>
      <c r="H632" s="13"/>
      <c r="I632" s="13">
        <v>1.28755364806867E-2</v>
      </c>
      <c r="J632" s="13">
        <v>0</v>
      </c>
      <c r="K632" s="13"/>
      <c r="L632" s="13">
        <v>0</v>
      </c>
      <c r="M632" s="13">
        <v>8.0000000000000002E-3</v>
      </c>
      <c r="N632" s="13">
        <v>0</v>
      </c>
      <c r="O632" s="13">
        <v>1.35135135135135E-2</v>
      </c>
      <c r="P632" s="13"/>
      <c r="Q632" s="13">
        <v>0</v>
      </c>
      <c r="R632" s="13">
        <v>0</v>
      </c>
      <c r="S632" s="13">
        <v>2.1739130434782601E-2</v>
      </c>
      <c r="T632" s="13">
        <v>2.04081632653061E-2</v>
      </c>
      <c r="U632" s="13">
        <v>0</v>
      </c>
      <c r="V632" s="13">
        <v>0</v>
      </c>
      <c r="W632" s="13">
        <v>0</v>
      </c>
      <c r="X632" s="13">
        <v>0</v>
      </c>
      <c r="Y632" s="13"/>
      <c r="Z632" s="13">
        <v>2.8985507246376802E-2</v>
      </c>
      <c r="AA632" s="13">
        <v>0</v>
      </c>
      <c r="AB632" s="13">
        <v>1.1904761904761901E-2</v>
      </c>
      <c r="AC632" s="13">
        <v>0</v>
      </c>
      <c r="AD632" s="13">
        <v>0</v>
      </c>
      <c r="AE632" s="13">
        <v>0</v>
      </c>
      <c r="AF632" s="13">
        <v>0</v>
      </c>
      <c r="AG632" s="13">
        <v>0</v>
      </c>
      <c r="AH632" s="13"/>
      <c r="AI632" s="13">
        <v>0</v>
      </c>
      <c r="AJ632" s="13">
        <v>2.0833333333333301E-2</v>
      </c>
      <c r="AK632" s="13">
        <v>0</v>
      </c>
      <c r="AL632" s="13">
        <v>4.1666666666666701E-3</v>
      </c>
      <c r="AM632" s="13">
        <v>1.1494252873563199E-2</v>
      </c>
      <c r="AN632" s="13"/>
      <c r="AO632" s="13">
        <v>0</v>
      </c>
      <c r="AP632" s="13">
        <v>1.5228426395939101E-2</v>
      </c>
      <c r="AQ632" s="13"/>
      <c r="AR632" s="13">
        <v>0</v>
      </c>
      <c r="AS632" s="13">
        <v>6.5359477124183E-3</v>
      </c>
      <c r="AT632" s="13">
        <v>0</v>
      </c>
      <c r="AU632" s="13">
        <v>0</v>
      </c>
      <c r="AV632" s="13">
        <v>0</v>
      </c>
      <c r="AW632" s="13">
        <v>0</v>
      </c>
      <c r="AX632" s="13">
        <v>0</v>
      </c>
      <c r="AY632" s="13">
        <v>0</v>
      </c>
      <c r="AZ632" s="13">
        <v>4.2553191489361701E-2</v>
      </c>
      <c r="BA632" s="13">
        <v>0</v>
      </c>
      <c r="BB632" s="13">
        <v>0</v>
      </c>
      <c r="BC632" s="13">
        <v>0</v>
      </c>
      <c r="BD632" s="13"/>
      <c r="BE632" s="13">
        <v>0</v>
      </c>
    </row>
    <row r="633" spans="2:57" x14ac:dyDescent="0.25">
      <c r="B633" t="s">
        <v>319</v>
      </c>
      <c r="C633" s="13">
        <v>0.93442622950819698</v>
      </c>
      <c r="D633" s="13">
        <v>0.84210526315789502</v>
      </c>
      <c r="E633" s="13">
        <v>0.91304347826086996</v>
      </c>
      <c r="F633" s="13">
        <v>0.93650793650793696</v>
      </c>
      <c r="G633" s="13">
        <v>0.95294117647058796</v>
      </c>
      <c r="H633" s="13"/>
      <c r="I633" s="13">
        <v>0.91416309012875496</v>
      </c>
      <c r="J633" s="13">
        <v>0.95294117647058796</v>
      </c>
      <c r="K633" s="13"/>
      <c r="L633" s="13">
        <v>0.87301587301587302</v>
      </c>
      <c r="M633" s="13">
        <v>0.93600000000000005</v>
      </c>
      <c r="N633" s="13">
        <v>0.94078947368421095</v>
      </c>
      <c r="O633" s="13">
        <v>0.95270270270270296</v>
      </c>
      <c r="P633" s="13"/>
      <c r="Q633" s="13">
        <v>0.82142857142857095</v>
      </c>
      <c r="R633" s="13">
        <v>0.88888888888888895</v>
      </c>
      <c r="S633" s="13">
        <v>0.934782608695652</v>
      </c>
      <c r="T633" s="13">
        <v>0.93877551020408201</v>
      </c>
      <c r="U633" s="13">
        <v>0.98591549295774605</v>
      </c>
      <c r="V633" s="13">
        <v>0.93333333333333302</v>
      </c>
      <c r="W633" s="13">
        <v>0.934782608695652</v>
      </c>
      <c r="X633" s="13">
        <v>0.980582524271845</v>
      </c>
      <c r="Y633" s="13"/>
      <c r="Z633" s="13">
        <v>0.94202898550724601</v>
      </c>
      <c r="AA633" s="13">
        <v>0.95294117647058796</v>
      </c>
      <c r="AB633" s="13">
        <v>0.92857142857142905</v>
      </c>
      <c r="AC633" s="13">
        <v>0.91764705882352904</v>
      </c>
      <c r="AD633" s="13">
        <v>0.93617021276595702</v>
      </c>
      <c r="AE633" s="13">
        <v>0.91666666666666696</v>
      </c>
      <c r="AF633" s="13">
        <v>1</v>
      </c>
      <c r="AG633" s="13">
        <v>0.92156862745098</v>
      </c>
      <c r="AH633" s="13"/>
      <c r="AI633" s="13">
        <v>0.84615384615384603</v>
      </c>
      <c r="AJ633" s="13">
        <v>0.875</v>
      </c>
      <c r="AK633" s="13">
        <v>0.90123456790123502</v>
      </c>
      <c r="AL633" s="13">
        <v>0.95416666666666705</v>
      </c>
      <c r="AM633" s="13">
        <v>0.96551724137931005</v>
      </c>
      <c r="AN633" s="13"/>
      <c r="AO633" s="13">
        <v>0.93814432989690699</v>
      </c>
      <c r="AP633" s="13">
        <v>0.92893401015228405</v>
      </c>
      <c r="AQ633" s="13"/>
      <c r="AR633" s="13">
        <v>0.94594594594594605</v>
      </c>
      <c r="AS633" s="13">
        <v>0.94117647058823495</v>
      </c>
      <c r="AT633" s="13">
        <v>1</v>
      </c>
      <c r="AU633" s="13">
        <v>1</v>
      </c>
      <c r="AV633" s="13">
        <v>0.94915254237288105</v>
      </c>
      <c r="AW633" s="13">
        <v>0.88888888888888895</v>
      </c>
      <c r="AX633" s="13">
        <v>0.91304347826086996</v>
      </c>
      <c r="AY633" s="13">
        <v>0.94117647058823495</v>
      </c>
      <c r="AZ633" s="13">
        <v>0.87234042553191504</v>
      </c>
      <c r="BA633" s="13">
        <v>1</v>
      </c>
      <c r="BB633" s="13">
        <v>0.86956521739130399</v>
      </c>
      <c r="BC633" s="13">
        <v>1</v>
      </c>
      <c r="BD633" s="13"/>
      <c r="BE633" s="13">
        <v>0.93157894736842095</v>
      </c>
    </row>
    <row r="634" spans="2:57" x14ac:dyDescent="0.25">
      <c r="B634" t="s">
        <v>274</v>
      </c>
      <c r="C634" s="13">
        <v>-0.92827868852458995</v>
      </c>
      <c r="D634" s="13">
        <v>-0.84210526315789502</v>
      </c>
      <c r="E634" s="13">
        <v>-0.89855072463768104</v>
      </c>
      <c r="F634" s="13">
        <v>-0.92063492063492103</v>
      </c>
      <c r="G634" s="13">
        <v>-0.95294117647058796</v>
      </c>
      <c r="H634" s="13"/>
      <c r="I634" s="13">
        <v>-0.90128755364806901</v>
      </c>
      <c r="J634" s="13">
        <v>-0.95294117647058796</v>
      </c>
      <c r="K634" s="13"/>
      <c r="L634" s="13">
        <v>-0.87301587301587302</v>
      </c>
      <c r="M634" s="13">
        <v>-0.92800000000000005</v>
      </c>
      <c r="N634" s="13">
        <v>-0.94078947368421095</v>
      </c>
      <c r="O634" s="13">
        <v>-0.93918918918918903</v>
      </c>
      <c r="P634" s="13"/>
      <c r="Q634" s="13">
        <v>-0.82142857142857095</v>
      </c>
      <c r="R634" s="13">
        <v>-0.88888888888888895</v>
      </c>
      <c r="S634" s="13">
        <v>-0.91304347826086996</v>
      </c>
      <c r="T634" s="13">
        <v>-0.91836734693877498</v>
      </c>
      <c r="U634" s="13">
        <v>-0.98591549295774605</v>
      </c>
      <c r="V634" s="13">
        <v>-0.93333333333333302</v>
      </c>
      <c r="W634" s="13">
        <v>-0.934782608695652</v>
      </c>
      <c r="X634" s="13">
        <v>-0.980582524271845</v>
      </c>
      <c r="Y634" s="13"/>
      <c r="Z634" s="13">
        <v>-0.91304347826086996</v>
      </c>
      <c r="AA634" s="13">
        <v>-0.95294117647058796</v>
      </c>
      <c r="AB634" s="13">
        <v>-0.91666666666666696</v>
      </c>
      <c r="AC634" s="13">
        <v>-0.91764705882352904</v>
      </c>
      <c r="AD634" s="13">
        <v>-0.93617021276595702</v>
      </c>
      <c r="AE634" s="13">
        <v>-0.91666666666666696</v>
      </c>
      <c r="AF634" s="13">
        <v>-1</v>
      </c>
      <c r="AG634" s="13">
        <v>-0.92156862745098</v>
      </c>
      <c r="AH634" s="13"/>
      <c r="AI634" s="13">
        <v>-0.84615384615384603</v>
      </c>
      <c r="AJ634" s="13">
        <v>-0.85416666666666696</v>
      </c>
      <c r="AK634" s="13">
        <v>-0.90123456790123502</v>
      </c>
      <c r="AL634" s="13">
        <v>-0.95</v>
      </c>
      <c r="AM634" s="13">
        <v>-0.95402298850574696</v>
      </c>
      <c r="AN634" s="13"/>
      <c r="AO634" s="13">
        <v>-0.93814432989690699</v>
      </c>
      <c r="AP634" s="13">
        <v>-0.91370558375634503</v>
      </c>
      <c r="AQ634" s="13"/>
      <c r="AR634" s="13">
        <v>-0.94594594594594605</v>
      </c>
      <c r="AS634" s="13">
        <v>-0.934640522875817</v>
      </c>
      <c r="AT634" s="13">
        <v>-1</v>
      </c>
      <c r="AU634" s="13">
        <v>-1</v>
      </c>
      <c r="AV634" s="13">
        <v>-0.94915254237288105</v>
      </c>
      <c r="AW634" s="13">
        <v>-0.88888888888888895</v>
      </c>
      <c r="AX634" s="13">
        <v>-0.91304347826086996</v>
      </c>
      <c r="AY634" s="13">
        <v>-0.94117647058823495</v>
      </c>
      <c r="AZ634" s="13">
        <v>-0.82978723404255295</v>
      </c>
      <c r="BA634" s="13">
        <v>-1</v>
      </c>
      <c r="BB634" s="13">
        <v>-0.86956521739130399</v>
      </c>
      <c r="BC634" s="13">
        <v>-1</v>
      </c>
      <c r="BD634" s="13"/>
      <c r="BE634" s="13">
        <v>-0.93157894736842095</v>
      </c>
    </row>
    <row r="635" spans="2:57" x14ac:dyDescent="0.25">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row>
    <row r="636" spans="2:57" x14ac:dyDescent="0.25">
      <c r="B636" s="6" t="s">
        <v>339</v>
      </c>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row>
    <row r="637" spans="2:57" x14ac:dyDescent="0.25">
      <c r="B637" s="23" t="s">
        <v>242</v>
      </c>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row>
    <row r="638" spans="2:57" x14ac:dyDescent="0.25">
      <c r="B638" t="s">
        <v>315</v>
      </c>
      <c r="C638" s="13">
        <v>0.47336065573770503</v>
      </c>
      <c r="D638" s="13">
        <v>0.394736842105263</v>
      </c>
      <c r="E638" s="13">
        <v>0.30434782608695699</v>
      </c>
      <c r="F638" s="13">
        <v>0.49206349206349198</v>
      </c>
      <c r="G638" s="13">
        <v>0.52156862745097998</v>
      </c>
      <c r="H638" s="13"/>
      <c r="I638" s="13">
        <v>0.420600858369099</v>
      </c>
      <c r="J638" s="13">
        <v>0.52156862745097998</v>
      </c>
      <c r="K638" s="13"/>
      <c r="L638" s="13">
        <v>0.39682539682539703</v>
      </c>
      <c r="M638" s="13">
        <v>0.52</v>
      </c>
      <c r="N638" s="13">
        <v>0.480263157894737</v>
      </c>
      <c r="O638" s="13">
        <v>0.45945945945945899</v>
      </c>
      <c r="P638" s="13"/>
      <c r="Q638" s="13">
        <v>0.41071428571428598</v>
      </c>
      <c r="R638" s="13">
        <v>0.27777777777777801</v>
      </c>
      <c r="S638" s="13">
        <v>0.5</v>
      </c>
      <c r="T638" s="13">
        <v>0.44897959183673503</v>
      </c>
      <c r="U638" s="13">
        <v>0.45070422535211302</v>
      </c>
      <c r="V638" s="13">
        <v>0.46666666666666701</v>
      </c>
      <c r="W638" s="13">
        <v>0.63043478260869601</v>
      </c>
      <c r="X638" s="13">
        <v>0.54368932038834905</v>
      </c>
      <c r="Y638" s="13"/>
      <c r="Z638" s="13">
        <v>0.34782608695652201</v>
      </c>
      <c r="AA638" s="13">
        <v>0.55294117647058805</v>
      </c>
      <c r="AB638" s="13">
        <v>0.48809523809523803</v>
      </c>
      <c r="AC638" s="13">
        <v>0.57647058823529396</v>
      </c>
      <c r="AD638" s="13">
        <v>0.55319148936170204</v>
      </c>
      <c r="AE638" s="13">
        <v>0.33333333333333298</v>
      </c>
      <c r="AF638" s="13">
        <v>0.36842105263157898</v>
      </c>
      <c r="AG638" s="13">
        <v>0.41176470588235298</v>
      </c>
      <c r="AH638" s="13"/>
      <c r="AI638" s="13">
        <v>0.5</v>
      </c>
      <c r="AJ638" s="13">
        <v>0.33333333333333298</v>
      </c>
      <c r="AK638" s="13">
        <v>0.407407407407407</v>
      </c>
      <c r="AL638" s="13">
        <v>0.50833333333333297</v>
      </c>
      <c r="AM638" s="13">
        <v>0.54022988505747105</v>
      </c>
      <c r="AN638" s="13"/>
      <c r="AO638" s="13">
        <v>0.47422680412371099</v>
      </c>
      <c r="AP638" s="13">
        <v>0.47208121827411198</v>
      </c>
      <c r="AQ638" s="13"/>
      <c r="AR638" s="13">
        <v>0.48648648648648701</v>
      </c>
      <c r="AS638" s="13">
        <v>0.49673202614379097</v>
      </c>
      <c r="AT638" s="13">
        <v>0.2</v>
      </c>
      <c r="AU638" s="13">
        <v>0.46153846153846201</v>
      </c>
      <c r="AV638" s="13">
        <v>0.37288135593220301</v>
      </c>
      <c r="AW638" s="13">
        <v>0.61111111111111105</v>
      </c>
      <c r="AX638" s="13">
        <v>0.52173913043478304</v>
      </c>
      <c r="AY638" s="13">
        <v>0.58823529411764697</v>
      </c>
      <c r="AZ638" s="13">
        <v>0.38297872340425498</v>
      </c>
      <c r="BA638" s="13">
        <v>0.407407407407407</v>
      </c>
      <c r="BB638" s="13">
        <v>0.565217391304348</v>
      </c>
      <c r="BC638" s="13">
        <v>0.4</v>
      </c>
      <c r="BD638" s="13"/>
      <c r="BE638" s="13">
        <v>0.47894736842105301</v>
      </c>
    </row>
    <row r="639" spans="2:57" x14ac:dyDescent="0.25">
      <c r="B639" t="s">
        <v>316</v>
      </c>
      <c r="C639" s="13">
        <v>0.38524590163934402</v>
      </c>
      <c r="D639" s="13">
        <v>0.36842105263157898</v>
      </c>
      <c r="E639" s="13">
        <v>0.42028985507246402</v>
      </c>
      <c r="F639" s="13">
        <v>0.40476190476190499</v>
      </c>
      <c r="G639" s="13">
        <v>0.36862745098039201</v>
      </c>
      <c r="H639" s="13"/>
      <c r="I639" s="13">
        <v>0.40343347639485</v>
      </c>
      <c r="J639" s="13">
        <v>0.36862745098039201</v>
      </c>
      <c r="K639" s="13"/>
      <c r="L639" s="13">
        <v>0.476190476190476</v>
      </c>
      <c r="M639" s="13">
        <v>0.36</v>
      </c>
      <c r="N639" s="13">
        <v>0.36842105263157898</v>
      </c>
      <c r="O639" s="13">
        <v>0.38513513513513498</v>
      </c>
      <c r="P639" s="13"/>
      <c r="Q639" s="13">
        <v>0.39285714285714302</v>
      </c>
      <c r="R639" s="13">
        <v>0.47222222222222199</v>
      </c>
      <c r="S639" s="13">
        <v>0.32608695652173902</v>
      </c>
      <c r="T639" s="13">
        <v>0.469387755102041</v>
      </c>
      <c r="U639" s="13">
        <v>0.45070422535211302</v>
      </c>
      <c r="V639" s="13">
        <v>0.4</v>
      </c>
      <c r="W639" s="13">
        <v>0.30434782608695699</v>
      </c>
      <c r="X639" s="13">
        <v>0.31067961165048502</v>
      </c>
      <c r="Y639" s="13"/>
      <c r="Z639" s="13">
        <v>0.50724637681159401</v>
      </c>
      <c r="AA639" s="13">
        <v>0.35294117647058798</v>
      </c>
      <c r="AB639" s="13">
        <v>0.38095238095238099</v>
      </c>
      <c r="AC639" s="13">
        <v>0.29411764705882398</v>
      </c>
      <c r="AD639" s="13">
        <v>0.27659574468085102</v>
      </c>
      <c r="AE639" s="13">
        <v>0.4375</v>
      </c>
      <c r="AF639" s="13">
        <v>0.52631578947368396</v>
      </c>
      <c r="AG639" s="13">
        <v>0.43137254901960798</v>
      </c>
      <c r="AH639" s="13"/>
      <c r="AI639" s="13">
        <v>0.30769230769230799</v>
      </c>
      <c r="AJ639" s="13">
        <v>0.35416666666666702</v>
      </c>
      <c r="AK639" s="13">
        <v>0.407407407407407</v>
      </c>
      <c r="AL639" s="13">
        <v>0.37916666666666698</v>
      </c>
      <c r="AM639" s="13">
        <v>0.37931034482758602</v>
      </c>
      <c r="AN639" s="13"/>
      <c r="AO639" s="13">
        <v>0.37457044673539502</v>
      </c>
      <c r="AP639" s="13">
        <v>0.40101522842639598</v>
      </c>
      <c r="AQ639" s="13"/>
      <c r="AR639" s="13">
        <v>0.37837837837837801</v>
      </c>
      <c r="AS639" s="13">
        <v>0.37908496732026098</v>
      </c>
      <c r="AT639" s="13">
        <v>0.4</v>
      </c>
      <c r="AU639" s="13">
        <v>0.46153846153846201</v>
      </c>
      <c r="AV639" s="13">
        <v>0.47457627118644102</v>
      </c>
      <c r="AW639" s="13">
        <v>0.22222222222222199</v>
      </c>
      <c r="AX639" s="13">
        <v>0.32608695652173902</v>
      </c>
      <c r="AY639" s="13">
        <v>0.41176470588235298</v>
      </c>
      <c r="AZ639" s="13">
        <v>0.44680851063829802</v>
      </c>
      <c r="BA639" s="13">
        <v>0.48148148148148101</v>
      </c>
      <c r="BB639" s="13">
        <v>0.26086956521739102</v>
      </c>
      <c r="BC639" s="13">
        <v>0.4</v>
      </c>
      <c r="BD639" s="13"/>
      <c r="BE639" s="13">
        <v>0.40526315789473699</v>
      </c>
    </row>
    <row r="640" spans="2:57" x14ac:dyDescent="0.25">
      <c r="B640" t="s">
        <v>335</v>
      </c>
      <c r="C640" s="13">
        <v>0.10655737704918</v>
      </c>
      <c r="D640" s="13">
        <v>0.13157894736842099</v>
      </c>
      <c r="E640" s="13">
        <v>0.217391304347826</v>
      </c>
      <c r="F640" s="13">
        <v>8.7301587301587297E-2</v>
      </c>
      <c r="G640" s="13">
        <v>8.2352941176470601E-2</v>
      </c>
      <c r="H640" s="13"/>
      <c r="I640" s="13">
        <v>0.13304721030042899</v>
      </c>
      <c r="J640" s="13">
        <v>8.2352941176470601E-2</v>
      </c>
      <c r="K640" s="13"/>
      <c r="L640" s="13">
        <v>0.11111111111111099</v>
      </c>
      <c r="M640" s="13">
        <v>7.1999999999999995E-2</v>
      </c>
      <c r="N640" s="13">
        <v>0.125</v>
      </c>
      <c r="O640" s="13">
        <v>0.114864864864865</v>
      </c>
      <c r="P640" s="13"/>
      <c r="Q640" s="13">
        <v>0.14285714285714299</v>
      </c>
      <c r="R640" s="13">
        <v>0.194444444444444</v>
      </c>
      <c r="S640" s="13">
        <v>0.13043478260869601</v>
      </c>
      <c r="T640" s="13">
        <v>6.1224489795918401E-2</v>
      </c>
      <c r="U640" s="13">
        <v>7.0422535211267595E-2</v>
      </c>
      <c r="V640" s="13">
        <v>0.12</v>
      </c>
      <c r="W640" s="13">
        <v>6.5217391304347797E-2</v>
      </c>
      <c r="X640" s="13">
        <v>9.7087378640776698E-2</v>
      </c>
      <c r="Y640" s="13"/>
      <c r="Z640" s="13">
        <v>0.13043478260869601</v>
      </c>
      <c r="AA640" s="13">
        <v>7.0588235294117604E-2</v>
      </c>
      <c r="AB640" s="13">
        <v>0.107142857142857</v>
      </c>
      <c r="AC640" s="13">
        <v>7.0588235294117604E-2</v>
      </c>
      <c r="AD640" s="13">
        <v>0.10638297872340401</v>
      </c>
      <c r="AE640" s="13">
        <v>0.22916666666666699</v>
      </c>
      <c r="AF640" s="13">
        <v>0.105263157894737</v>
      </c>
      <c r="AG640" s="13">
        <v>7.8431372549019607E-2</v>
      </c>
      <c r="AH640" s="13"/>
      <c r="AI640" s="13">
        <v>7.69230769230769E-2</v>
      </c>
      <c r="AJ640" s="13">
        <v>0.27083333333333298</v>
      </c>
      <c r="AK640" s="13">
        <v>0.13580246913580199</v>
      </c>
      <c r="AL640" s="13">
        <v>9.1666666666666702E-2</v>
      </c>
      <c r="AM640" s="13">
        <v>4.5977011494252901E-2</v>
      </c>
      <c r="AN640" s="13"/>
      <c r="AO640" s="13">
        <v>0.11683848797250899</v>
      </c>
      <c r="AP640" s="13">
        <v>9.13705583756345E-2</v>
      </c>
      <c r="AQ640" s="13"/>
      <c r="AR640" s="13">
        <v>0.108108108108108</v>
      </c>
      <c r="AS640" s="13">
        <v>7.1895424836601302E-2</v>
      </c>
      <c r="AT640" s="13">
        <v>0.4</v>
      </c>
      <c r="AU640" s="13">
        <v>7.69230769230769E-2</v>
      </c>
      <c r="AV640" s="13">
        <v>0.101694915254237</v>
      </c>
      <c r="AW640" s="13">
        <v>0.16666666666666699</v>
      </c>
      <c r="AX640" s="13">
        <v>0.108695652173913</v>
      </c>
      <c r="AY640" s="13">
        <v>0</v>
      </c>
      <c r="AZ640" s="13">
        <v>0.14893617021276601</v>
      </c>
      <c r="BA640" s="13">
        <v>0.11111111111111099</v>
      </c>
      <c r="BB640" s="13">
        <v>0.13043478260869601</v>
      </c>
      <c r="BC640" s="13">
        <v>0.16</v>
      </c>
      <c r="BD640" s="13"/>
      <c r="BE640" s="13">
        <v>0.1</v>
      </c>
    </row>
    <row r="641" spans="2:57" x14ac:dyDescent="0.25">
      <c r="B641" t="s">
        <v>318</v>
      </c>
      <c r="C641" s="13">
        <v>2.6639344262295101E-2</v>
      </c>
      <c r="D641" s="13">
        <v>0.105263157894737</v>
      </c>
      <c r="E641" s="13">
        <v>2.8985507246376802E-2</v>
      </c>
      <c r="F641" s="13">
        <v>1.58730158730159E-2</v>
      </c>
      <c r="G641" s="13">
        <v>1.9607843137254902E-2</v>
      </c>
      <c r="H641" s="13"/>
      <c r="I641" s="13">
        <v>3.4334763948497903E-2</v>
      </c>
      <c r="J641" s="13">
        <v>1.9607843137254902E-2</v>
      </c>
      <c r="K641" s="13"/>
      <c r="L641" s="13">
        <v>1.58730158730159E-2</v>
      </c>
      <c r="M641" s="13">
        <v>0.04</v>
      </c>
      <c r="N641" s="13">
        <v>1.9736842105263198E-2</v>
      </c>
      <c r="O641" s="13">
        <v>2.7027027027027001E-2</v>
      </c>
      <c r="P641" s="13"/>
      <c r="Q641" s="13">
        <v>5.3571428571428603E-2</v>
      </c>
      <c r="R641" s="13">
        <v>5.5555555555555601E-2</v>
      </c>
      <c r="S641" s="13">
        <v>2.1739130434782601E-2</v>
      </c>
      <c r="T641" s="13">
        <v>2.04081632653061E-2</v>
      </c>
      <c r="U641" s="13">
        <v>2.8169014084507001E-2</v>
      </c>
      <c r="V641" s="13">
        <v>1.3333333333333299E-2</v>
      </c>
      <c r="W641" s="13">
        <v>0</v>
      </c>
      <c r="X641" s="13">
        <v>2.9126213592233E-2</v>
      </c>
      <c r="Y641" s="13"/>
      <c r="Z641" s="13">
        <v>0</v>
      </c>
      <c r="AA641" s="13">
        <v>1.1764705882352899E-2</v>
      </c>
      <c r="AB641" s="13">
        <v>2.3809523809523801E-2</v>
      </c>
      <c r="AC641" s="13">
        <v>4.7058823529411799E-2</v>
      </c>
      <c r="AD641" s="13">
        <v>4.2553191489361701E-2</v>
      </c>
      <c r="AE641" s="13">
        <v>0</v>
      </c>
      <c r="AF641" s="13">
        <v>0</v>
      </c>
      <c r="AG641" s="13">
        <v>7.8431372549019607E-2</v>
      </c>
      <c r="AH641" s="13"/>
      <c r="AI641" s="13">
        <v>0.115384615384615</v>
      </c>
      <c r="AJ641" s="13">
        <v>4.1666666666666699E-2</v>
      </c>
      <c r="AK641" s="13">
        <v>2.4691358024691398E-2</v>
      </c>
      <c r="AL641" s="13">
        <v>1.6666666666666701E-2</v>
      </c>
      <c r="AM641" s="13">
        <v>2.2988505747126398E-2</v>
      </c>
      <c r="AN641" s="13"/>
      <c r="AO641" s="13">
        <v>2.40549828178694E-2</v>
      </c>
      <c r="AP641" s="13">
        <v>3.0456852791878201E-2</v>
      </c>
      <c r="AQ641" s="13"/>
      <c r="AR641" s="13">
        <v>0</v>
      </c>
      <c r="AS641" s="13">
        <v>5.22875816993464E-2</v>
      </c>
      <c r="AT641" s="13">
        <v>0</v>
      </c>
      <c r="AU641" s="13">
        <v>0</v>
      </c>
      <c r="AV641" s="13">
        <v>3.3898305084745797E-2</v>
      </c>
      <c r="AW641" s="13">
        <v>0</v>
      </c>
      <c r="AX641" s="13">
        <v>2.1739130434782601E-2</v>
      </c>
      <c r="AY641" s="13">
        <v>0</v>
      </c>
      <c r="AZ641" s="13">
        <v>0</v>
      </c>
      <c r="BA641" s="13">
        <v>0</v>
      </c>
      <c r="BB641" s="13">
        <v>4.3478260869565202E-2</v>
      </c>
      <c r="BC641" s="13">
        <v>0.04</v>
      </c>
      <c r="BD641" s="13"/>
      <c r="BE641" s="13">
        <v>1.5789473684210499E-2</v>
      </c>
    </row>
    <row r="642" spans="2:57" x14ac:dyDescent="0.25">
      <c r="B642" t="s">
        <v>82</v>
      </c>
      <c r="C642" s="13">
        <v>8.1967213114754103E-3</v>
      </c>
      <c r="D642" s="13">
        <v>0</v>
      </c>
      <c r="E642" s="13">
        <v>2.8985507246376802E-2</v>
      </c>
      <c r="F642" s="13">
        <v>0</v>
      </c>
      <c r="G642" s="13">
        <v>7.8431372549019607E-3</v>
      </c>
      <c r="H642" s="13"/>
      <c r="I642" s="13">
        <v>8.58369098712446E-3</v>
      </c>
      <c r="J642" s="13">
        <v>7.8431372549019607E-3</v>
      </c>
      <c r="K642" s="13"/>
      <c r="L642" s="13">
        <v>0</v>
      </c>
      <c r="M642" s="13">
        <v>8.0000000000000002E-3</v>
      </c>
      <c r="N642" s="13">
        <v>6.5789473684210497E-3</v>
      </c>
      <c r="O642" s="13">
        <v>1.35135135135135E-2</v>
      </c>
      <c r="P642" s="13"/>
      <c r="Q642" s="13">
        <v>0</v>
      </c>
      <c r="R642" s="13">
        <v>0</v>
      </c>
      <c r="S642" s="13">
        <v>2.1739130434782601E-2</v>
      </c>
      <c r="T642" s="13">
        <v>0</v>
      </c>
      <c r="U642" s="13">
        <v>0</v>
      </c>
      <c r="V642" s="13">
        <v>0</v>
      </c>
      <c r="W642" s="13">
        <v>0</v>
      </c>
      <c r="X642" s="13">
        <v>1.94174757281553E-2</v>
      </c>
      <c r="Y642" s="13"/>
      <c r="Z642" s="13">
        <v>1.4492753623188401E-2</v>
      </c>
      <c r="AA642" s="13">
        <v>1.1764705882352899E-2</v>
      </c>
      <c r="AB642" s="13">
        <v>0</v>
      </c>
      <c r="AC642" s="13">
        <v>1.1764705882352899E-2</v>
      </c>
      <c r="AD642" s="13">
        <v>2.1276595744680899E-2</v>
      </c>
      <c r="AE642" s="13">
        <v>0</v>
      </c>
      <c r="AF642" s="13">
        <v>0</v>
      </c>
      <c r="AG642" s="13">
        <v>0</v>
      </c>
      <c r="AH642" s="13"/>
      <c r="AI642" s="13">
        <v>0</v>
      </c>
      <c r="AJ642" s="13">
        <v>0</v>
      </c>
      <c r="AK642" s="13">
        <v>2.4691358024691398E-2</v>
      </c>
      <c r="AL642" s="13">
        <v>4.1666666666666701E-3</v>
      </c>
      <c r="AM642" s="13">
        <v>1.1494252873563199E-2</v>
      </c>
      <c r="AN642" s="13"/>
      <c r="AO642" s="13">
        <v>1.03092783505155E-2</v>
      </c>
      <c r="AP642" s="13">
        <v>5.0761421319797002E-3</v>
      </c>
      <c r="AQ642" s="13"/>
      <c r="AR642" s="13">
        <v>2.7027027027027001E-2</v>
      </c>
      <c r="AS642" s="13">
        <v>0</v>
      </c>
      <c r="AT642" s="13">
        <v>0</v>
      </c>
      <c r="AU642" s="13">
        <v>0</v>
      </c>
      <c r="AV642" s="13">
        <v>1.6949152542372899E-2</v>
      </c>
      <c r="AW642" s="13">
        <v>0</v>
      </c>
      <c r="AX642" s="13">
        <v>2.1739130434782601E-2</v>
      </c>
      <c r="AY642" s="13">
        <v>0</v>
      </c>
      <c r="AZ642" s="13">
        <v>2.1276595744680899E-2</v>
      </c>
      <c r="BA642" s="13">
        <v>0</v>
      </c>
      <c r="BB642" s="13">
        <v>0</v>
      </c>
      <c r="BC642" s="13">
        <v>0</v>
      </c>
      <c r="BD642" s="13"/>
      <c r="BE642" s="13">
        <v>0</v>
      </c>
    </row>
    <row r="643" spans="2:57" x14ac:dyDescent="0.25">
      <c r="B643" t="s">
        <v>319</v>
      </c>
      <c r="C643" s="13">
        <v>0.85860655737704905</v>
      </c>
      <c r="D643" s="13">
        <v>0.76315789473684204</v>
      </c>
      <c r="E643" s="13">
        <v>0.72463768115941996</v>
      </c>
      <c r="F643" s="13">
        <v>0.89682539682539697</v>
      </c>
      <c r="G643" s="13">
        <v>0.89019607843137305</v>
      </c>
      <c r="H643" s="13"/>
      <c r="I643" s="13">
        <v>0.82403433476394805</v>
      </c>
      <c r="J643" s="13">
        <v>0.89019607843137305</v>
      </c>
      <c r="K643" s="13"/>
      <c r="L643" s="13">
        <v>0.87301587301587302</v>
      </c>
      <c r="M643" s="13">
        <v>0.88</v>
      </c>
      <c r="N643" s="13">
        <v>0.84868421052631604</v>
      </c>
      <c r="O643" s="13">
        <v>0.84459459459459496</v>
      </c>
      <c r="P643" s="13"/>
      <c r="Q643" s="13">
        <v>0.80357142857142905</v>
      </c>
      <c r="R643" s="13">
        <v>0.75</v>
      </c>
      <c r="S643" s="13">
        <v>0.82608695652173902</v>
      </c>
      <c r="T643" s="13">
        <v>0.91836734693877597</v>
      </c>
      <c r="U643" s="13">
        <v>0.90140845070422504</v>
      </c>
      <c r="V643" s="13">
        <v>0.86666666666666703</v>
      </c>
      <c r="W643" s="13">
        <v>0.934782608695652</v>
      </c>
      <c r="X643" s="13">
        <v>0.85436893203883502</v>
      </c>
      <c r="Y643" s="13"/>
      <c r="Z643" s="13">
        <v>0.85507246376811596</v>
      </c>
      <c r="AA643" s="13">
        <v>0.90588235294117703</v>
      </c>
      <c r="AB643" s="13">
        <v>0.86904761904761896</v>
      </c>
      <c r="AC643" s="13">
        <v>0.870588235294118</v>
      </c>
      <c r="AD643" s="13">
        <v>0.82978723404255295</v>
      </c>
      <c r="AE643" s="13">
        <v>0.77083333333333304</v>
      </c>
      <c r="AF643" s="13">
        <v>0.89473684210526305</v>
      </c>
      <c r="AG643" s="13">
        <v>0.84313725490196101</v>
      </c>
      <c r="AH643" s="13"/>
      <c r="AI643" s="13">
        <v>0.80769230769230804</v>
      </c>
      <c r="AJ643" s="13">
        <v>0.6875</v>
      </c>
      <c r="AK643" s="13">
        <v>0.81481481481481499</v>
      </c>
      <c r="AL643" s="13">
        <v>0.88749999999999996</v>
      </c>
      <c r="AM643" s="13">
        <v>0.91954022988505701</v>
      </c>
      <c r="AN643" s="13"/>
      <c r="AO643" s="13">
        <v>0.84879725085910696</v>
      </c>
      <c r="AP643" s="13">
        <v>0.87309644670050801</v>
      </c>
      <c r="AQ643" s="13"/>
      <c r="AR643" s="13">
        <v>0.86486486486486502</v>
      </c>
      <c r="AS643" s="13">
        <v>0.87581699346405195</v>
      </c>
      <c r="AT643" s="13">
        <v>0.6</v>
      </c>
      <c r="AU643" s="13">
        <v>0.92307692307692302</v>
      </c>
      <c r="AV643" s="13">
        <v>0.84745762711864403</v>
      </c>
      <c r="AW643" s="13">
        <v>0.83333333333333304</v>
      </c>
      <c r="AX643" s="13">
        <v>0.84782608695652195</v>
      </c>
      <c r="AY643" s="13">
        <v>1</v>
      </c>
      <c r="AZ643" s="13">
        <v>0.82978723404255295</v>
      </c>
      <c r="BA643" s="13">
        <v>0.88888888888888895</v>
      </c>
      <c r="BB643" s="13">
        <v>0.82608695652173902</v>
      </c>
      <c r="BC643" s="13">
        <v>0.8</v>
      </c>
      <c r="BD643" s="13"/>
      <c r="BE643" s="13">
        <v>0.884210526315789</v>
      </c>
    </row>
    <row r="644" spans="2:57" x14ac:dyDescent="0.25">
      <c r="B644" t="s">
        <v>274</v>
      </c>
      <c r="C644" s="13">
        <v>-0.85040983606557397</v>
      </c>
      <c r="D644" s="13">
        <v>-0.76315789473684204</v>
      </c>
      <c r="E644" s="13">
        <v>-0.69565217391304301</v>
      </c>
      <c r="F644" s="13">
        <v>-0.89682539682539697</v>
      </c>
      <c r="G644" s="13">
        <v>-0.88235294117647101</v>
      </c>
      <c r="H644" s="13"/>
      <c r="I644" s="13">
        <v>-0.81545064377682397</v>
      </c>
      <c r="J644" s="13">
        <v>-0.88235294117647101</v>
      </c>
      <c r="K644" s="13"/>
      <c r="L644" s="13">
        <v>-0.87301587301587302</v>
      </c>
      <c r="M644" s="13">
        <v>-0.872</v>
      </c>
      <c r="N644" s="13">
        <v>-0.84210526315789502</v>
      </c>
      <c r="O644" s="13">
        <v>-0.83108108108108103</v>
      </c>
      <c r="P644" s="13"/>
      <c r="Q644" s="13">
        <v>-0.80357142857142905</v>
      </c>
      <c r="R644" s="13">
        <v>-0.75</v>
      </c>
      <c r="S644" s="13">
        <v>-0.80434782608695699</v>
      </c>
      <c r="T644" s="13">
        <v>-0.91836734693877597</v>
      </c>
      <c r="U644" s="13">
        <v>-0.90140845070422504</v>
      </c>
      <c r="V644" s="13">
        <v>-0.86666666666666703</v>
      </c>
      <c r="W644" s="13">
        <v>-0.934782608695652</v>
      </c>
      <c r="X644" s="13">
        <v>-0.83495145631068002</v>
      </c>
      <c r="Y644" s="13"/>
      <c r="Z644" s="13">
        <v>-0.84057971014492805</v>
      </c>
      <c r="AA644" s="13">
        <v>-0.89411764705882402</v>
      </c>
      <c r="AB644" s="13">
        <v>-0.86904761904761896</v>
      </c>
      <c r="AC644" s="13">
        <v>-0.85882352941176499</v>
      </c>
      <c r="AD644" s="13">
        <v>-0.80851063829787195</v>
      </c>
      <c r="AE644" s="13">
        <v>-0.77083333333333304</v>
      </c>
      <c r="AF644" s="13">
        <v>-0.89473684210526305</v>
      </c>
      <c r="AG644" s="13">
        <v>-0.84313725490196101</v>
      </c>
      <c r="AH644" s="13"/>
      <c r="AI644" s="13">
        <v>-0.80769230769230804</v>
      </c>
      <c r="AJ644" s="13">
        <v>-0.6875</v>
      </c>
      <c r="AK644" s="13">
        <v>-0.79012345679012297</v>
      </c>
      <c r="AL644" s="13">
        <v>-0.88333333333333297</v>
      </c>
      <c r="AM644" s="13">
        <v>-0.90804597701149403</v>
      </c>
      <c r="AN644" s="13"/>
      <c r="AO644" s="13">
        <v>-0.83848797250859097</v>
      </c>
      <c r="AP644" s="13">
        <v>-0.86802030456852797</v>
      </c>
      <c r="AQ644" s="13"/>
      <c r="AR644" s="13">
        <v>-0.83783783783783805</v>
      </c>
      <c r="AS644" s="13">
        <v>-0.87581699346405195</v>
      </c>
      <c r="AT644" s="13">
        <v>-0.6</v>
      </c>
      <c r="AU644" s="13">
        <v>-0.92307692307692302</v>
      </c>
      <c r="AV644" s="13">
        <v>-0.83050847457627097</v>
      </c>
      <c r="AW644" s="13">
        <v>-0.83333333333333304</v>
      </c>
      <c r="AX644" s="13">
        <v>-0.82608695652173902</v>
      </c>
      <c r="AY644" s="13">
        <v>-1</v>
      </c>
      <c r="AZ644" s="13">
        <v>-0.80851063829787195</v>
      </c>
      <c r="BA644" s="13">
        <v>-0.88888888888888895</v>
      </c>
      <c r="BB644" s="13">
        <v>-0.82608695652173902</v>
      </c>
      <c r="BC644" s="13">
        <v>-0.8</v>
      </c>
      <c r="BD644" s="13"/>
      <c r="BE644" s="13">
        <v>-0.884210526315789</v>
      </c>
    </row>
    <row r="645" spans="2:57" x14ac:dyDescent="0.25">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row>
    <row r="646" spans="2:57" x14ac:dyDescent="0.25">
      <c r="B646" s="6" t="s">
        <v>340</v>
      </c>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row>
    <row r="647" spans="2:57" x14ac:dyDescent="0.25">
      <c r="B647" s="23" t="s">
        <v>242</v>
      </c>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row>
    <row r="648" spans="2:57" x14ac:dyDescent="0.25">
      <c r="B648" t="s">
        <v>315</v>
      </c>
      <c r="C648" s="13">
        <v>0.49385245901639302</v>
      </c>
      <c r="D648" s="13">
        <v>0.36842105263157898</v>
      </c>
      <c r="E648" s="13">
        <v>0.34782608695652201</v>
      </c>
      <c r="F648" s="13">
        <v>0.49206349206349198</v>
      </c>
      <c r="G648" s="13">
        <v>0.55294117647058805</v>
      </c>
      <c r="H648" s="13"/>
      <c r="I648" s="13">
        <v>0.42918454935622302</v>
      </c>
      <c r="J648" s="13">
        <v>0.55294117647058805</v>
      </c>
      <c r="K648" s="13"/>
      <c r="L648" s="13">
        <v>0.46031746031746001</v>
      </c>
      <c r="M648" s="13">
        <v>0.52</v>
      </c>
      <c r="N648" s="13">
        <v>0.5</v>
      </c>
      <c r="O648" s="13">
        <v>0.47972972972972999</v>
      </c>
      <c r="P648" s="13"/>
      <c r="Q648" s="13">
        <v>0.46428571428571402</v>
      </c>
      <c r="R648" s="13">
        <v>0.30555555555555602</v>
      </c>
      <c r="S648" s="13">
        <v>0.434782608695652</v>
      </c>
      <c r="T648" s="13">
        <v>0.469387755102041</v>
      </c>
      <c r="U648" s="13">
        <v>0.53521126760563398</v>
      </c>
      <c r="V648" s="13">
        <v>0.50666666666666704</v>
      </c>
      <c r="W648" s="13">
        <v>0.52173913043478304</v>
      </c>
      <c r="X648" s="13">
        <v>0.57281553398058205</v>
      </c>
      <c r="Y648" s="13"/>
      <c r="Z648" s="13">
        <v>0.434782608695652</v>
      </c>
      <c r="AA648" s="13">
        <v>0.61176470588235299</v>
      </c>
      <c r="AB648" s="13">
        <v>0.46428571428571402</v>
      </c>
      <c r="AC648" s="13">
        <v>0.55294117647058805</v>
      </c>
      <c r="AD648" s="13">
        <v>0.51063829787234005</v>
      </c>
      <c r="AE648" s="13">
        <v>0.4375</v>
      </c>
      <c r="AF648" s="13">
        <v>0.42105263157894701</v>
      </c>
      <c r="AG648" s="13">
        <v>0.39215686274509798</v>
      </c>
      <c r="AH648" s="13"/>
      <c r="AI648" s="13">
        <v>0.57692307692307698</v>
      </c>
      <c r="AJ648" s="13">
        <v>0.33333333333333298</v>
      </c>
      <c r="AK648" s="13">
        <v>0.37037037037037002</v>
      </c>
      <c r="AL648" s="13">
        <v>0.51666666666666705</v>
      </c>
      <c r="AM648" s="13">
        <v>0.63218390804597702</v>
      </c>
      <c r="AN648" s="13"/>
      <c r="AO648" s="13">
        <v>0.47079037800687301</v>
      </c>
      <c r="AP648" s="13">
        <v>0.52791878172588802</v>
      </c>
      <c r="AQ648" s="13"/>
      <c r="AR648" s="13">
        <v>0.51351351351351304</v>
      </c>
      <c r="AS648" s="13">
        <v>0.50326797385620903</v>
      </c>
      <c r="AT648" s="13">
        <v>0.2</v>
      </c>
      <c r="AU648" s="13">
        <v>0.46153846153846201</v>
      </c>
      <c r="AV648" s="13">
        <v>0.50847457627118597</v>
      </c>
      <c r="AW648" s="13">
        <v>0.44444444444444398</v>
      </c>
      <c r="AX648" s="13">
        <v>0.52173913043478304</v>
      </c>
      <c r="AY648" s="13">
        <v>0.70588235294117696</v>
      </c>
      <c r="AZ648" s="13">
        <v>0.53191489361702105</v>
      </c>
      <c r="BA648" s="13">
        <v>0.37037037037037002</v>
      </c>
      <c r="BB648" s="13">
        <v>0.52173913043478304</v>
      </c>
      <c r="BC648" s="13">
        <v>0.36</v>
      </c>
      <c r="BD648" s="13"/>
      <c r="BE648" s="13">
        <v>0.54736842105263195</v>
      </c>
    </row>
    <row r="649" spans="2:57" x14ac:dyDescent="0.25">
      <c r="B649" t="s">
        <v>316</v>
      </c>
      <c r="C649" s="13">
        <v>0.358606557377049</v>
      </c>
      <c r="D649" s="13">
        <v>0.28947368421052599</v>
      </c>
      <c r="E649" s="13">
        <v>0.42028985507246402</v>
      </c>
      <c r="F649" s="13">
        <v>0.41269841269841301</v>
      </c>
      <c r="G649" s="13">
        <v>0.32549019607843099</v>
      </c>
      <c r="H649" s="13"/>
      <c r="I649" s="13">
        <v>0.39484978540772497</v>
      </c>
      <c r="J649" s="13">
        <v>0.32549019607843099</v>
      </c>
      <c r="K649" s="13"/>
      <c r="L649" s="13">
        <v>0.41269841269841301</v>
      </c>
      <c r="M649" s="13">
        <v>0.33600000000000002</v>
      </c>
      <c r="N649" s="13">
        <v>0.33552631578947401</v>
      </c>
      <c r="O649" s="13">
        <v>0.37837837837837801</v>
      </c>
      <c r="P649" s="13"/>
      <c r="Q649" s="13">
        <v>0.30357142857142899</v>
      </c>
      <c r="R649" s="13">
        <v>0.47222222222222199</v>
      </c>
      <c r="S649" s="13">
        <v>0.39130434782608697</v>
      </c>
      <c r="T649" s="13">
        <v>0.34693877551020402</v>
      </c>
      <c r="U649" s="13">
        <v>0.352112676056338</v>
      </c>
      <c r="V649" s="13">
        <v>0.4</v>
      </c>
      <c r="W649" s="13">
        <v>0.32608695652173902</v>
      </c>
      <c r="X649" s="13">
        <v>0.31067961165048502</v>
      </c>
      <c r="Y649" s="13"/>
      <c r="Z649" s="13">
        <v>0.46376811594202899</v>
      </c>
      <c r="AA649" s="13">
        <v>0.28235294117647097</v>
      </c>
      <c r="AB649" s="13">
        <v>0.40476190476190499</v>
      </c>
      <c r="AC649" s="13">
        <v>0.25882352941176501</v>
      </c>
      <c r="AD649" s="13">
        <v>0.27659574468085102</v>
      </c>
      <c r="AE649" s="13">
        <v>0.4375</v>
      </c>
      <c r="AF649" s="13">
        <v>0.36842105263157898</v>
      </c>
      <c r="AG649" s="13">
        <v>0.43137254901960798</v>
      </c>
      <c r="AH649" s="13"/>
      <c r="AI649" s="13">
        <v>0.19230769230769201</v>
      </c>
      <c r="AJ649" s="13">
        <v>0.41666666666666702</v>
      </c>
      <c r="AK649" s="13">
        <v>0.41975308641975301</v>
      </c>
      <c r="AL649" s="13">
        <v>0.37083333333333302</v>
      </c>
      <c r="AM649" s="13">
        <v>0.26436781609195398</v>
      </c>
      <c r="AN649" s="13"/>
      <c r="AO649" s="13">
        <v>0.347079037800687</v>
      </c>
      <c r="AP649" s="13">
        <v>0.37563451776649698</v>
      </c>
      <c r="AQ649" s="13"/>
      <c r="AR649" s="13">
        <v>0.32432432432432401</v>
      </c>
      <c r="AS649" s="13">
        <v>0.34640522875816998</v>
      </c>
      <c r="AT649" s="13">
        <v>0.6</v>
      </c>
      <c r="AU649" s="13">
        <v>0.46153846153846201</v>
      </c>
      <c r="AV649" s="13">
        <v>0.322033898305085</v>
      </c>
      <c r="AW649" s="13">
        <v>0.47222222222222199</v>
      </c>
      <c r="AX649" s="13">
        <v>0.30434782608695699</v>
      </c>
      <c r="AY649" s="13">
        <v>0.23529411764705899</v>
      </c>
      <c r="AZ649" s="13">
        <v>0.319148936170213</v>
      </c>
      <c r="BA649" s="13">
        <v>0.407407407407407</v>
      </c>
      <c r="BB649" s="13">
        <v>0.39130434782608697</v>
      </c>
      <c r="BC649" s="13">
        <v>0.48</v>
      </c>
      <c r="BD649" s="13"/>
      <c r="BE649" s="13">
        <v>0.33157894736842097</v>
      </c>
    </row>
    <row r="650" spans="2:57" x14ac:dyDescent="0.25">
      <c r="B650" t="s">
        <v>335</v>
      </c>
      <c r="C650" s="13">
        <v>0.114754098360656</v>
      </c>
      <c r="D650" s="13">
        <v>0.26315789473684198</v>
      </c>
      <c r="E650" s="13">
        <v>0.15942028985507201</v>
      </c>
      <c r="F650" s="13">
        <v>7.9365079365079402E-2</v>
      </c>
      <c r="G650" s="13">
        <v>9.8039215686274495E-2</v>
      </c>
      <c r="H650" s="13"/>
      <c r="I650" s="13">
        <v>0.13304721030042899</v>
      </c>
      <c r="J650" s="13">
        <v>9.8039215686274495E-2</v>
      </c>
      <c r="K650" s="13"/>
      <c r="L650" s="13">
        <v>0.11111111111111099</v>
      </c>
      <c r="M650" s="13">
        <v>0.112</v>
      </c>
      <c r="N650" s="13">
        <v>0.125</v>
      </c>
      <c r="O650" s="13">
        <v>0.108108108108108</v>
      </c>
      <c r="P650" s="13"/>
      <c r="Q650" s="13">
        <v>0.17857142857142899</v>
      </c>
      <c r="R650" s="13">
        <v>0.22222222222222199</v>
      </c>
      <c r="S650" s="13">
        <v>0.108695652173913</v>
      </c>
      <c r="T650" s="13">
        <v>0.14285714285714299</v>
      </c>
      <c r="U650" s="13">
        <v>9.85915492957746E-2</v>
      </c>
      <c r="V650" s="13">
        <v>0.08</v>
      </c>
      <c r="W650" s="13">
        <v>0.13043478260869601</v>
      </c>
      <c r="X650" s="13">
        <v>6.7961165048543701E-2</v>
      </c>
      <c r="Y650" s="13"/>
      <c r="Z650" s="13">
        <v>7.2463768115942004E-2</v>
      </c>
      <c r="AA650" s="13">
        <v>8.2352941176470601E-2</v>
      </c>
      <c r="AB650" s="13">
        <v>0.13095238095238099</v>
      </c>
      <c r="AC650" s="13">
        <v>0.152941176470588</v>
      </c>
      <c r="AD650" s="13">
        <v>0.19148936170212799</v>
      </c>
      <c r="AE650" s="13">
        <v>8.3333333333333301E-2</v>
      </c>
      <c r="AF650" s="13">
        <v>0.157894736842105</v>
      </c>
      <c r="AG650" s="13">
        <v>7.8431372549019607E-2</v>
      </c>
      <c r="AH650" s="13"/>
      <c r="AI650" s="13">
        <v>0.19230769230769201</v>
      </c>
      <c r="AJ650" s="13">
        <v>0.20833333333333301</v>
      </c>
      <c r="AK650" s="13">
        <v>0.148148148148148</v>
      </c>
      <c r="AL650" s="13">
        <v>9.1666666666666702E-2</v>
      </c>
      <c r="AM650" s="13">
        <v>8.04597701149425E-2</v>
      </c>
      <c r="AN650" s="13"/>
      <c r="AO650" s="13">
        <v>0.14089347079037801</v>
      </c>
      <c r="AP650" s="13">
        <v>7.6142131979695396E-2</v>
      </c>
      <c r="AQ650" s="13"/>
      <c r="AR650" s="13">
        <v>0.162162162162162</v>
      </c>
      <c r="AS650" s="13">
        <v>9.8039215686274495E-2</v>
      </c>
      <c r="AT650" s="13">
        <v>0.2</v>
      </c>
      <c r="AU650" s="13">
        <v>7.69230769230769E-2</v>
      </c>
      <c r="AV650" s="13">
        <v>0.13559322033898299</v>
      </c>
      <c r="AW650" s="13">
        <v>5.5555555555555601E-2</v>
      </c>
      <c r="AX650" s="13">
        <v>0.13043478260869601</v>
      </c>
      <c r="AY650" s="13">
        <v>5.8823529411764698E-2</v>
      </c>
      <c r="AZ650" s="13">
        <v>0.12765957446808501</v>
      </c>
      <c r="BA650" s="13">
        <v>0.18518518518518501</v>
      </c>
      <c r="BB650" s="13">
        <v>8.6956521739130405E-2</v>
      </c>
      <c r="BC650" s="13">
        <v>0.12</v>
      </c>
      <c r="BD650" s="13"/>
      <c r="BE650" s="13">
        <v>9.4736842105263203E-2</v>
      </c>
    </row>
    <row r="651" spans="2:57" x14ac:dyDescent="0.25">
      <c r="B651" t="s">
        <v>318</v>
      </c>
      <c r="C651" s="13">
        <v>2.86885245901639E-2</v>
      </c>
      <c r="D651" s="13">
        <v>7.8947368421052599E-2</v>
      </c>
      <c r="E651" s="13">
        <v>5.7971014492753603E-2</v>
      </c>
      <c r="F651" s="13">
        <v>1.58730158730159E-2</v>
      </c>
      <c r="G651" s="13">
        <v>1.9607843137254902E-2</v>
      </c>
      <c r="H651" s="13"/>
      <c r="I651" s="13">
        <v>3.8626609442060103E-2</v>
      </c>
      <c r="J651" s="13">
        <v>1.9607843137254902E-2</v>
      </c>
      <c r="K651" s="13"/>
      <c r="L651" s="13">
        <v>1.58730158730159E-2</v>
      </c>
      <c r="M651" s="13">
        <v>2.4E-2</v>
      </c>
      <c r="N651" s="13">
        <v>3.94736842105263E-2</v>
      </c>
      <c r="O651" s="13">
        <v>2.7027027027027001E-2</v>
      </c>
      <c r="P651" s="13"/>
      <c r="Q651" s="13">
        <v>5.3571428571428603E-2</v>
      </c>
      <c r="R651" s="13">
        <v>0</v>
      </c>
      <c r="S651" s="13">
        <v>4.3478260869565202E-2</v>
      </c>
      <c r="T651" s="13">
        <v>4.08163265306122E-2</v>
      </c>
      <c r="U651" s="13">
        <v>1.4084507042253501E-2</v>
      </c>
      <c r="V651" s="13">
        <v>1.3333333333333299E-2</v>
      </c>
      <c r="W651" s="13">
        <v>2.1739130434782601E-2</v>
      </c>
      <c r="X651" s="13">
        <v>3.8834951456310697E-2</v>
      </c>
      <c r="Y651" s="13"/>
      <c r="Z651" s="13">
        <v>2.8985507246376802E-2</v>
      </c>
      <c r="AA651" s="13">
        <v>1.1764705882352899E-2</v>
      </c>
      <c r="AB651" s="13">
        <v>0</v>
      </c>
      <c r="AC651" s="13">
        <v>2.3529411764705899E-2</v>
      </c>
      <c r="AD651" s="13">
        <v>2.1276595744680899E-2</v>
      </c>
      <c r="AE651" s="13">
        <v>4.1666666666666699E-2</v>
      </c>
      <c r="AF651" s="13">
        <v>5.2631578947368397E-2</v>
      </c>
      <c r="AG651" s="13">
        <v>9.8039215686274495E-2</v>
      </c>
      <c r="AH651" s="13"/>
      <c r="AI651" s="13">
        <v>3.8461538461538498E-2</v>
      </c>
      <c r="AJ651" s="13">
        <v>4.1666666666666699E-2</v>
      </c>
      <c r="AK651" s="13">
        <v>3.7037037037037E-2</v>
      </c>
      <c r="AL651" s="13">
        <v>2.0833333333333301E-2</v>
      </c>
      <c r="AM651" s="13">
        <v>2.2988505747126398E-2</v>
      </c>
      <c r="AN651" s="13"/>
      <c r="AO651" s="13">
        <v>3.4364261168384903E-2</v>
      </c>
      <c r="AP651" s="13">
        <v>2.0304568527918801E-2</v>
      </c>
      <c r="AQ651" s="13"/>
      <c r="AR651" s="13">
        <v>0</v>
      </c>
      <c r="AS651" s="13">
        <v>5.22875816993464E-2</v>
      </c>
      <c r="AT651" s="13">
        <v>0</v>
      </c>
      <c r="AU651" s="13">
        <v>0</v>
      </c>
      <c r="AV651" s="13">
        <v>1.6949152542372899E-2</v>
      </c>
      <c r="AW651" s="13">
        <v>2.7777777777777801E-2</v>
      </c>
      <c r="AX651" s="13">
        <v>2.1739130434782601E-2</v>
      </c>
      <c r="AY651" s="13">
        <v>0</v>
      </c>
      <c r="AZ651" s="13">
        <v>2.1276595744680899E-2</v>
      </c>
      <c r="BA651" s="13">
        <v>3.7037037037037E-2</v>
      </c>
      <c r="BB651" s="13">
        <v>0</v>
      </c>
      <c r="BC651" s="13">
        <v>0.04</v>
      </c>
      <c r="BD651" s="13"/>
      <c r="BE651" s="13">
        <v>2.6315789473684199E-2</v>
      </c>
    </row>
    <row r="652" spans="2:57" x14ac:dyDescent="0.25">
      <c r="B652" t="s">
        <v>82</v>
      </c>
      <c r="C652" s="13">
        <v>4.0983606557377103E-3</v>
      </c>
      <c r="D652" s="13">
        <v>0</v>
      </c>
      <c r="E652" s="13">
        <v>1.4492753623188401E-2</v>
      </c>
      <c r="F652" s="13">
        <v>0</v>
      </c>
      <c r="G652" s="13">
        <v>3.9215686274509803E-3</v>
      </c>
      <c r="H652" s="13"/>
      <c r="I652" s="13">
        <v>4.29184549356223E-3</v>
      </c>
      <c r="J652" s="13">
        <v>3.9215686274509803E-3</v>
      </c>
      <c r="K652" s="13"/>
      <c r="L652" s="13">
        <v>0</v>
      </c>
      <c r="M652" s="13">
        <v>8.0000000000000002E-3</v>
      </c>
      <c r="N652" s="13">
        <v>0</v>
      </c>
      <c r="O652" s="13">
        <v>6.7567567567567597E-3</v>
      </c>
      <c r="P652" s="13"/>
      <c r="Q652" s="13">
        <v>0</v>
      </c>
      <c r="R652" s="13">
        <v>0</v>
      </c>
      <c r="S652" s="13">
        <v>2.1739130434782601E-2</v>
      </c>
      <c r="T652" s="13">
        <v>0</v>
      </c>
      <c r="U652" s="13">
        <v>0</v>
      </c>
      <c r="V652" s="13">
        <v>0</v>
      </c>
      <c r="W652" s="13">
        <v>0</v>
      </c>
      <c r="X652" s="13">
        <v>9.7087378640776708E-3</v>
      </c>
      <c r="Y652" s="13"/>
      <c r="Z652" s="13">
        <v>0</v>
      </c>
      <c r="AA652" s="13">
        <v>1.1764705882352899E-2</v>
      </c>
      <c r="AB652" s="13">
        <v>0</v>
      </c>
      <c r="AC652" s="13">
        <v>1.1764705882352899E-2</v>
      </c>
      <c r="AD652" s="13">
        <v>0</v>
      </c>
      <c r="AE652" s="13">
        <v>0</v>
      </c>
      <c r="AF652" s="13">
        <v>0</v>
      </c>
      <c r="AG652" s="13">
        <v>0</v>
      </c>
      <c r="AH652" s="13"/>
      <c r="AI652" s="13">
        <v>0</v>
      </c>
      <c r="AJ652" s="13">
        <v>0</v>
      </c>
      <c r="AK652" s="13">
        <v>2.4691358024691398E-2</v>
      </c>
      <c r="AL652" s="13">
        <v>0</v>
      </c>
      <c r="AM652" s="13">
        <v>0</v>
      </c>
      <c r="AN652" s="13"/>
      <c r="AO652" s="13">
        <v>6.8728522336769802E-3</v>
      </c>
      <c r="AP652" s="13">
        <v>0</v>
      </c>
      <c r="AQ652" s="13"/>
      <c r="AR652" s="13">
        <v>0</v>
      </c>
      <c r="AS652" s="13">
        <v>0</v>
      </c>
      <c r="AT652" s="13">
        <v>0</v>
      </c>
      <c r="AU652" s="13">
        <v>0</v>
      </c>
      <c r="AV652" s="13">
        <v>1.6949152542372899E-2</v>
      </c>
      <c r="AW652" s="13">
        <v>0</v>
      </c>
      <c r="AX652" s="13">
        <v>2.1739130434782601E-2</v>
      </c>
      <c r="AY652" s="13">
        <v>0</v>
      </c>
      <c r="AZ652" s="13">
        <v>0</v>
      </c>
      <c r="BA652" s="13">
        <v>0</v>
      </c>
      <c r="BB652" s="13">
        <v>0</v>
      </c>
      <c r="BC652" s="13">
        <v>0</v>
      </c>
      <c r="BD652" s="13"/>
      <c r="BE652" s="13">
        <v>0</v>
      </c>
    </row>
    <row r="653" spans="2:57" x14ac:dyDescent="0.25">
      <c r="B653" t="s">
        <v>319</v>
      </c>
      <c r="C653" s="13">
        <v>0.85245901639344301</v>
      </c>
      <c r="D653" s="13">
        <v>0.65789473684210498</v>
      </c>
      <c r="E653" s="13">
        <v>0.76811594202898503</v>
      </c>
      <c r="F653" s="13">
        <v>0.90476190476190499</v>
      </c>
      <c r="G653" s="13">
        <v>0.87843137254902004</v>
      </c>
      <c r="H653" s="13"/>
      <c r="I653" s="13">
        <v>0.82403433476394805</v>
      </c>
      <c r="J653" s="13">
        <v>0.87843137254902004</v>
      </c>
      <c r="K653" s="13"/>
      <c r="L653" s="13">
        <v>0.87301587301587302</v>
      </c>
      <c r="M653" s="13">
        <v>0.85599999999999998</v>
      </c>
      <c r="N653" s="13">
        <v>0.83552631578947401</v>
      </c>
      <c r="O653" s="13">
        <v>0.858108108108108</v>
      </c>
      <c r="P653" s="13"/>
      <c r="Q653" s="13">
        <v>0.76785714285714302</v>
      </c>
      <c r="R653" s="13">
        <v>0.77777777777777801</v>
      </c>
      <c r="S653" s="13">
        <v>0.82608695652173902</v>
      </c>
      <c r="T653" s="13">
        <v>0.81632653061224503</v>
      </c>
      <c r="U653" s="13">
        <v>0.88732394366197198</v>
      </c>
      <c r="V653" s="13">
        <v>0.90666666666666695</v>
      </c>
      <c r="W653" s="13">
        <v>0.84782608695652195</v>
      </c>
      <c r="X653" s="13">
        <v>0.88349514563106801</v>
      </c>
      <c r="Y653" s="13"/>
      <c r="Z653" s="13">
        <v>0.89855072463768104</v>
      </c>
      <c r="AA653" s="13">
        <v>0.89411764705882402</v>
      </c>
      <c r="AB653" s="13">
        <v>0.86904761904761896</v>
      </c>
      <c r="AC653" s="13">
        <v>0.81176470588235305</v>
      </c>
      <c r="AD653" s="13">
        <v>0.78723404255319096</v>
      </c>
      <c r="AE653" s="13">
        <v>0.875</v>
      </c>
      <c r="AF653" s="13">
        <v>0.78947368421052599</v>
      </c>
      <c r="AG653" s="13">
        <v>0.82352941176470595</v>
      </c>
      <c r="AH653" s="13"/>
      <c r="AI653" s="13">
        <v>0.76923076923076905</v>
      </c>
      <c r="AJ653" s="13">
        <v>0.75</v>
      </c>
      <c r="AK653" s="13">
        <v>0.79012345679012297</v>
      </c>
      <c r="AL653" s="13">
        <v>0.88749999999999996</v>
      </c>
      <c r="AM653" s="13">
        <v>0.89655172413793105</v>
      </c>
      <c r="AN653" s="13"/>
      <c r="AO653" s="13">
        <v>0.81786941580756001</v>
      </c>
      <c r="AP653" s="13">
        <v>0.90355329949238605</v>
      </c>
      <c r="AQ653" s="13"/>
      <c r="AR653" s="13">
        <v>0.83783783783783805</v>
      </c>
      <c r="AS653" s="13">
        <v>0.84967320261437895</v>
      </c>
      <c r="AT653" s="13">
        <v>0.8</v>
      </c>
      <c r="AU653" s="13">
        <v>0.92307692307692302</v>
      </c>
      <c r="AV653" s="13">
        <v>0.83050847457627097</v>
      </c>
      <c r="AW653" s="13">
        <v>0.91666666666666696</v>
      </c>
      <c r="AX653" s="13">
        <v>0.82608695652173902</v>
      </c>
      <c r="AY653" s="13">
        <v>0.94117647058823495</v>
      </c>
      <c r="AZ653" s="13">
        <v>0.85106382978723405</v>
      </c>
      <c r="BA653" s="13">
        <v>0.77777777777777801</v>
      </c>
      <c r="BB653" s="13">
        <v>0.91304347826086996</v>
      </c>
      <c r="BC653" s="13">
        <v>0.84</v>
      </c>
      <c r="BD653" s="13"/>
      <c r="BE653" s="13">
        <v>0.87894736842105303</v>
      </c>
    </row>
    <row r="654" spans="2:57" x14ac:dyDescent="0.25">
      <c r="B654" t="s">
        <v>274</v>
      </c>
      <c r="C654" s="13">
        <v>-0.84836065573770503</v>
      </c>
      <c r="D654" s="13">
        <v>-0.65789473684210498</v>
      </c>
      <c r="E654" s="13">
        <v>-0.75362318840579701</v>
      </c>
      <c r="F654" s="13">
        <v>-0.90476190476190499</v>
      </c>
      <c r="G654" s="13">
        <v>-0.87450980392156896</v>
      </c>
      <c r="H654" s="13"/>
      <c r="I654" s="13">
        <v>-0.81974248927038595</v>
      </c>
      <c r="J654" s="13">
        <v>-0.87450980392156896</v>
      </c>
      <c r="K654" s="13"/>
      <c r="L654" s="13">
        <v>-0.87301587301587302</v>
      </c>
      <c r="M654" s="13">
        <v>-0.84799999999999998</v>
      </c>
      <c r="N654" s="13">
        <v>-0.83552631578947401</v>
      </c>
      <c r="O654" s="13">
        <v>-0.85135135135135098</v>
      </c>
      <c r="P654" s="13"/>
      <c r="Q654" s="13">
        <v>-0.76785714285714302</v>
      </c>
      <c r="R654" s="13">
        <v>-0.77777777777777801</v>
      </c>
      <c r="S654" s="13">
        <v>-0.80434782608695699</v>
      </c>
      <c r="T654" s="13">
        <v>-0.81632653061224503</v>
      </c>
      <c r="U654" s="13">
        <v>-0.88732394366197198</v>
      </c>
      <c r="V654" s="13">
        <v>-0.90666666666666695</v>
      </c>
      <c r="W654" s="13">
        <v>-0.84782608695652195</v>
      </c>
      <c r="X654" s="13">
        <v>-0.87378640776699001</v>
      </c>
      <c r="Y654" s="13"/>
      <c r="Z654" s="13">
        <v>-0.89855072463768104</v>
      </c>
      <c r="AA654" s="13">
        <v>-0.88235294117647101</v>
      </c>
      <c r="AB654" s="13">
        <v>-0.86904761904761896</v>
      </c>
      <c r="AC654" s="13">
        <v>-0.8</v>
      </c>
      <c r="AD654" s="13">
        <v>-0.78723404255319096</v>
      </c>
      <c r="AE654" s="13">
        <v>-0.875</v>
      </c>
      <c r="AF654" s="13">
        <v>-0.78947368421052599</v>
      </c>
      <c r="AG654" s="13">
        <v>-0.82352941176470595</v>
      </c>
      <c r="AH654" s="13"/>
      <c r="AI654" s="13">
        <v>-0.76923076923076905</v>
      </c>
      <c r="AJ654" s="13">
        <v>-0.75</v>
      </c>
      <c r="AK654" s="13">
        <v>-0.76543209876543195</v>
      </c>
      <c r="AL654" s="13">
        <v>-0.88749999999999996</v>
      </c>
      <c r="AM654" s="13">
        <v>-0.89655172413793105</v>
      </c>
      <c r="AN654" s="13"/>
      <c r="AO654" s="13">
        <v>-0.81099656357388294</v>
      </c>
      <c r="AP654" s="13">
        <v>-0.90355329949238605</v>
      </c>
      <c r="AQ654" s="13"/>
      <c r="AR654" s="13">
        <v>-0.83783783783783805</v>
      </c>
      <c r="AS654" s="13">
        <v>-0.84967320261437895</v>
      </c>
      <c r="AT654" s="13">
        <v>-0.8</v>
      </c>
      <c r="AU654" s="13">
        <v>-0.92307692307692302</v>
      </c>
      <c r="AV654" s="13">
        <v>-0.81355932203389802</v>
      </c>
      <c r="AW654" s="13">
        <v>-0.91666666666666696</v>
      </c>
      <c r="AX654" s="13">
        <v>-0.80434782608695699</v>
      </c>
      <c r="AY654" s="13">
        <v>-0.94117647058823495</v>
      </c>
      <c r="AZ654" s="13">
        <v>-0.85106382978723405</v>
      </c>
      <c r="BA654" s="13">
        <v>-0.77777777777777801</v>
      </c>
      <c r="BB654" s="13">
        <v>-0.91304347826086996</v>
      </c>
      <c r="BC654" s="13">
        <v>-0.84</v>
      </c>
      <c r="BD654" s="13"/>
      <c r="BE654" s="13">
        <v>-0.87894736842105303</v>
      </c>
    </row>
    <row r="655" spans="2:57" x14ac:dyDescent="0.25">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row>
    <row r="656" spans="2:57" x14ac:dyDescent="0.25">
      <c r="B656" s="6" t="s">
        <v>341</v>
      </c>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row>
    <row r="657" spans="2:57" x14ac:dyDescent="0.25">
      <c r="B657" s="23" t="s">
        <v>242</v>
      </c>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row>
    <row r="658" spans="2:57" x14ac:dyDescent="0.25">
      <c r="B658" t="s">
        <v>315</v>
      </c>
      <c r="C658" s="13">
        <v>0.51844262295082</v>
      </c>
      <c r="D658" s="13">
        <v>0.34210526315789502</v>
      </c>
      <c r="E658" s="13">
        <v>0.434782608695652</v>
      </c>
      <c r="F658" s="13">
        <v>0.53968253968253999</v>
      </c>
      <c r="G658" s="13">
        <v>0.55686274509803901</v>
      </c>
      <c r="H658" s="13"/>
      <c r="I658" s="13">
        <v>0.47639484978540803</v>
      </c>
      <c r="J658" s="13">
        <v>0.55686274509803901</v>
      </c>
      <c r="K658" s="13"/>
      <c r="L658" s="13">
        <v>0.58730158730158699</v>
      </c>
      <c r="M658" s="13">
        <v>0.48</v>
      </c>
      <c r="N658" s="13">
        <v>0.51973684210526305</v>
      </c>
      <c r="O658" s="13">
        <v>0.52027027027026995</v>
      </c>
      <c r="P658" s="13"/>
      <c r="Q658" s="13">
        <v>0.51785714285714302</v>
      </c>
      <c r="R658" s="13">
        <v>0.33333333333333298</v>
      </c>
      <c r="S658" s="13">
        <v>0.47826086956521702</v>
      </c>
      <c r="T658" s="13">
        <v>0.469387755102041</v>
      </c>
      <c r="U658" s="13">
        <v>0.57746478873239404</v>
      </c>
      <c r="V658" s="13">
        <v>0.52</v>
      </c>
      <c r="W658" s="13">
        <v>0.565217391304348</v>
      </c>
      <c r="X658" s="13">
        <v>0.54368932038834905</v>
      </c>
      <c r="Y658" s="13"/>
      <c r="Z658" s="13">
        <v>0.405797101449275</v>
      </c>
      <c r="AA658" s="13">
        <v>0.52941176470588203</v>
      </c>
      <c r="AB658" s="13">
        <v>0.48809523809523803</v>
      </c>
      <c r="AC658" s="13">
        <v>0.57647058823529396</v>
      </c>
      <c r="AD658" s="13">
        <v>0.57446808510638303</v>
      </c>
      <c r="AE658" s="13">
        <v>0.52083333333333304</v>
      </c>
      <c r="AF658" s="13">
        <v>0.52631578947368396</v>
      </c>
      <c r="AG658" s="13">
        <v>0.54901960784313697</v>
      </c>
      <c r="AH658" s="13"/>
      <c r="AI658" s="13">
        <v>0.5</v>
      </c>
      <c r="AJ658" s="13">
        <v>0.33333333333333298</v>
      </c>
      <c r="AK658" s="13">
        <v>0.469135802469136</v>
      </c>
      <c r="AL658" s="13">
        <v>0.53333333333333299</v>
      </c>
      <c r="AM658" s="13">
        <v>0.65517241379310298</v>
      </c>
      <c r="AN658" s="13"/>
      <c r="AO658" s="13">
        <v>0.52233676975944998</v>
      </c>
      <c r="AP658" s="13">
        <v>0.512690355329949</v>
      </c>
      <c r="AQ658" s="13"/>
      <c r="AR658" s="13">
        <v>0.51351351351351304</v>
      </c>
      <c r="AS658" s="13">
        <v>0.52287581699346397</v>
      </c>
      <c r="AT658" s="13">
        <v>0.4</v>
      </c>
      <c r="AU658" s="13">
        <v>0.46153846153846201</v>
      </c>
      <c r="AV658" s="13">
        <v>0.45762711864406802</v>
      </c>
      <c r="AW658" s="13">
        <v>0.58333333333333304</v>
      </c>
      <c r="AX658" s="13">
        <v>0.565217391304348</v>
      </c>
      <c r="AY658" s="13">
        <v>0.64705882352941202</v>
      </c>
      <c r="AZ658" s="13">
        <v>0.48936170212766</v>
      </c>
      <c r="BA658" s="13">
        <v>0.44444444444444398</v>
      </c>
      <c r="BB658" s="13">
        <v>0.65217391304347805</v>
      </c>
      <c r="BC658" s="13">
        <v>0.44</v>
      </c>
      <c r="BD658" s="13"/>
      <c r="BE658" s="13">
        <v>0.51052631578947405</v>
      </c>
    </row>
    <row r="659" spans="2:57" x14ac:dyDescent="0.25">
      <c r="B659" t="s">
        <v>316</v>
      </c>
      <c r="C659" s="13">
        <v>0.40163934426229497</v>
      </c>
      <c r="D659" s="13">
        <v>0.5</v>
      </c>
      <c r="E659" s="13">
        <v>0.42028985507246402</v>
      </c>
      <c r="F659" s="13">
        <v>0.43650793650793701</v>
      </c>
      <c r="G659" s="13">
        <v>0.36470588235294099</v>
      </c>
      <c r="H659" s="13"/>
      <c r="I659" s="13">
        <v>0.44206008583690998</v>
      </c>
      <c r="J659" s="13">
        <v>0.36470588235294099</v>
      </c>
      <c r="K659" s="13"/>
      <c r="L659" s="13">
        <v>0.317460317460317</v>
      </c>
      <c r="M659" s="13">
        <v>0.44800000000000001</v>
      </c>
      <c r="N659" s="13">
        <v>0.42105263157894701</v>
      </c>
      <c r="O659" s="13">
        <v>0.37837837837837801</v>
      </c>
      <c r="P659" s="13"/>
      <c r="Q659" s="13">
        <v>0.33928571428571402</v>
      </c>
      <c r="R659" s="13">
        <v>0.58333333333333304</v>
      </c>
      <c r="S659" s="13">
        <v>0.5</v>
      </c>
      <c r="T659" s="13">
        <v>0.44897959183673503</v>
      </c>
      <c r="U659" s="13">
        <v>0.36619718309859201</v>
      </c>
      <c r="V659" s="13">
        <v>0.4</v>
      </c>
      <c r="W659" s="13">
        <v>0.36956521739130399</v>
      </c>
      <c r="X659" s="13">
        <v>0.35922330097087402</v>
      </c>
      <c r="Y659" s="13"/>
      <c r="Z659" s="13">
        <v>0.55072463768115898</v>
      </c>
      <c r="AA659" s="13">
        <v>0.36470588235294099</v>
      </c>
      <c r="AB659" s="13">
        <v>0.452380952380952</v>
      </c>
      <c r="AC659" s="13">
        <v>0.28235294117647097</v>
      </c>
      <c r="AD659" s="13">
        <v>0.36170212765957399</v>
      </c>
      <c r="AE659" s="13">
        <v>0.41666666666666702</v>
      </c>
      <c r="AF659" s="13">
        <v>0.42105263157894701</v>
      </c>
      <c r="AG659" s="13">
        <v>0.39215686274509798</v>
      </c>
      <c r="AH659" s="13"/>
      <c r="AI659" s="13">
        <v>0.42307692307692302</v>
      </c>
      <c r="AJ659" s="13">
        <v>0.5</v>
      </c>
      <c r="AK659" s="13">
        <v>0.41975308641975301</v>
      </c>
      <c r="AL659" s="13">
        <v>0.40833333333333299</v>
      </c>
      <c r="AM659" s="13">
        <v>0.28735632183908</v>
      </c>
      <c r="AN659" s="13"/>
      <c r="AO659" s="13">
        <v>0.378006872852234</v>
      </c>
      <c r="AP659" s="13">
        <v>0.43654822335025401</v>
      </c>
      <c r="AQ659" s="13"/>
      <c r="AR659" s="13">
        <v>0.29729729729729698</v>
      </c>
      <c r="AS659" s="13">
        <v>0.39869281045751598</v>
      </c>
      <c r="AT659" s="13">
        <v>0.6</v>
      </c>
      <c r="AU659" s="13">
        <v>0.46153846153846201</v>
      </c>
      <c r="AV659" s="13">
        <v>0.50847457627118597</v>
      </c>
      <c r="AW659" s="13">
        <v>0.33333333333333298</v>
      </c>
      <c r="AX659" s="13">
        <v>0.282608695652174</v>
      </c>
      <c r="AY659" s="13">
        <v>0.35294117647058798</v>
      </c>
      <c r="AZ659" s="13">
        <v>0.44680851063829802</v>
      </c>
      <c r="BA659" s="13">
        <v>0.48148148148148101</v>
      </c>
      <c r="BB659" s="13">
        <v>0.34782608695652201</v>
      </c>
      <c r="BC659" s="13">
        <v>0.48</v>
      </c>
      <c r="BD659" s="13"/>
      <c r="BE659" s="13">
        <v>0.42631578947368398</v>
      </c>
    </row>
    <row r="660" spans="2:57" x14ac:dyDescent="0.25">
      <c r="B660" t="s">
        <v>335</v>
      </c>
      <c r="C660" s="13">
        <v>6.9672131147541005E-2</v>
      </c>
      <c r="D660" s="13">
        <v>0.13157894736842099</v>
      </c>
      <c r="E660" s="13">
        <v>0.13043478260869601</v>
      </c>
      <c r="F660" s="13">
        <v>7.9365079365079395E-3</v>
      </c>
      <c r="G660" s="13">
        <v>7.4509803921568599E-2</v>
      </c>
      <c r="H660" s="13"/>
      <c r="I660" s="13">
        <v>6.43776824034335E-2</v>
      </c>
      <c r="J660" s="13">
        <v>7.4509803921568599E-2</v>
      </c>
      <c r="K660" s="13"/>
      <c r="L660" s="13">
        <v>7.9365079365079402E-2</v>
      </c>
      <c r="M660" s="13">
        <v>5.6000000000000001E-2</v>
      </c>
      <c r="N660" s="13">
        <v>5.9210526315789498E-2</v>
      </c>
      <c r="O660" s="13">
        <v>8.7837837837837801E-2</v>
      </c>
      <c r="P660" s="13"/>
      <c r="Q660" s="13">
        <v>0.125</v>
      </c>
      <c r="R660" s="13">
        <v>8.3333333333333301E-2</v>
      </c>
      <c r="S660" s="13">
        <v>2.1739130434782601E-2</v>
      </c>
      <c r="T660" s="13">
        <v>4.08163265306122E-2</v>
      </c>
      <c r="U660" s="13">
        <v>4.2253521126760597E-2</v>
      </c>
      <c r="V660" s="13">
        <v>0.08</v>
      </c>
      <c r="W660" s="13">
        <v>4.3478260869565202E-2</v>
      </c>
      <c r="X660" s="13">
        <v>9.7087378640776698E-2</v>
      </c>
      <c r="Y660" s="13"/>
      <c r="Z660" s="13">
        <v>4.3478260869565202E-2</v>
      </c>
      <c r="AA660" s="13">
        <v>9.41176470588235E-2</v>
      </c>
      <c r="AB660" s="13">
        <v>5.95238095238095E-2</v>
      </c>
      <c r="AC660" s="13">
        <v>0.105882352941176</v>
      </c>
      <c r="AD660" s="13">
        <v>6.3829787234042507E-2</v>
      </c>
      <c r="AE660" s="13">
        <v>6.25E-2</v>
      </c>
      <c r="AF660" s="13">
        <v>5.2631578947368397E-2</v>
      </c>
      <c r="AG660" s="13">
        <v>3.9215686274509803E-2</v>
      </c>
      <c r="AH660" s="13"/>
      <c r="AI660" s="13">
        <v>3.8461538461538498E-2</v>
      </c>
      <c r="AJ660" s="13">
        <v>0.16666666666666699</v>
      </c>
      <c r="AK660" s="13">
        <v>8.6419753086419707E-2</v>
      </c>
      <c r="AL660" s="13">
        <v>5.4166666666666703E-2</v>
      </c>
      <c r="AM660" s="13">
        <v>4.5977011494252901E-2</v>
      </c>
      <c r="AN660" s="13"/>
      <c r="AO660" s="13">
        <v>8.9347079037800703E-2</v>
      </c>
      <c r="AP660" s="13">
        <v>4.0609137055837602E-2</v>
      </c>
      <c r="AQ660" s="13"/>
      <c r="AR660" s="13">
        <v>0.18918918918918901</v>
      </c>
      <c r="AS660" s="13">
        <v>5.8823529411764698E-2</v>
      </c>
      <c r="AT660" s="13">
        <v>0</v>
      </c>
      <c r="AU660" s="13">
        <v>7.69230769230769E-2</v>
      </c>
      <c r="AV660" s="13">
        <v>3.3898305084745797E-2</v>
      </c>
      <c r="AW660" s="13">
        <v>8.3333333333333301E-2</v>
      </c>
      <c r="AX660" s="13">
        <v>0.108695652173913</v>
      </c>
      <c r="AY660" s="13">
        <v>0</v>
      </c>
      <c r="AZ660" s="13">
        <v>6.3829787234042507E-2</v>
      </c>
      <c r="BA660" s="13">
        <v>7.4074074074074098E-2</v>
      </c>
      <c r="BB660" s="13">
        <v>0</v>
      </c>
      <c r="BC660" s="13">
        <v>0.08</v>
      </c>
      <c r="BD660" s="13"/>
      <c r="BE660" s="13">
        <v>5.2631578947368397E-2</v>
      </c>
    </row>
    <row r="661" spans="2:57" x14ac:dyDescent="0.25">
      <c r="B661" t="s">
        <v>318</v>
      </c>
      <c r="C661" s="13">
        <v>1.02459016393443E-2</v>
      </c>
      <c r="D661" s="13">
        <v>2.6315789473684199E-2</v>
      </c>
      <c r="E661" s="13">
        <v>1.4492753623188401E-2</v>
      </c>
      <c r="F661" s="13">
        <v>1.58730158730159E-2</v>
      </c>
      <c r="G661" s="13">
        <v>3.9215686274509803E-3</v>
      </c>
      <c r="H661" s="13"/>
      <c r="I661" s="13">
        <v>1.7167381974248899E-2</v>
      </c>
      <c r="J661" s="13">
        <v>3.9215686274509803E-3</v>
      </c>
      <c r="K661" s="13"/>
      <c r="L661" s="13">
        <v>1.58730158730159E-2</v>
      </c>
      <c r="M661" s="13">
        <v>1.6E-2</v>
      </c>
      <c r="N661" s="13">
        <v>0</v>
      </c>
      <c r="O661" s="13">
        <v>1.35135135135135E-2</v>
      </c>
      <c r="P661" s="13"/>
      <c r="Q661" s="13">
        <v>1.7857142857142901E-2</v>
      </c>
      <c r="R661" s="13">
        <v>0</v>
      </c>
      <c r="S661" s="13">
        <v>0</v>
      </c>
      <c r="T661" s="13">
        <v>4.08163265306122E-2</v>
      </c>
      <c r="U661" s="13">
        <v>1.4084507042253501E-2</v>
      </c>
      <c r="V661" s="13">
        <v>0</v>
      </c>
      <c r="W661" s="13">
        <v>2.1739130434782601E-2</v>
      </c>
      <c r="X661" s="13">
        <v>0</v>
      </c>
      <c r="Y661" s="13"/>
      <c r="Z661" s="13">
        <v>0</v>
      </c>
      <c r="AA661" s="13">
        <v>1.1764705882352899E-2</v>
      </c>
      <c r="AB661" s="13">
        <v>0</v>
      </c>
      <c r="AC661" s="13">
        <v>3.5294117647058802E-2</v>
      </c>
      <c r="AD661" s="13">
        <v>0</v>
      </c>
      <c r="AE661" s="13">
        <v>0</v>
      </c>
      <c r="AF661" s="13">
        <v>0</v>
      </c>
      <c r="AG661" s="13">
        <v>1.9607843137254902E-2</v>
      </c>
      <c r="AH661" s="13"/>
      <c r="AI661" s="13">
        <v>3.8461538461538498E-2</v>
      </c>
      <c r="AJ661" s="13">
        <v>0</v>
      </c>
      <c r="AK661" s="13">
        <v>2.4691358024691398E-2</v>
      </c>
      <c r="AL661" s="13">
        <v>4.1666666666666701E-3</v>
      </c>
      <c r="AM661" s="13">
        <v>1.1494252873563199E-2</v>
      </c>
      <c r="AN661" s="13"/>
      <c r="AO661" s="13">
        <v>1.03092783505155E-2</v>
      </c>
      <c r="AP661" s="13">
        <v>1.01522842639594E-2</v>
      </c>
      <c r="AQ661" s="13"/>
      <c r="AR661" s="13">
        <v>0</v>
      </c>
      <c r="AS661" s="13">
        <v>1.9607843137254902E-2</v>
      </c>
      <c r="AT661" s="13">
        <v>0</v>
      </c>
      <c r="AU661" s="13">
        <v>0</v>
      </c>
      <c r="AV661" s="13">
        <v>0</v>
      </c>
      <c r="AW661" s="13">
        <v>0</v>
      </c>
      <c r="AX661" s="13">
        <v>4.3478260869565202E-2</v>
      </c>
      <c r="AY661" s="13">
        <v>0</v>
      </c>
      <c r="AZ661" s="13">
        <v>0</v>
      </c>
      <c r="BA661" s="13">
        <v>0</v>
      </c>
      <c r="BB661" s="13">
        <v>0</v>
      </c>
      <c r="BC661" s="13">
        <v>0</v>
      </c>
      <c r="BD661" s="13"/>
      <c r="BE661" s="13">
        <v>1.05263157894737E-2</v>
      </c>
    </row>
    <row r="662" spans="2:57" x14ac:dyDescent="0.25">
      <c r="B662" t="s">
        <v>82</v>
      </c>
      <c r="C662" s="13">
        <v>0</v>
      </c>
      <c r="D662" s="13">
        <v>0</v>
      </c>
      <c r="E662" s="13">
        <v>0</v>
      </c>
      <c r="F662" s="13">
        <v>0</v>
      </c>
      <c r="G662" s="13">
        <v>0</v>
      </c>
      <c r="H662" s="13"/>
      <c r="I662" s="13">
        <v>0</v>
      </c>
      <c r="J662" s="13">
        <v>0</v>
      </c>
      <c r="K662" s="13"/>
      <c r="L662" s="13">
        <v>0</v>
      </c>
      <c r="M662" s="13">
        <v>0</v>
      </c>
      <c r="N662" s="13">
        <v>0</v>
      </c>
      <c r="O662" s="13">
        <v>0</v>
      </c>
      <c r="P662" s="13"/>
      <c r="Q662" s="13">
        <v>0</v>
      </c>
      <c r="R662" s="13">
        <v>0</v>
      </c>
      <c r="S662" s="13">
        <v>0</v>
      </c>
      <c r="T662" s="13">
        <v>0</v>
      </c>
      <c r="U662" s="13">
        <v>0</v>
      </c>
      <c r="V662" s="13">
        <v>0</v>
      </c>
      <c r="W662" s="13">
        <v>0</v>
      </c>
      <c r="X662" s="13">
        <v>0</v>
      </c>
      <c r="Y662" s="13"/>
      <c r="Z662" s="13">
        <v>0</v>
      </c>
      <c r="AA662" s="13">
        <v>0</v>
      </c>
      <c r="AB662" s="13">
        <v>0</v>
      </c>
      <c r="AC662" s="13">
        <v>0</v>
      </c>
      <c r="AD662" s="13">
        <v>0</v>
      </c>
      <c r="AE662" s="13">
        <v>0</v>
      </c>
      <c r="AF662" s="13">
        <v>0</v>
      </c>
      <c r="AG662" s="13">
        <v>0</v>
      </c>
      <c r="AH662" s="13"/>
      <c r="AI662" s="13">
        <v>0</v>
      </c>
      <c r="AJ662" s="13">
        <v>0</v>
      </c>
      <c r="AK662" s="13">
        <v>0</v>
      </c>
      <c r="AL662" s="13">
        <v>0</v>
      </c>
      <c r="AM662" s="13">
        <v>0</v>
      </c>
      <c r="AN662" s="13"/>
      <c r="AO662" s="13">
        <v>0</v>
      </c>
      <c r="AP662" s="13">
        <v>0</v>
      </c>
      <c r="AQ662" s="13"/>
      <c r="AR662" s="13">
        <v>0</v>
      </c>
      <c r="AS662" s="13">
        <v>0</v>
      </c>
      <c r="AT662" s="13">
        <v>0</v>
      </c>
      <c r="AU662" s="13">
        <v>0</v>
      </c>
      <c r="AV662" s="13">
        <v>0</v>
      </c>
      <c r="AW662" s="13">
        <v>0</v>
      </c>
      <c r="AX662" s="13">
        <v>0</v>
      </c>
      <c r="AY662" s="13">
        <v>0</v>
      </c>
      <c r="AZ662" s="13">
        <v>0</v>
      </c>
      <c r="BA662" s="13">
        <v>0</v>
      </c>
      <c r="BB662" s="13">
        <v>0</v>
      </c>
      <c r="BC662" s="13">
        <v>0</v>
      </c>
      <c r="BD662" s="13"/>
      <c r="BE662" s="13">
        <v>0</v>
      </c>
    </row>
    <row r="663" spans="2:57" x14ac:dyDescent="0.25">
      <c r="B663" t="s">
        <v>319</v>
      </c>
      <c r="C663" s="13">
        <v>0.92008196721311497</v>
      </c>
      <c r="D663" s="13">
        <v>0.84210526315789502</v>
      </c>
      <c r="E663" s="13">
        <v>0.85507246376811596</v>
      </c>
      <c r="F663" s="13">
        <v>0.97619047619047605</v>
      </c>
      <c r="G663" s="13">
        <v>0.92156862745098</v>
      </c>
      <c r="H663" s="13"/>
      <c r="I663" s="13">
        <v>0.91845493562231795</v>
      </c>
      <c r="J663" s="13">
        <v>0.92156862745098</v>
      </c>
      <c r="K663" s="13"/>
      <c r="L663" s="13">
        <v>0.90476190476190499</v>
      </c>
      <c r="M663" s="13">
        <v>0.92800000000000005</v>
      </c>
      <c r="N663" s="13">
        <v>0.94078947368421095</v>
      </c>
      <c r="O663" s="13">
        <v>0.89864864864864902</v>
      </c>
      <c r="P663" s="13"/>
      <c r="Q663" s="13">
        <v>0.85714285714285698</v>
      </c>
      <c r="R663" s="13">
        <v>0.91666666666666696</v>
      </c>
      <c r="S663" s="13">
        <v>0.97826086956521696</v>
      </c>
      <c r="T663" s="13">
        <v>0.91836734693877597</v>
      </c>
      <c r="U663" s="13">
        <v>0.94366197183098599</v>
      </c>
      <c r="V663" s="13">
        <v>0.92</v>
      </c>
      <c r="W663" s="13">
        <v>0.934782608695652</v>
      </c>
      <c r="X663" s="13">
        <v>0.90291262135922301</v>
      </c>
      <c r="Y663" s="13"/>
      <c r="Z663" s="13">
        <v>0.95652173913043503</v>
      </c>
      <c r="AA663" s="13">
        <v>0.89411764705882302</v>
      </c>
      <c r="AB663" s="13">
        <v>0.94047619047619002</v>
      </c>
      <c r="AC663" s="13">
        <v>0.85882352941176499</v>
      </c>
      <c r="AD663" s="13">
        <v>0.93617021276595702</v>
      </c>
      <c r="AE663" s="13">
        <v>0.9375</v>
      </c>
      <c r="AF663" s="13">
        <v>0.94736842105263197</v>
      </c>
      <c r="AG663" s="13">
        <v>0.94117647058823495</v>
      </c>
      <c r="AH663" s="13"/>
      <c r="AI663" s="13">
        <v>0.92307692307692302</v>
      </c>
      <c r="AJ663" s="13">
        <v>0.83333333333333304</v>
      </c>
      <c r="AK663" s="13">
        <v>0.88888888888888895</v>
      </c>
      <c r="AL663" s="13">
        <v>0.94166666666666698</v>
      </c>
      <c r="AM663" s="13">
        <v>0.94252873563218398</v>
      </c>
      <c r="AN663" s="13"/>
      <c r="AO663" s="13">
        <v>0.90034364261168398</v>
      </c>
      <c r="AP663" s="13">
        <v>0.949238578680203</v>
      </c>
      <c r="AQ663" s="13"/>
      <c r="AR663" s="13">
        <v>0.81081081081081097</v>
      </c>
      <c r="AS663" s="13">
        <v>0.92156862745098</v>
      </c>
      <c r="AT663" s="13">
        <v>1</v>
      </c>
      <c r="AU663" s="13">
        <v>0.92307692307692302</v>
      </c>
      <c r="AV663" s="13">
        <v>0.96610169491525399</v>
      </c>
      <c r="AW663" s="13">
        <v>0.91666666666666696</v>
      </c>
      <c r="AX663" s="13">
        <v>0.84782608695652195</v>
      </c>
      <c r="AY663" s="13">
        <v>1</v>
      </c>
      <c r="AZ663" s="13">
        <v>0.93617021276595702</v>
      </c>
      <c r="BA663" s="13">
        <v>0.92592592592592604</v>
      </c>
      <c r="BB663" s="13">
        <v>1</v>
      </c>
      <c r="BC663" s="13">
        <v>0.92</v>
      </c>
      <c r="BD663" s="13"/>
      <c r="BE663" s="13">
        <v>0.93684210526315803</v>
      </c>
    </row>
    <row r="664" spans="2:57" x14ac:dyDescent="0.25">
      <c r="B664" t="s">
        <v>274</v>
      </c>
      <c r="C664" s="13">
        <v>-0.92008196721311497</v>
      </c>
      <c r="D664" s="13">
        <v>-0.84210526315789502</v>
      </c>
      <c r="E664" s="13">
        <v>-0.85507246376811596</v>
      </c>
      <c r="F664" s="13">
        <v>-0.97619047619047605</v>
      </c>
      <c r="G664" s="13">
        <v>-0.92156862745098</v>
      </c>
      <c r="H664" s="13"/>
      <c r="I664" s="13">
        <v>-0.91845493562231795</v>
      </c>
      <c r="J664" s="13">
        <v>-0.92156862745098</v>
      </c>
      <c r="K664" s="13"/>
      <c r="L664" s="13">
        <v>-0.90476190476190499</v>
      </c>
      <c r="M664" s="13">
        <v>-0.92800000000000005</v>
      </c>
      <c r="N664" s="13">
        <v>-0.94078947368421095</v>
      </c>
      <c r="O664" s="13">
        <v>-0.89864864864864902</v>
      </c>
      <c r="P664" s="13"/>
      <c r="Q664" s="13">
        <v>-0.85714285714285698</v>
      </c>
      <c r="R664" s="13">
        <v>-0.91666666666666696</v>
      </c>
      <c r="S664" s="13">
        <v>-0.97826086956521696</v>
      </c>
      <c r="T664" s="13">
        <v>-0.91836734693877597</v>
      </c>
      <c r="U664" s="13">
        <v>-0.94366197183098599</v>
      </c>
      <c r="V664" s="13">
        <v>-0.92</v>
      </c>
      <c r="W664" s="13">
        <v>-0.934782608695652</v>
      </c>
      <c r="X664" s="13">
        <v>-0.90291262135922301</v>
      </c>
      <c r="Y664" s="13"/>
      <c r="Z664" s="13">
        <v>-0.95652173913043503</v>
      </c>
      <c r="AA664" s="13">
        <v>-0.89411764705882302</v>
      </c>
      <c r="AB664" s="13">
        <v>-0.94047619047619002</v>
      </c>
      <c r="AC664" s="13">
        <v>-0.85882352941176499</v>
      </c>
      <c r="AD664" s="13">
        <v>-0.93617021276595702</v>
      </c>
      <c r="AE664" s="13">
        <v>-0.9375</v>
      </c>
      <c r="AF664" s="13">
        <v>-0.94736842105263197</v>
      </c>
      <c r="AG664" s="13">
        <v>-0.94117647058823495</v>
      </c>
      <c r="AH664" s="13"/>
      <c r="AI664" s="13">
        <v>-0.92307692307692302</v>
      </c>
      <c r="AJ664" s="13">
        <v>-0.83333333333333304</v>
      </c>
      <c r="AK664" s="13">
        <v>-0.88888888888888895</v>
      </c>
      <c r="AL664" s="13">
        <v>-0.94166666666666698</v>
      </c>
      <c r="AM664" s="13">
        <v>-0.94252873563218398</v>
      </c>
      <c r="AN664" s="13"/>
      <c r="AO664" s="13">
        <v>-0.90034364261168398</v>
      </c>
      <c r="AP664" s="13">
        <v>-0.949238578680203</v>
      </c>
      <c r="AQ664" s="13"/>
      <c r="AR664" s="13">
        <v>-0.81081081081081097</v>
      </c>
      <c r="AS664" s="13">
        <v>-0.92156862745098</v>
      </c>
      <c r="AT664" s="13">
        <v>-1</v>
      </c>
      <c r="AU664" s="13">
        <v>-0.92307692307692302</v>
      </c>
      <c r="AV664" s="13">
        <v>-0.96610169491525399</v>
      </c>
      <c r="AW664" s="13">
        <v>-0.91666666666666696</v>
      </c>
      <c r="AX664" s="13">
        <v>-0.84782608695652195</v>
      </c>
      <c r="AY664" s="13">
        <v>-1</v>
      </c>
      <c r="AZ664" s="13">
        <v>-0.93617021276595702</v>
      </c>
      <c r="BA664" s="13">
        <v>-0.92592592592592604</v>
      </c>
      <c r="BB664" s="13">
        <v>-1</v>
      </c>
      <c r="BC664" s="13">
        <v>-0.92</v>
      </c>
      <c r="BD664" s="13"/>
      <c r="BE664" s="13">
        <v>-0.93684210526315803</v>
      </c>
    </row>
    <row r="665" spans="2:57" x14ac:dyDescent="0.25">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row>
    <row r="666" spans="2:57" x14ac:dyDescent="0.25">
      <c r="B666" s="6" t="s">
        <v>342</v>
      </c>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row>
    <row r="667" spans="2:57" x14ac:dyDescent="0.25">
      <c r="B667" s="23" t="s">
        <v>242</v>
      </c>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row>
    <row r="668" spans="2:57" x14ac:dyDescent="0.25">
      <c r="B668" t="s">
        <v>315</v>
      </c>
      <c r="C668" s="13">
        <v>0.36065573770491799</v>
      </c>
      <c r="D668" s="13">
        <v>0.21052631578947401</v>
      </c>
      <c r="E668" s="13">
        <v>0.26086956521739102</v>
      </c>
      <c r="F668" s="13">
        <v>0.32539682539682502</v>
      </c>
      <c r="G668" s="13">
        <v>0.42745098039215701</v>
      </c>
      <c r="H668" s="13"/>
      <c r="I668" s="13">
        <v>0.28755364806867001</v>
      </c>
      <c r="J668" s="13">
        <v>0.42745098039215701</v>
      </c>
      <c r="K668" s="13"/>
      <c r="L668" s="13">
        <v>0.42857142857142899</v>
      </c>
      <c r="M668" s="13">
        <v>0.44</v>
      </c>
      <c r="N668" s="13">
        <v>0.34210526315789502</v>
      </c>
      <c r="O668" s="13">
        <v>0.28378378378378399</v>
      </c>
      <c r="P668" s="13"/>
      <c r="Q668" s="13">
        <v>0.32142857142857101</v>
      </c>
      <c r="R668" s="13">
        <v>0.25</v>
      </c>
      <c r="S668" s="13">
        <v>0.23913043478260901</v>
      </c>
      <c r="T668" s="13">
        <v>0.44897959183673503</v>
      </c>
      <c r="U668" s="13">
        <v>0.352112676056338</v>
      </c>
      <c r="V668" s="13">
        <v>0.413333333333333</v>
      </c>
      <c r="W668" s="13">
        <v>0.36956521739130399</v>
      </c>
      <c r="X668" s="13">
        <v>0.39805825242718401</v>
      </c>
      <c r="Y668" s="13"/>
      <c r="Z668" s="13">
        <v>0.30434782608695699</v>
      </c>
      <c r="AA668" s="13">
        <v>0.38823529411764701</v>
      </c>
      <c r="AB668" s="13">
        <v>0.34523809523809501</v>
      </c>
      <c r="AC668" s="13">
        <v>0.47058823529411797</v>
      </c>
      <c r="AD668" s="13">
        <v>0.42553191489361702</v>
      </c>
      <c r="AE668" s="13">
        <v>0.29166666666666702</v>
      </c>
      <c r="AF668" s="13">
        <v>0.42105263157894701</v>
      </c>
      <c r="AG668" s="13">
        <v>0.21568627450980399</v>
      </c>
      <c r="AH668" s="13"/>
      <c r="AI668" s="13">
        <v>0.46153846153846201</v>
      </c>
      <c r="AJ668" s="13">
        <v>0.25</v>
      </c>
      <c r="AK668" s="13">
        <v>0.33333333333333298</v>
      </c>
      <c r="AL668" s="13">
        <v>0.3125</v>
      </c>
      <c r="AM668" s="13">
        <v>0.57471264367816099</v>
      </c>
      <c r="AN668" s="13"/>
      <c r="AO668" s="13">
        <v>0.33333333333333298</v>
      </c>
      <c r="AP668" s="13">
        <v>0.40101522842639598</v>
      </c>
      <c r="AQ668" s="13"/>
      <c r="AR668" s="13">
        <v>0.40540540540540498</v>
      </c>
      <c r="AS668" s="13">
        <v>0.38562091503267998</v>
      </c>
      <c r="AT668" s="13">
        <v>0.2</v>
      </c>
      <c r="AU668" s="13">
        <v>0.30769230769230799</v>
      </c>
      <c r="AV668" s="13">
        <v>0.322033898305085</v>
      </c>
      <c r="AW668" s="13">
        <v>0.38888888888888901</v>
      </c>
      <c r="AX668" s="13">
        <v>0.36956521739130399</v>
      </c>
      <c r="AY668" s="13">
        <v>0.29411764705882398</v>
      </c>
      <c r="AZ668" s="13">
        <v>0.319148936170213</v>
      </c>
      <c r="BA668" s="13">
        <v>0.18518518518518501</v>
      </c>
      <c r="BB668" s="13">
        <v>0.47826086956521702</v>
      </c>
      <c r="BC668" s="13">
        <v>0.44</v>
      </c>
      <c r="BD668" s="13"/>
      <c r="BE668" s="13">
        <v>0.4</v>
      </c>
    </row>
    <row r="669" spans="2:57" x14ac:dyDescent="0.25">
      <c r="B669" t="s">
        <v>316</v>
      </c>
      <c r="C669" s="13">
        <v>0.45081967213114799</v>
      </c>
      <c r="D669" s="13">
        <v>0.36842105263157898</v>
      </c>
      <c r="E669" s="13">
        <v>0.39130434782608697</v>
      </c>
      <c r="F669" s="13">
        <v>0.51587301587301604</v>
      </c>
      <c r="G669" s="13">
        <v>0.44705882352941201</v>
      </c>
      <c r="H669" s="13"/>
      <c r="I669" s="13">
        <v>0.45493562231759699</v>
      </c>
      <c r="J669" s="13">
        <v>0.44705882352941201</v>
      </c>
      <c r="K669" s="13"/>
      <c r="L669" s="13">
        <v>0.42857142857142899</v>
      </c>
      <c r="M669" s="13">
        <v>0.42399999999999999</v>
      </c>
      <c r="N669" s="13">
        <v>0.46052631578947401</v>
      </c>
      <c r="O669" s="13">
        <v>0.47297297297297303</v>
      </c>
      <c r="P669" s="13"/>
      <c r="Q669" s="13">
        <v>0.39285714285714302</v>
      </c>
      <c r="R669" s="13">
        <v>0.52777777777777801</v>
      </c>
      <c r="S669" s="13">
        <v>0.565217391304348</v>
      </c>
      <c r="T669" s="13">
        <v>0.38775510204081598</v>
      </c>
      <c r="U669" s="13">
        <v>0.53521126760563398</v>
      </c>
      <c r="V669" s="13">
        <v>0.413333333333333</v>
      </c>
      <c r="W669" s="13">
        <v>0.434782608695652</v>
      </c>
      <c r="X669" s="13">
        <v>0.41747572815534001</v>
      </c>
      <c r="Y669" s="13"/>
      <c r="Z669" s="13">
        <v>0.47826086956521702</v>
      </c>
      <c r="AA669" s="13">
        <v>0.4</v>
      </c>
      <c r="AB669" s="13">
        <v>0.41666666666666702</v>
      </c>
      <c r="AC669" s="13">
        <v>0.36470588235294099</v>
      </c>
      <c r="AD669" s="13">
        <v>0.40425531914893598</v>
      </c>
      <c r="AE669" s="13">
        <v>0.5625</v>
      </c>
      <c r="AF669" s="13">
        <v>0.52631578947368396</v>
      </c>
      <c r="AG669" s="13">
        <v>0.60784313725490202</v>
      </c>
      <c r="AH669" s="13"/>
      <c r="AI669" s="13">
        <v>0.30769230769230799</v>
      </c>
      <c r="AJ669" s="13">
        <v>0.52083333333333304</v>
      </c>
      <c r="AK669" s="13">
        <v>0.469135802469136</v>
      </c>
      <c r="AL669" s="13">
        <v>0.50833333333333297</v>
      </c>
      <c r="AM669" s="13">
        <v>0.28735632183908</v>
      </c>
      <c r="AN669" s="13"/>
      <c r="AO669" s="13">
        <v>0.43986254295532601</v>
      </c>
      <c r="AP669" s="13">
        <v>0.46700507614213199</v>
      </c>
      <c r="AQ669" s="13"/>
      <c r="AR669" s="13">
        <v>0.40540540540540498</v>
      </c>
      <c r="AS669" s="13">
        <v>0.40522875816993498</v>
      </c>
      <c r="AT669" s="13">
        <v>0.4</v>
      </c>
      <c r="AU669" s="13">
        <v>0.53846153846153799</v>
      </c>
      <c r="AV669" s="13">
        <v>0.47457627118644102</v>
      </c>
      <c r="AW669" s="13">
        <v>0.41666666666666702</v>
      </c>
      <c r="AX669" s="13">
        <v>0.5</v>
      </c>
      <c r="AY669" s="13">
        <v>0.58823529411764697</v>
      </c>
      <c r="AZ669" s="13">
        <v>0.48936170212766</v>
      </c>
      <c r="BA669" s="13">
        <v>0.55555555555555602</v>
      </c>
      <c r="BB669" s="13">
        <v>0.39130434782608697</v>
      </c>
      <c r="BC669" s="13">
        <v>0.44</v>
      </c>
      <c r="BD669" s="13"/>
      <c r="BE669" s="13">
        <v>0.45789473684210502</v>
      </c>
    </row>
    <row r="670" spans="2:57" x14ac:dyDescent="0.25">
      <c r="B670" t="s">
        <v>335</v>
      </c>
      <c r="C670" s="13">
        <v>0.133196721311475</v>
      </c>
      <c r="D670" s="13">
        <v>0.31578947368421101</v>
      </c>
      <c r="E670" s="13">
        <v>0.202898550724638</v>
      </c>
      <c r="F670" s="13">
        <v>0.134920634920635</v>
      </c>
      <c r="G670" s="13">
        <v>8.6274509803921595E-2</v>
      </c>
      <c r="H670" s="13"/>
      <c r="I670" s="13">
        <v>0.184549356223176</v>
      </c>
      <c r="J670" s="13">
        <v>8.6274509803921595E-2</v>
      </c>
      <c r="K670" s="13"/>
      <c r="L670" s="13">
        <v>9.5238095238095205E-2</v>
      </c>
      <c r="M670" s="13">
        <v>0.104</v>
      </c>
      <c r="N670" s="13">
        <v>0.144736842105263</v>
      </c>
      <c r="O670" s="13">
        <v>0.162162162162162</v>
      </c>
      <c r="P670" s="13"/>
      <c r="Q670" s="13">
        <v>0.19642857142857101</v>
      </c>
      <c r="R670" s="13">
        <v>0.11111111111111099</v>
      </c>
      <c r="S670" s="13">
        <v>0.173913043478261</v>
      </c>
      <c r="T670" s="13">
        <v>0.122448979591837</v>
      </c>
      <c r="U670" s="13">
        <v>4.2253521126760597E-2</v>
      </c>
      <c r="V670" s="13">
        <v>0.146666666666667</v>
      </c>
      <c r="W670" s="13">
        <v>0.173913043478261</v>
      </c>
      <c r="X670" s="13">
        <v>0.12621359223301001</v>
      </c>
      <c r="Y670" s="13"/>
      <c r="Z670" s="13">
        <v>0.115942028985507</v>
      </c>
      <c r="AA670" s="13">
        <v>0.14117647058823499</v>
      </c>
      <c r="AB670" s="13">
        <v>0.214285714285714</v>
      </c>
      <c r="AC670" s="13">
        <v>9.41176470588235E-2</v>
      </c>
      <c r="AD670" s="13">
        <v>0.12765957446808501</v>
      </c>
      <c r="AE670" s="13">
        <v>0.104166666666667</v>
      </c>
      <c r="AF670" s="13">
        <v>5.2631578947368397E-2</v>
      </c>
      <c r="AG670" s="13">
        <v>0.13725490196078399</v>
      </c>
      <c r="AH670" s="13"/>
      <c r="AI670" s="13">
        <v>0.15384615384615399</v>
      </c>
      <c r="AJ670" s="13">
        <v>0.16666666666666699</v>
      </c>
      <c r="AK670" s="13">
        <v>0.11111111111111099</v>
      </c>
      <c r="AL670" s="13">
        <v>0.141666666666667</v>
      </c>
      <c r="AM670" s="13">
        <v>9.1954022988505704E-2</v>
      </c>
      <c r="AN670" s="13"/>
      <c r="AO670" s="13">
        <v>0.164948453608247</v>
      </c>
      <c r="AP670" s="13">
        <v>8.6294416243654803E-2</v>
      </c>
      <c r="AQ670" s="13"/>
      <c r="AR670" s="13">
        <v>0.162162162162162</v>
      </c>
      <c r="AS670" s="13">
        <v>0.13725490196078399</v>
      </c>
      <c r="AT670" s="13">
        <v>0.4</v>
      </c>
      <c r="AU670" s="13">
        <v>7.69230769230769E-2</v>
      </c>
      <c r="AV670" s="13">
        <v>0.13559322033898299</v>
      </c>
      <c r="AW670" s="13">
        <v>0.16666666666666699</v>
      </c>
      <c r="AX670" s="13">
        <v>8.6956521739130405E-2</v>
      </c>
      <c r="AY670" s="13">
        <v>0.11764705882352899</v>
      </c>
      <c r="AZ670" s="13">
        <v>0.12765957446808501</v>
      </c>
      <c r="BA670" s="13">
        <v>0.148148148148148</v>
      </c>
      <c r="BB670" s="13">
        <v>8.6956521739130405E-2</v>
      </c>
      <c r="BC670" s="13">
        <v>0.12</v>
      </c>
      <c r="BD670" s="13"/>
      <c r="BE670" s="13">
        <v>9.4736842105263203E-2</v>
      </c>
    </row>
    <row r="671" spans="2:57" x14ac:dyDescent="0.25">
      <c r="B671" t="s">
        <v>318</v>
      </c>
      <c r="C671" s="13">
        <v>4.91803278688525E-2</v>
      </c>
      <c r="D671" s="13">
        <v>0.105263157894737</v>
      </c>
      <c r="E671" s="13">
        <v>0.101449275362319</v>
      </c>
      <c r="F671" s="13">
        <v>2.3809523809523801E-2</v>
      </c>
      <c r="G671" s="13">
        <v>3.9215686274509803E-2</v>
      </c>
      <c r="H671" s="13"/>
      <c r="I671" s="13">
        <v>6.0085836909871203E-2</v>
      </c>
      <c r="J671" s="13">
        <v>3.9215686274509803E-2</v>
      </c>
      <c r="K671" s="13"/>
      <c r="L671" s="13">
        <v>4.7619047619047603E-2</v>
      </c>
      <c r="M671" s="13">
        <v>2.4E-2</v>
      </c>
      <c r="N671" s="13">
        <v>5.2631578947368397E-2</v>
      </c>
      <c r="O671" s="13">
        <v>6.7567567567567599E-2</v>
      </c>
      <c r="P671" s="13"/>
      <c r="Q671" s="13">
        <v>8.9285714285714302E-2</v>
      </c>
      <c r="R671" s="13">
        <v>8.3333333333333301E-2</v>
      </c>
      <c r="S671" s="13">
        <v>0</v>
      </c>
      <c r="T671" s="13">
        <v>4.08163265306122E-2</v>
      </c>
      <c r="U671" s="13">
        <v>7.0422535211267595E-2</v>
      </c>
      <c r="V671" s="13">
        <v>2.66666666666667E-2</v>
      </c>
      <c r="W671" s="13">
        <v>2.1739130434782601E-2</v>
      </c>
      <c r="X671" s="13">
        <v>5.8252427184466E-2</v>
      </c>
      <c r="Y671" s="13"/>
      <c r="Z671" s="13">
        <v>7.2463768115942004E-2</v>
      </c>
      <c r="AA671" s="13">
        <v>7.0588235294117604E-2</v>
      </c>
      <c r="AB671" s="13">
        <v>2.3809523809523801E-2</v>
      </c>
      <c r="AC671" s="13">
        <v>5.8823529411764698E-2</v>
      </c>
      <c r="AD671" s="13">
        <v>4.2553191489361701E-2</v>
      </c>
      <c r="AE671" s="13">
        <v>4.1666666666666699E-2</v>
      </c>
      <c r="AF671" s="13">
        <v>0</v>
      </c>
      <c r="AG671" s="13">
        <v>3.9215686274509803E-2</v>
      </c>
      <c r="AH671" s="13"/>
      <c r="AI671" s="13">
        <v>7.69230769230769E-2</v>
      </c>
      <c r="AJ671" s="13">
        <v>6.25E-2</v>
      </c>
      <c r="AK671" s="13">
        <v>7.4074074074074098E-2</v>
      </c>
      <c r="AL671" s="13">
        <v>3.3333333333333298E-2</v>
      </c>
      <c r="AM671" s="13">
        <v>3.4482758620689703E-2</v>
      </c>
      <c r="AN671" s="13"/>
      <c r="AO671" s="13">
        <v>5.8419243986254303E-2</v>
      </c>
      <c r="AP671" s="13">
        <v>3.5532994923857898E-2</v>
      </c>
      <c r="AQ671" s="13"/>
      <c r="AR671" s="13">
        <v>2.7027027027027001E-2</v>
      </c>
      <c r="AS671" s="13">
        <v>7.1895424836601302E-2</v>
      </c>
      <c r="AT671" s="13">
        <v>0</v>
      </c>
      <c r="AU671" s="13">
        <v>7.69230769230769E-2</v>
      </c>
      <c r="AV671" s="13">
        <v>5.0847457627118599E-2</v>
      </c>
      <c r="AW671" s="13">
        <v>2.7777777777777801E-2</v>
      </c>
      <c r="AX671" s="13">
        <v>4.3478260869565202E-2</v>
      </c>
      <c r="AY671" s="13">
        <v>0</v>
      </c>
      <c r="AZ671" s="13">
        <v>4.2553191489361701E-2</v>
      </c>
      <c r="BA671" s="13">
        <v>7.4074074074074098E-2</v>
      </c>
      <c r="BB671" s="13">
        <v>4.3478260869565202E-2</v>
      </c>
      <c r="BC671" s="13">
        <v>0</v>
      </c>
      <c r="BD671" s="13"/>
      <c r="BE671" s="13">
        <v>4.7368421052631601E-2</v>
      </c>
    </row>
    <row r="672" spans="2:57" x14ac:dyDescent="0.25">
      <c r="B672" t="s">
        <v>82</v>
      </c>
      <c r="C672" s="13">
        <v>6.1475409836065599E-3</v>
      </c>
      <c r="D672" s="13">
        <v>0</v>
      </c>
      <c r="E672" s="13">
        <v>4.3478260869565202E-2</v>
      </c>
      <c r="F672" s="13">
        <v>0</v>
      </c>
      <c r="G672" s="13">
        <v>0</v>
      </c>
      <c r="H672" s="13"/>
      <c r="I672" s="13">
        <v>1.28755364806867E-2</v>
      </c>
      <c r="J672" s="13">
        <v>0</v>
      </c>
      <c r="K672" s="13"/>
      <c r="L672" s="13">
        <v>0</v>
      </c>
      <c r="M672" s="13">
        <v>8.0000000000000002E-3</v>
      </c>
      <c r="N672" s="13">
        <v>0</v>
      </c>
      <c r="O672" s="13">
        <v>1.35135135135135E-2</v>
      </c>
      <c r="P672" s="13"/>
      <c r="Q672" s="13">
        <v>0</v>
      </c>
      <c r="R672" s="13">
        <v>2.7777777777777801E-2</v>
      </c>
      <c r="S672" s="13">
        <v>2.1739130434782601E-2</v>
      </c>
      <c r="T672" s="13">
        <v>0</v>
      </c>
      <c r="U672" s="13">
        <v>0</v>
      </c>
      <c r="V672" s="13">
        <v>0</v>
      </c>
      <c r="W672" s="13">
        <v>0</v>
      </c>
      <c r="X672" s="13">
        <v>0</v>
      </c>
      <c r="Y672" s="13"/>
      <c r="Z672" s="13">
        <v>2.8985507246376802E-2</v>
      </c>
      <c r="AA672" s="13">
        <v>0</v>
      </c>
      <c r="AB672" s="13">
        <v>0</v>
      </c>
      <c r="AC672" s="13">
        <v>1.1764705882352899E-2</v>
      </c>
      <c r="AD672" s="13">
        <v>0</v>
      </c>
      <c r="AE672" s="13">
        <v>0</v>
      </c>
      <c r="AF672" s="13">
        <v>0</v>
      </c>
      <c r="AG672" s="13">
        <v>0</v>
      </c>
      <c r="AH672" s="13"/>
      <c r="AI672" s="13">
        <v>0</v>
      </c>
      <c r="AJ672" s="13">
        <v>0</v>
      </c>
      <c r="AK672" s="13">
        <v>1.2345679012345699E-2</v>
      </c>
      <c r="AL672" s="13">
        <v>4.1666666666666701E-3</v>
      </c>
      <c r="AM672" s="13">
        <v>1.1494252873563199E-2</v>
      </c>
      <c r="AN672" s="13"/>
      <c r="AO672" s="13">
        <v>3.4364261168384901E-3</v>
      </c>
      <c r="AP672" s="13">
        <v>1.01522842639594E-2</v>
      </c>
      <c r="AQ672" s="13"/>
      <c r="AR672" s="13">
        <v>0</v>
      </c>
      <c r="AS672" s="13">
        <v>0</v>
      </c>
      <c r="AT672" s="13">
        <v>0</v>
      </c>
      <c r="AU672" s="13">
        <v>0</v>
      </c>
      <c r="AV672" s="13">
        <v>1.6949152542372899E-2</v>
      </c>
      <c r="AW672" s="13">
        <v>0</v>
      </c>
      <c r="AX672" s="13">
        <v>0</v>
      </c>
      <c r="AY672" s="13">
        <v>0</v>
      </c>
      <c r="AZ672" s="13">
        <v>2.1276595744680899E-2</v>
      </c>
      <c r="BA672" s="13">
        <v>3.7037037037037E-2</v>
      </c>
      <c r="BB672" s="13">
        <v>0</v>
      </c>
      <c r="BC672" s="13">
        <v>0</v>
      </c>
      <c r="BD672" s="13"/>
      <c r="BE672" s="13">
        <v>0</v>
      </c>
    </row>
    <row r="673" spans="2:57" x14ac:dyDescent="0.25">
      <c r="B673" t="s">
        <v>319</v>
      </c>
      <c r="C673" s="13">
        <v>0.81147540983606603</v>
      </c>
      <c r="D673" s="13">
        <v>0.57894736842105299</v>
      </c>
      <c r="E673" s="13">
        <v>0.65217391304347805</v>
      </c>
      <c r="F673" s="13">
        <v>0.84126984126984095</v>
      </c>
      <c r="G673" s="13">
        <v>0.87450980392156896</v>
      </c>
      <c r="H673" s="13"/>
      <c r="I673" s="13">
        <v>0.742489270386266</v>
      </c>
      <c r="J673" s="13">
        <v>0.87450980392156896</v>
      </c>
      <c r="K673" s="13"/>
      <c r="L673" s="13">
        <v>0.85714285714285698</v>
      </c>
      <c r="M673" s="13">
        <v>0.86399999999999999</v>
      </c>
      <c r="N673" s="13">
        <v>0.80263157894736803</v>
      </c>
      <c r="O673" s="13">
        <v>0.75675675675675702</v>
      </c>
      <c r="P673" s="13"/>
      <c r="Q673" s="13">
        <v>0.71428571428571397</v>
      </c>
      <c r="R673" s="13">
        <v>0.77777777777777801</v>
      </c>
      <c r="S673" s="13">
        <v>0.80434782608695699</v>
      </c>
      <c r="T673" s="13">
        <v>0.83673469387755095</v>
      </c>
      <c r="U673" s="13">
        <v>0.88732394366197198</v>
      </c>
      <c r="V673" s="13">
        <v>0.82666666666666699</v>
      </c>
      <c r="W673" s="13">
        <v>0.80434782608695699</v>
      </c>
      <c r="X673" s="13">
        <v>0.81553398058252402</v>
      </c>
      <c r="Y673" s="13"/>
      <c r="Z673" s="13">
        <v>0.78260869565217395</v>
      </c>
      <c r="AA673" s="13">
        <v>0.78823529411764703</v>
      </c>
      <c r="AB673" s="13">
        <v>0.76190476190476197</v>
      </c>
      <c r="AC673" s="13">
        <v>0.83529411764705896</v>
      </c>
      <c r="AD673" s="13">
        <v>0.82978723404255295</v>
      </c>
      <c r="AE673" s="13">
        <v>0.85416666666666696</v>
      </c>
      <c r="AF673" s="13">
        <v>0.94736842105263197</v>
      </c>
      <c r="AG673" s="13">
        <v>0.82352941176470595</v>
      </c>
      <c r="AH673" s="13"/>
      <c r="AI673" s="13">
        <v>0.76923076923076905</v>
      </c>
      <c r="AJ673" s="13">
        <v>0.77083333333333304</v>
      </c>
      <c r="AK673" s="13">
        <v>0.80246913580246904</v>
      </c>
      <c r="AL673" s="13">
        <v>0.82083333333333297</v>
      </c>
      <c r="AM673" s="13">
        <v>0.86206896551724099</v>
      </c>
      <c r="AN673" s="13"/>
      <c r="AO673" s="13">
        <v>0.77319587628866004</v>
      </c>
      <c r="AP673" s="13">
        <v>0.86802030456852797</v>
      </c>
      <c r="AQ673" s="13"/>
      <c r="AR673" s="13">
        <v>0.81081081081081097</v>
      </c>
      <c r="AS673" s="13">
        <v>0.79084967320261401</v>
      </c>
      <c r="AT673" s="13">
        <v>0.6</v>
      </c>
      <c r="AU673" s="13">
        <v>0.84615384615384603</v>
      </c>
      <c r="AV673" s="13">
        <v>0.79661016949152497</v>
      </c>
      <c r="AW673" s="13">
        <v>0.80555555555555602</v>
      </c>
      <c r="AX673" s="13">
        <v>0.86956521739130399</v>
      </c>
      <c r="AY673" s="13">
        <v>0.88235294117647101</v>
      </c>
      <c r="AZ673" s="13">
        <v>0.80851063829787195</v>
      </c>
      <c r="BA673" s="13">
        <v>0.74074074074074103</v>
      </c>
      <c r="BB673" s="13">
        <v>0.86956521739130399</v>
      </c>
      <c r="BC673" s="13">
        <v>0.88</v>
      </c>
      <c r="BD673" s="13"/>
      <c r="BE673" s="13">
        <v>0.85789473684210504</v>
      </c>
    </row>
    <row r="674" spans="2:57" x14ac:dyDescent="0.25">
      <c r="B674" t="s">
        <v>274</v>
      </c>
      <c r="C674" s="13">
        <v>-0.80532786885245899</v>
      </c>
      <c r="D674" s="13">
        <v>-0.57894736842105299</v>
      </c>
      <c r="E674" s="13">
        <v>-0.60869565217391297</v>
      </c>
      <c r="F674" s="13">
        <v>-0.84126984126984095</v>
      </c>
      <c r="G674" s="13">
        <v>-0.87450980392156896</v>
      </c>
      <c r="H674" s="13"/>
      <c r="I674" s="13">
        <v>-0.72961373390557904</v>
      </c>
      <c r="J674" s="13">
        <v>-0.87450980392156896</v>
      </c>
      <c r="K674" s="13"/>
      <c r="L674" s="13">
        <v>-0.85714285714285698</v>
      </c>
      <c r="M674" s="13">
        <v>-0.85599999999999998</v>
      </c>
      <c r="N674" s="13">
        <v>-0.80263157894736803</v>
      </c>
      <c r="O674" s="13">
        <v>-0.74324324324324298</v>
      </c>
      <c r="P674" s="13"/>
      <c r="Q674" s="13">
        <v>-0.71428571428571397</v>
      </c>
      <c r="R674" s="13">
        <v>-0.75</v>
      </c>
      <c r="S674" s="13">
        <v>-0.78260869565217395</v>
      </c>
      <c r="T674" s="13">
        <v>-0.83673469387755095</v>
      </c>
      <c r="U674" s="13">
        <v>-0.88732394366197198</v>
      </c>
      <c r="V674" s="13">
        <v>-0.82666666666666699</v>
      </c>
      <c r="W674" s="13">
        <v>-0.80434782608695699</v>
      </c>
      <c r="X674" s="13">
        <v>-0.81553398058252402</v>
      </c>
      <c r="Y674" s="13"/>
      <c r="Z674" s="13">
        <v>-0.75362318840579701</v>
      </c>
      <c r="AA674" s="13">
        <v>-0.78823529411764703</v>
      </c>
      <c r="AB674" s="13">
        <v>-0.76190476190476197</v>
      </c>
      <c r="AC674" s="13">
        <v>-0.82352941176470595</v>
      </c>
      <c r="AD674" s="13">
        <v>-0.82978723404255295</v>
      </c>
      <c r="AE674" s="13">
        <v>-0.85416666666666696</v>
      </c>
      <c r="AF674" s="13">
        <v>-0.94736842105263197</v>
      </c>
      <c r="AG674" s="13">
        <v>-0.82352941176470595</v>
      </c>
      <c r="AH674" s="13"/>
      <c r="AI674" s="13">
        <v>-0.76923076923076905</v>
      </c>
      <c r="AJ674" s="13">
        <v>-0.77083333333333304</v>
      </c>
      <c r="AK674" s="13">
        <v>-0.79012345679012297</v>
      </c>
      <c r="AL674" s="13">
        <v>-0.81666666666666698</v>
      </c>
      <c r="AM674" s="13">
        <v>-0.85057471264367801</v>
      </c>
      <c r="AN674" s="13"/>
      <c r="AO674" s="13">
        <v>-0.76975945017182101</v>
      </c>
      <c r="AP674" s="13">
        <v>-0.85786802030456899</v>
      </c>
      <c r="AQ674" s="13"/>
      <c r="AR674" s="13">
        <v>-0.81081081081081097</v>
      </c>
      <c r="AS674" s="13">
        <v>-0.79084967320261401</v>
      </c>
      <c r="AT674" s="13">
        <v>-0.6</v>
      </c>
      <c r="AU674" s="13">
        <v>-0.84615384615384603</v>
      </c>
      <c r="AV674" s="13">
        <v>-0.77966101694915302</v>
      </c>
      <c r="AW674" s="13">
        <v>-0.80555555555555602</v>
      </c>
      <c r="AX674" s="13">
        <v>-0.86956521739130399</v>
      </c>
      <c r="AY674" s="13">
        <v>-0.88235294117647101</v>
      </c>
      <c r="AZ674" s="13">
        <v>-0.78723404255319196</v>
      </c>
      <c r="BA674" s="13">
        <v>-0.70370370370370405</v>
      </c>
      <c r="BB674" s="13">
        <v>-0.86956521739130399</v>
      </c>
      <c r="BC674" s="13">
        <v>-0.88</v>
      </c>
      <c r="BD674" s="13"/>
      <c r="BE674" s="13">
        <v>-0.85789473684210504</v>
      </c>
    </row>
    <row r="675" spans="2:57" x14ac:dyDescent="0.25">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row>
    <row r="676" spans="2:57" x14ac:dyDescent="0.25">
      <c r="B676" s="6" t="s">
        <v>343</v>
      </c>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row>
    <row r="677" spans="2:57" x14ac:dyDescent="0.25">
      <c r="B677" s="23" t="s">
        <v>242</v>
      </c>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row>
    <row r="678" spans="2:57" x14ac:dyDescent="0.25">
      <c r="B678" t="s">
        <v>315</v>
      </c>
      <c r="C678" s="13">
        <v>0.52868852459016402</v>
      </c>
      <c r="D678" s="13">
        <v>0.44736842105263203</v>
      </c>
      <c r="E678" s="13">
        <v>0.39130434782608697</v>
      </c>
      <c r="F678" s="13">
        <v>0.48412698412698402</v>
      </c>
      <c r="G678" s="13">
        <v>0.6</v>
      </c>
      <c r="H678" s="13"/>
      <c r="I678" s="13">
        <v>0.450643776824034</v>
      </c>
      <c r="J678" s="13">
        <v>0.6</v>
      </c>
      <c r="K678" s="13"/>
      <c r="L678" s="13">
        <v>0.50793650793650802</v>
      </c>
      <c r="M678" s="13">
        <v>0.48799999999999999</v>
      </c>
      <c r="N678" s="13">
        <v>0.56578947368421095</v>
      </c>
      <c r="O678" s="13">
        <v>0.53378378378378399</v>
      </c>
      <c r="P678" s="13"/>
      <c r="Q678" s="13">
        <v>0.33928571428571402</v>
      </c>
      <c r="R678" s="13">
        <v>0.41666666666666702</v>
      </c>
      <c r="S678" s="13">
        <v>0.47826086956521702</v>
      </c>
      <c r="T678" s="13">
        <v>0.469387755102041</v>
      </c>
      <c r="U678" s="13">
        <v>0.57746478873239404</v>
      </c>
      <c r="V678" s="13">
        <v>0.56000000000000005</v>
      </c>
      <c r="W678" s="13">
        <v>0.58695652173913004</v>
      </c>
      <c r="X678" s="13">
        <v>0.64077669902912604</v>
      </c>
      <c r="Y678" s="13"/>
      <c r="Z678" s="13">
        <v>0.39130434782608697</v>
      </c>
      <c r="AA678" s="13">
        <v>0.57647058823529396</v>
      </c>
      <c r="AB678" s="13">
        <v>0.53571428571428603</v>
      </c>
      <c r="AC678" s="13">
        <v>0.63529411764705901</v>
      </c>
      <c r="AD678" s="13">
        <v>0.59574468085106402</v>
      </c>
      <c r="AE678" s="13">
        <v>0.39583333333333298</v>
      </c>
      <c r="AF678" s="13">
        <v>0.42105263157894701</v>
      </c>
      <c r="AG678" s="13">
        <v>0.54901960784313697</v>
      </c>
      <c r="AH678" s="13"/>
      <c r="AI678" s="13">
        <v>0.61538461538461497</v>
      </c>
      <c r="AJ678" s="13">
        <v>0.33333333333333298</v>
      </c>
      <c r="AK678" s="13">
        <v>0.43209876543209902</v>
      </c>
      <c r="AL678" s="13">
        <v>0.54583333333333295</v>
      </c>
      <c r="AM678" s="13">
        <v>0.67816091954022995</v>
      </c>
      <c r="AN678" s="13"/>
      <c r="AO678" s="13">
        <v>0.53951890034364303</v>
      </c>
      <c r="AP678" s="13">
        <v>0.512690355329949</v>
      </c>
      <c r="AQ678" s="13"/>
      <c r="AR678" s="13">
        <v>0.40540540540540498</v>
      </c>
      <c r="AS678" s="13">
        <v>0.54901960784313697</v>
      </c>
      <c r="AT678" s="13">
        <v>0.2</v>
      </c>
      <c r="AU678" s="13">
        <v>0.53846153846153799</v>
      </c>
      <c r="AV678" s="13">
        <v>0.54237288135593198</v>
      </c>
      <c r="AW678" s="13">
        <v>0.47222222222222199</v>
      </c>
      <c r="AX678" s="13">
        <v>0.45652173913043498</v>
      </c>
      <c r="AY678" s="13">
        <v>0.70588235294117696</v>
      </c>
      <c r="AZ678" s="13">
        <v>0.59574468085106402</v>
      </c>
      <c r="BA678" s="13">
        <v>0.51851851851851805</v>
      </c>
      <c r="BB678" s="13">
        <v>0.60869565217391297</v>
      </c>
      <c r="BC678" s="13">
        <v>0.52</v>
      </c>
      <c r="BD678" s="13"/>
      <c r="BE678" s="13">
        <v>0.58947368421052604</v>
      </c>
    </row>
    <row r="679" spans="2:57" x14ac:dyDescent="0.25">
      <c r="B679" t="s">
        <v>316</v>
      </c>
      <c r="C679" s="13">
        <v>0.38319672131147497</v>
      </c>
      <c r="D679" s="13">
        <v>0.34210526315789502</v>
      </c>
      <c r="E679" s="13">
        <v>0.44927536231884102</v>
      </c>
      <c r="F679" s="13">
        <v>0.42063492063492097</v>
      </c>
      <c r="G679" s="13">
        <v>0.35294117647058798</v>
      </c>
      <c r="H679" s="13"/>
      <c r="I679" s="13">
        <v>0.41630901287553601</v>
      </c>
      <c r="J679" s="13">
        <v>0.35294117647058798</v>
      </c>
      <c r="K679" s="13"/>
      <c r="L679" s="13">
        <v>0.39682539682539703</v>
      </c>
      <c r="M679" s="13">
        <v>0.44</v>
      </c>
      <c r="N679" s="13">
        <v>0.34868421052631599</v>
      </c>
      <c r="O679" s="13">
        <v>0.36486486486486502</v>
      </c>
      <c r="P679" s="13"/>
      <c r="Q679" s="13">
        <v>0.46428571428571402</v>
      </c>
      <c r="R679" s="13">
        <v>0.41666666666666702</v>
      </c>
      <c r="S679" s="13">
        <v>0.45652173913043498</v>
      </c>
      <c r="T679" s="13">
        <v>0.42857142857142899</v>
      </c>
      <c r="U679" s="13">
        <v>0.338028169014085</v>
      </c>
      <c r="V679" s="13">
        <v>0.44</v>
      </c>
      <c r="W679" s="13">
        <v>0.36956521739130399</v>
      </c>
      <c r="X679" s="13">
        <v>0.27184466019417503</v>
      </c>
      <c r="Y679" s="13"/>
      <c r="Z679" s="13">
        <v>0.55072463768115898</v>
      </c>
      <c r="AA679" s="13">
        <v>0.34117647058823503</v>
      </c>
      <c r="AB679" s="13">
        <v>0.35714285714285698</v>
      </c>
      <c r="AC679" s="13">
        <v>0.28235294117647097</v>
      </c>
      <c r="AD679" s="13">
        <v>0.340425531914894</v>
      </c>
      <c r="AE679" s="13">
        <v>0.47916666666666702</v>
      </c>
      <c r="AF679" s="13">
        <v>0.52631578947368396</v>
      </c>
      <c r="AG679" s="13">
        <v>0.33333333333333298</v>
      </c>
      <c r="AH679" s="13"/>
      <c r="AI679" s="13">
        <v>0.269230769230769</v>
      </c>
      <c r="AJ679" s="13">
        <v>0.5</v>
      </c>
      <c r="AK679" s="13">
        <v>0.44444444444444398</v>
      </c>
      <c r="AL679" s="13">
        <v>0.391666666666667</v>
      </c>
      <c r="AM679" s="13">
        <v>0.26436781609195398</v>
      </c>
      <c r="AN679" s="13"/>
      <c r="AO679" s="13">
        <v>0.36426116838487999</v>
      </c>
      <c r="AP679" s="13">
        <v>0.41116751269035501</v>
      </c>
      <c r="AQ679" s="13"/>
      <c r="AR679" s="13">
        <v>0.40540540540540498</v>
      </c>
      <c r="AS679" s="13">
        <v>0.35947712418300698</v>
      </c>
      <c r="AT679" s="13">
        <v>0.6</v>
      </c>
      <c r="AU679" s="13">
        <v>0.46153846153846201</v>
      </c>
      <c r="AV679" s="13">
        <v>0.42372881355932202</v>
      </c>
      <c r="AW679" s="13">
        <v>0.41666666666666702</v>
      </c>
      <c r="AX679" s="13">
        <v>0.45652173913043498</v>
      </c>
      <c r="AY679" s="13">
        <v>0.23529411764705899</v>
      </c>
      <c r="AZ679" s="13">
        <v>0.340425531914894</v>
      </c>
      <c r="BA679" s="13">
        <v>0.33333333333333298</v>
      </c>
      <c r="BB679" s="13">
        <v>0.26086956521739102</v>
      </c>
      <c r="BC679" s="13">
        <v>0.48</v>
      </c>
      <c r="BD679" s="13"/>
      <c r="BE679" s="13">
        <v>0.336842105263158</v>
      </c>
    </row>
    <row r="680" spans="2:57" x14ac:dyDescent="0.25">
      <c r="B680" t="s">
        <v>335</v>
      </c>
      <c r="C680" s="13">
        <v>6.9672131147541005E-2</v>
      </c>
      <c r="D680" s="13">
        <v>0.13157894736842099</v>
      </c>
      <c r="E680" s="13">
        <v>0.14492753623188401</v>
      </c>
      <c r="F680" s="13">
        <v>7.1428571428571397E-2</v>
      </c>
      <c r="G680" s="13">
        <v>3.9215686274509803E-2</v>
      </c>
      <c r="H680" s="13"/>
      <c r="I680" s="13">
        <v>0.10300429184549401</v>
      </c>
      <c r="J680" s="13">
        <v>3.9215686274509803E-2</v>
      </c>
      <c r="K680" s="13"/>
      <c r="L680" s="13">
        <v>6.3492063492063502E-2</v>
      </c>
      <c r="M680" s="13">
        <v>6.4000000000000001E-2</v>
      </c>
      <c r="N680" s="13">
        <v>7.2368421052631596E-2</v>
      </c>
      <c r="O680" s="13">
        <v>7.4324324324324301E-2</v>
      </c>
      <c r="P680" s="13"/>
      <c r="Q680" s="13">
        <v>0.14285714285714299</v>
      </c>
      <c r="R680" s="13">
        <v>0.13888888888888901</v>
      </c>
      <c r="S680" s="13">
        <v>6.5217391304347797E-2</v>
      </c>
      <c r="T680" s="13">
        <v>6.1224489795918401E-2</v>
      </c>
      <c r="U680" s="13">
        <v>7.0422535211267595E-2</v>
      </c>
      <c r="V680" s="13">
        <v>0</v>
      </c>
      <c r="W680" s="13">
        <v>4.3478260869565202E-2</v>
      </c>
      <c r="X680" s="13">
        <v>6.7961165048543701E-2</v>
      </c>
      <c r="Y680" s="13"/>
      <c r="Z680" s="13">
        <v>4.3478260869565202E-2</v>
      </c>
      <c r="AA680" s="13">
        <v>7.0588235294117604E-2</v>
      </c>
      <c r="AB680" s="13">
        <v>8.3333333333333301E-2</v>
      </c>
      <c r="AC680" s="13">
        <v>5.8823529411764698E-2</v>
      </c>
      <c r="AD680" s="13">
        <v>4.2553191489361701E-2</v>
      </c>
      <c r="AE680" s="13">
        <v>0.104166666666667</v>
      </c>
      <c r="AF680" s="13">
        <v>5.2631578947368397E-2</v>
      </c>
      <c r="AG680" s="13">
        <v>9.8039215686274495E-2</v>
      </c>
      <c r="AH680" s="13"/>
      <c r="AI680" s="13">
        <v>3.8461538461538498E-2</v>
      </c>
      <c r="AJ680" s="13">
        <v>0.104166666666667</v>
      </c>
      <c r="AK680" s="13">
        <v>0.12345679012345701</v>
      </c>
      <c r="AL680" s="13">
        <v>0.05</v>
      </c>
      <c r="AM680" s="13">
        <v>4.5977011494252901E-2</v>
      </c>
      <c r="AN680" s="13"/>
      <c r="AO680" s="13">
        <v>7.2164948453608199E-2</v>
      </c>
      <c r="AP680" s="13">
        <v>6.5989847715736002E-2</v>
      </c>
      <c r="AQ680" s="13"/>
      <c r="AR680" s="13">
        <v>0.162162162162162</v>
      </c>
      <c r="AS680" s="13">
        <v>5.8823529411764698E-2</v>
      </c>
      <c r="AT680" s="13">
        <v>0.2</v>
      </c>
      <c r="AU680" s="13">
        <v>0</v>
      </c>
      <c r="AV680" s="13">
        <v>0</v>
      </c>
      <c r="AW680" s="13">
        <v>0.11111111111111099</v>
      </c>
      <c r="AX680" s="13">
        <v>8.6956521739130405E-2</v>
      </c>
      <c r="AY680" s="13">
        <v>5.8823529411764698E-2</v>
      </c>
      <c r="AZ680" s="13">
        <v>4.2553191489361701E-2</v>
      </c>
      <c r="BA680" s="13">
        <v>0.148148148148148</v>
      </c>
      <c r="BB680" s="13">
        <v>0.13043478260869601</v>
      </c>
      <c r="BC680" s="13">
        <v>0</v>
      </c>
      <c r="BD680" s="13"/>
      <c r="BE680" s="13">
        <v>6.3157894736842093E-2</v>
      </c>
    </row>
    <row r="681" spans="2:57" x14ac:dyDescent="0.25">
      <c r="B681" t="s">
        <v>318</v>
      </c>
      <c r="C681" s="13">
        <v>1.4344262295082E-2</v>
      </c>
      <c r="D681" s="13">
        <v>7.8947368421052599E-2</v>
      </c>
      <c r="E681" s="13">
        <v>1.4492753623188401E-2</v>
      </c>
      <c r="F681" s="13">
        <v>7.9365079365079395E-3</v>
      </c>
      <c r="G681" s="13">
        <v>7.8431372549019607E-3</v>
      </c>
      <c r="H681" s="13"/>
      <c r="I681" s="13">
        <v>2.14592274678112E-2</v>
      </c>
      <c r="J681" s="13">
        <v>7.8431372549019607E-3</v>
      </c>
      <c r="K681" s="13"/>
      <c r="L681" s="13">
        <v>3.1746031746031703E-2</v>
      </c>
      <c r="M681" s="13">
        <v>8.0000000000000002E-3</v>
      </c>
      <c r="N681" s="13">
        <v>6.5789473684210497E-3</v>
      </c>
      <c r="O681" s="13">
        <v>2.0270270270270299E-2</v>
      </c>
      <c r="P681" s="13"/>
      <c r="Q681" s="13">
        <v>5.3571428571428603E-2</v>
      </c>
      <c r="R681" s="13">
        <v>2.7777777777777801E-2</v>
      </c>
      <c r="S681" s="13">
        <v>0</v>
      </c>
      <c r="T681" s="13">
        <v>2.04081632653061E-2</v>
      </c>
      <c r="U681" s="13">
        <v>1.4084507042253501E-2</v>
      </c>
      <c r="V681" s="13">
        <v>0</v>
      </c>
      <c r="W681" s="13">
        <v>0</v>
      </c>
      <c r="X681" s="13">
        <v>9.7087378640776708E-3</v>
      </c>
      <c r="Y681" s="13"/>
      <c r="Z681" s="13">
        <v>1.4492753623188401E-2</v>
      </c>
      <c r="AA681" s="13">
        <v>1.1764705882352899E-2</v>
      </c>
      <c r="AB681" s="13">
        <v>1.1904761904761901E-2</v>
      </c>
      <c r="AC681" s="13">
        <v>2.3529411764705899E-2</v>
      </c>
      <c r="AD681" s="13">
        <v>2.1276595744680899E-2</v>
      </c>
      <c r="AE681" s="13">
        <v>2.0833333333333301E-2</v>
      </c>
      <c r="AF681" s="13">
        <v>0</v>
      </c>
      <c r="AG681" s="13">
        <v>0</v>
      </c>
      <c r="AH681" s="13"/>
      <c r="AI681" s="13">
        <v>7.69230769230769E-2</v>
      </c>
      <c r="AJ681" s="13">
        <v>4.1666666666666699E-2</v>
      </c>
      <c r="AK681" s="13">
        <v>0</v>
      </c>
      <c r="AL681" s="13">
        <v>8.3333333333333297E-3</v>
      </c>
      <c r="AM681" s="13">
        <v>1.1494252873563199E-2</v>
      </c>
      <c r="AN681" s="13"/>
      <c r="AO681" s="13">
        <v>2.06185567010309E-2</v>
      </c>
      <c r="AP681" s="13">
        <v>5.0761421319797002E-3</v>
      </c>
      <c r="AQ681" s="13"/>
      <c r="AR681" s="13">
        <v>2.7027027027027001E-2</v>
      </c>
      <c r="AS681" s="13">
        <v>2.61437908496732E-2</v>
      </c>
      <c r="AT681" s="13">
        <v>0</v>
      </c>
      <c r="AU681" s="13">
        <v>0</v>
      </c>
      <c r="AV681" s="13">
        <v>3.3898305084745797E-2</v>
      </c>
      <c r="AW681" s="13">
        <v>0</v>
      </c>
      <c r="AX681" s="13">
        <v>0</v>
      </c>
      <c r="AY681" s="13">
        <v>0</v>
      </c>
      <c r="AZ681" s="13">
        <v>0</v>
      </c>
      <c r="BA681" s="13">
        <v>0</v>
      </c>
      <c r="BB681" s="13">
        <v>0</v>
      </c>
      <c r="BC681" s="13">
        <v>0</v>
      </c>
      <c r="BD681" s="13"/>
      <c r="BE681" s="13">
        <v>1.05263157894737E-2</v>
      </c>
    </row>
    <row r="682" spans="2:57" x14ac:dyDescent="0.25">
      <c r="B682" t="s">
        <v>82</v>
      </c>
      <c r="C682" s="13">
        <v>4.0983606557377103E-3</v>
      </c>
      <c r="D682" s="13">
        <v>0</v>
      </c>
      <c r="E682" s="13">
        <v>0</v>
      </c>
      <c r="F682" s="13">
        <v>1.58730158730159E-2</v>
      </c>
      <c r="G682" s="13">
        <v>0</v>
      </c>
      <c r="H682" s="13"/>
      <c r="I682" s="13">
        <v>8.58369098712446E-3</v>
      </c>
      <c r="J682" s="13">
        <v>0</v>
      </c>
      <c r="K682" s="13"/>
      <c r="L682" s="13">
        <v>0</v>
      </c>
      <c r="M682" s="13">
        <v>0</v>
      </c>
      <c r="N682" s="13">
        <v>6.5789473684210497E-3</v>
      </c>
      <c r="O682" s="13">
        <v>6.7567567567567597E-3</v>
      </c>
      <c r="P682" s="13"/>
      <c r="Q682" s="13">
        <v>0</v>
      </c>
      <c r="R682" s="13">
        <v>0</v>
      </c>
      <c r="S682" s="13">
        <v>0</v>
      </c>
      <c r="T682" s="13">
        <v>2.04081632653061E-2</v>
      </c>
      <c r="U682" s="13">
        <v>0</v>
      </c>
      <c r="V682" s="13">
        <v>0</v>
      </c>
      <c r="W682" s="13">
        <v>0</v>
      </c>
      <c r="X682" s="13">
        <v>9.7087378640776708E-3</v>
      </c>
      <c r="Y682" s="13"/>
      <c r="Z682" s="13">
        <v>0</v>
      </c>
      <c r="AA682" s="13">
        <v>0</v>
      </c>
      <c r="AB682" s="13">
        <v>1.1904761904761901E-2</v>
      </c>
      <c r="AC682" s="13">
        <v>0</v>
      </c>
      <c r="AD682" s="13">
        <v>0</v>
      </c>
      <c r="AE682" s="13">
        <v>0</v>
      </c>
      <c r="AF682" s="13">
        <v>0</v>
      </c>
      <c r="AG682" s="13">
        <v>1.9607843137254902E-2</v>
      </c>
      <c r="AH682" s="13"/>
      <c r="AI682" s="13">
        <v>0</v>
      </c>
      <c r="AJ682" s="13">
        <v>2.0833333333333301E-2</v>
      </c>
      <c r="AK682" s="13">
        <v>0</v>
      </c>
      <c r="AL682" s="13">
        <v>4.1666666666666701E-3</v>
      </c>
      <c r="AM682" s="13">
        <v>0</v>
      </c>
      <c r="AN682" s="13"/>
      <c r="AO682" s="13">
        <v>3.4364261168384901E-3</v>
      </c>
      <c r="AP682" s="13">
        <v>5.0761421319797002E-3</v>
      </c>
      <c r="AQ682" s="13"/>
      <c r="AR682" s="13">
        <v>0</v>
      </c>
      <c r="AS682" s="13">
        <v>6.5359477124183E-3</v>
      </c>
      <c r="AT682" s="13">
        <v>0</v>
      </c>
      <c r="AU682" s="13">
        <v>0</v>
      </c>
      <c r="AV682" s="13">
        <v>0</v>
      </c>
      <c r="AW682" s="13">
        <v>0</v>
      </c>
      <c r="AX682" s="13">
        <v>0</v>
      </c>
      <c r="AY682" s="13">
        <v>0</v>
      </c>
      <c r="AZ682" s="13">
        <v>2.1276595744680899E-2</v>
      </c>
      <c r="BA682" s="13">
        <v>0</v>
      </c>
      <c r="BB682" s="13">
        <v>0</v>
      </c>
      <c r="BC682" s="13">
        <v>0</v>
      </c>
      <c r="BD682" s="13"/>
      <c r="BE682" s="13">
        <v>0</v>
      </c>
    </row>
    <row r="683" spans="2:57" x14ac:dyDescent="0.25">
      <c r="B683" t="s">
        <v>319</v>
      </c>
      <c r="C683" s="13">
        <v>0.911885245901639</v>
      </c>
      <c r="D683" s="13">
        <v>0.78947368421052599</v>
      </c>
      <c r="E683" s="13">
        <v>0.84057971014492705</v>
      </c>
      <c r="F683" s="13">
        <v>0.90476190476190499</v>
      </c>
      <c r="G683" s="13">
        <v>0.95294117647058796</v>
      </c>
      <c r="H683" s="13"/>
      <c r="I683" s="13">
        <v>0.86695278969957101</v>
      </c>
      <c r="J683" s="13">
        <v>0.95294117647058796</v>
      </c>
      <c r="K683" s="13"/>
      <c r="L683" s="13">
        <v>0.90476190476190499</v>
      </c>
      <c r="M683" s="13">
        <v>0.92800000000000005</v>
      </c>
      <c r="N683" s="13">
        <v>0.91447368421052599</v>
      </c>
      <c r="O683" s="13">
        <v>0.89864864864864902</v>
      </c>
      <c r="P683" s="13"/>
      <c r="Q683" s="13">
        <v>0.80357142857142905</v>
      </c>
      <c r="R683" s="13">
        <v>0.83333333333333304</v>
      </c>
      <c r="S683" s="13">
        <v>0.934782608695652</v>
      </c>
      <c r="T683" s="13">
        <v>0.89795918367346905</v>
      </c>
      <c r="U683" s="13">
        <v>0.91549295774647899</v>
      </c>
      <c r="V683" s="13">
        <v>1</v>
      </c>
      <c r="W683" s="13">
        <v>0.95652173913043503</v>
      </c>
      <c r="X683" s="13">
        <v>0.91262135922330101</v>
      </c>
      <c r="Y683" s="13"/>
      <c r="Z683" s="13">
        <v>0.94202898550724601</v>
      </c>
      <c r="AA683" s="13">
        <v>0.91764705882352904</v>
      </c>
      <c r="AB683" s="13">
        <v>0.89285714285714302</v>
      </c>
      <c r="AC683" s="13">
        <v>0.91764705882352904</v>
      </c>
      <c r="AD683" s="13">
        <v>0.93617021276595702</v>
      </c>
      <c r="AE683" s="13">
        <v>0.875</v>
      </c>
      <c r="AF683" s="13">
        <v>0.94736842105263197</v>
      </c>
      <c r="AG683" s="13">
        <v>0.88235294117647101</v>
      </c>
      <c r="AH683" s="13"/>
      <c r="AI683" s="13">
        <v>0.88461538461538503</v>
      </c>
      <c r="AJ683" s="13">
        <v>0.83333333333333304</v>
      </c>
      <c r="AK683" s="13">
        <v>0.87654320987654299</v>
      </c>
      <c r="AL683" s="13">
        <v>0.9375</v>
      </c>
      <c r="AM683" s="13">
        <v>0.94252873563218398</v>
      </c>
      <c r="AN683" s="13"/>
      <c r="AO683" s="13">
        <v>0.90378006872852201</v>
      </c>
      <c r="AP683" s="13">
        <v>0.92385786802030501</v>
      </c>
      <c r="AQ683" s="13"/>
      <c r="AR683" s="13">
        <v>0.81081081081081097</v>
      </c>
      <c r="AS683" s="13">
        <v>0.908496732026144</v>
      </c>
      <c r="AT683" s="13">
        <v>0.8</v>
      </c>
      <c r="AU683" s="13">
        <v>1</v>
      </c>
      <c r="AV683" s="13">
        <v>0.96610169491525399</v>
      </c>
      <c r="AW683" s="13">
        <v>0.88888888888888895</v>
      </c>
      <c r="AX683" s="13">
        <v>0.91304347826086996</v>
      </c>
      <c r="AY683" s="13">
        <v>0.94117647058823495</v>
      </c>
      <c r="AZ683" s="13">
        <v>0.93617021276595702</v>
      </c>
      <c r="BA683" s="13">
        <v>0.85185185185185197</v>
      </c>
      <c r="BB683" s="13">
        <v>0.86956521739130399</v>
      </c>
      <c r="BC683" s="13">
        <v>1</v>
      </c>
      <c r="BD683" s="13"/>
      <c r="BE683" s="13">
        <v>0.92631578947368398</v>
      </c>
    </row>
    <row r="684" spans="2:57" x14ac:dyDescent="0.25">
      <c r="B684" t="s">
        <v>274</v>
      </c>
      <c r="C684" s="13">
        <v>-0.90778688524590201</v>
      </c>
      <c r="D684" s="13">
        <v>-0.78947368421052599</v>
      </c>
      <c r="E684" s="13">
        <v>-0.84057971014492705</v>
      </c>
      <c r="F684" s="13">
        <v>-0.88888888888888895</v>
      </c>
      <c r="G684" s="13">
        <v>-0.95294117647058796</v>
      </c>
      <c r="H684" s="13"/>
      <c r="I684" s="13">
        <v>-0.85836909871244604</v>
      </c>
      <c r="J684" s="13">
        <v>-0.95294117647058796</v>
      </c>
      <c r="K684" s="13"/>
      <c r="L684" s="13">
        <v>-0.90476190476190499</v>
      </c>
      <c r="M684" s="13">
        <v>-0.92800000000000005</v>
      </c>
      <c r="N684" s="13">
        <v>-0.90789473684210498</v>
      </c>
      <c r="O684" s="13">
        <v>-0.891891891891892</v>
      </c>
      <c r="P684" s="13"/>
      <c r="Q684" s="13">
        <v>-0.80357142857142905</v>
      </c>
      <c r="R684" s="13">
        <v>-0.83333333333333304</v>
      </c>
      <c r="S684" s="13">
        <v>-0.934782608695652</v>
      </c>
      <c r="T684" s="13">
        <v>-0.87755102040816302</v>
      </c>
      <c r="U684" s="13">
        <v>-0.91549295774647899</v>
      </c>
      <c r="V684" s="13">
        <v>-1</v>
      </c>
      <c r="W684" s="13">
        <v>-0.95652173913043503</v>
      </c>
      <c r="X684" s="13">
        <v>-0.90291262135922301</v>
      </c>
      <c r="Y684" s="13"/>
      <c r="Z684" s="13">
        <v>-0.94202898550724601</v>
      </c>
      <c r="AA684" s="13">
        <v>-0.91764705882352904</v>
      </c>
      <c r="AB684" s="13">
        <v>-0.88095238095238104</v>
      </c>
      <c r="AC684" s="13">
        <v>-0.91764705882352904</v>
      </c>
      <c r="AD684" s="13">
        <v>-0.93617021276595702</v>
      </c>
      <c r="AE684" s="13">
        <v>-0.875</v>
      </c>
      <c r="AF684" s="13">
        <v>-0.94736842105263197</v>
      </c>
      <c r="AG684" s="13">
        <v>-0.86274509803921595</v>
      </c>
      <c r="AH684" s="13"/>
      <c r="AI684" s="13">
        <v>-0.88461538461538503</v>
      </c>
      <c r="AJ684" s="13">
        <v>-0.8125</v>
      </c>
      <c r="AK684" s="13">
        <v>-0.87654320987654299</v>
      </c>
      <c r="AL684" s="13">
        <v>-0.93333333333333302</v>
      </c>
      <c r="AM684" s="13">
        <v>-0.94252873563218398</v>
      </c>
      <c r="AN684" s="13"/>
      <c r="AO684" s="13">
        <v>-0.90034364261168398</v>
      </c>
      <c r="AP684" s="13">
        <v>-0.91878172588832496</v>
      </c>
      <c r="AQ684" s="13"/>
      <c r="AR684" s="13">
        <v>-0.81081081081081097</v>
      </c>
      <c r="AS684" s="13">
        <v>-0.90196078431372595</v>
      </c>
      <c r="AT684" s="13">
        <v>-0.8</v>
      </c>
      <c r="AU684" s="13">
        <v>-1</v>
      </c>
      <c r="AV684" s="13">
        <v>-0.96610169491525399</v>
      </c>
      <c r="AW684" s="13">
        <v>-0.88888888888888895</v>
      </c>
      <c r="AX684" s="13">
        <v>-0.91304347826086996</v>
      </c>
      <c r="AY684" s="13">
        <v>-0.94117647058823495</v>
      </c>
      <c r="AZ684" s="13">
        <v>-0.91489361702127703</v>
      </c>
      <c r="BA684" s="13">
        <v>-0.85185185185185197</v>
      </c>
      <c r="BB684" s="13">
        <v>-0.86956521739130399</v>
      </c>
      <c r="BC684" s="13">
        <v>-1</v>
      </c>
      <c r="BD684" s="13"/>
      <c r="BE684" s="13">
        <v>-0.92631578947368398</v>
      </c>
    </row>
    <row r="685" spans="2:57" x14ac:dyDescent="0.25">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row>
    <row r="686" spans="2:57" x14ac:dyDescent="0.25">
      <c r="B686" s="6" t="s">
        <v>351</v>
      </c>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row>
    <row r="687" spans="2:57" x14ac:dyDescent="0.25">
      <c r="B687" s="23" t="s">
        <v>242</v>
      </c>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row>
    <row r="688" spans="2:57" x14ac:dyDescent="0.25">
      <c r="B688" t="s">
        <v>315</v>
      </c>
      <c r="C688" s="13">
        <v>0.51417004048583004</v>
      </c>
      <c r="D688" s="13">
        <v>0.35897435897435898</v>
      </c>
      <c r="E688" s="13">
        <v>0.439393939393939</v>
      </c>
      <c r="F688" s="13">
        <v>0.484375</v>
      </c>
      <c r="G688" s="13">
        <v>0.57088122605364</v>
      </c>
      <c r="H688" s="13"/>
      <c r="I688" s="13">
        <v>0.450643776824034</v>
      </c>
      <c r="J688" s="13">
        <v>0.57088122605364</v>
      </c>
      <c r="K688" s="13"/>
      <c r="L688" s="13">
        <v>0.53846153846153799</v>
      </c>
      <c r="M688" s="13">
        <v>0.50943396226415105</v>
      </c>
      <c r="N688" s="13">
        <v>0.56462585034013602</v>
      </c>
      <c r="O688" s="13">
        <v>0.46285714285714302</v>
      </c>
      <c r="P688" s="13"/>
      <c r="Q688" s="13">
        <v>0.36363636363636398</v>
      </c>
      <c r="R688" s="13">
        <v>0.44736842105263203</v>
      </c>
      <c r="S688" s="13">
        <v>0.5</v>
      </c>
      <c r="T688" s="13">
        <v>0.58620689655172398</v>
      </c>
      <c r="U688" s="13">
        <v>0.47169811320754701</v>
      </c>
      <c r="V688" s="13">
        <v>0.5</v>
      </c>
      <c r="W688" s="13">
        <v>0.55769230769230804</v>
      </c>
      <c r="X688" s="13">
        <v>0.59199999999999997</v>
      </c>
      <c r="Y688" s="13"/>
      <c r="Z688" s="13">
        <v>0.52857142857142903</v>
      </c>
      <c r="AA688" s="13">
        <v>0.52564102564102599</v>
      </c>
      <c r="AB688" s="13">
        <v>0.48571428571428599</v>
      </c>
      <c r="AC688" s="13">
        <v>0.58510638297872297</v>
      </c>
      <c r="AD688" s="13">
        <v>0.62068965517241403</v>
      </c>
      <c r="AE688" s="13">
        <v>0.36065573770491799</v>
      </c>
      <c r="AF688" s="13">
        <v>0.30434782608695699</v>
      </c>
      <c r="AG688" s="13">
        <v>0.55000000000000004</v>
      </c>
      <c r="AH688" s="13"/>
      <c r="AI688" s="13">
        <v>0.52631578947368396</v>
      </c>
      <c r="AJ688" s="13">
        <v>0.51020408163265296</v>
      </c>
      <c r="AK688" s="13">
        <v>0.44444444444444398</v>
      </c>
      <c r="AL688" s="13">
        <v>0.488549618320611</v>
      </c>
      <c r="AM688" s="13">
        <v>0.66666666666666696</v>
      </c>
      <c r="AN688" s="13"/>
      <c r="AO688" s="13">
        <v>0.50162866449511401</v>
      </c>
      <c r="AP688" s="13">
        <v>0.53475935828876997</v>
      </c>
      <c r="AQ688" s="13"/>
      <c r="AR688" s="13">
        <v>0.48148148148148101</v>
      </c>
      <c r="AS688" s="13">
        <v>0.60150375939849599</v>
      </c>
      <c r="AT688" s="13">
        <v>0.25</v>
      </c>
      <c r="AU688" s="13">
        <v>0.72222222222222199</v>
      </c>
      <c r="AV688" s="13">
        <v>0.41666666666666702</v>
      </c>
      <c r="AW688" s="13">
        <v>0.46341463414634099</v>
      </c>
      <c r="AX688" s="13">
        <v>0.57894736842105299</v>
      </c>
      <c r="AY688" s="13">
        <v>0.47058823529411797</v>
      </c>
      <c r="AZ688" s="13">
        <v>0.41818181818181799</v>
      </c>
      <c r="BA688" s="13">
        <v>0.54838709677419395</v>
      </c>
      <c r="BB688" s="13">
        <v>0.58823529411764697</v>
      </c>
      <c r="BC688" s="13">
        <v>0.39285714285714302</v>
      </c>
      <c r="BD688" s="13"/>
      <c r="BE688" s="13">
        <v>0.58282208588957096</v>
      </c>
    </row>
    <row r="689" spans="2:57" x14ac:dyDescent="0.25">
      <c r="B689" t="s">
        <v>316</v>
      </c>
      <c r="C689" s="13">
        <v>0.41902834008097201</v>
      </c>
      <c r="D689" s="13">
        <v>0.35897435897435898</v>
      </c>
      <c r="E689" s="13">
        <v>0.5</v>
      </c>
      <c r="F689" s="13">
        <v>0.4375</v>
      </c>
      <c r="G689" s="13">
        <v>0.39846743295019199</v>
      </c>
      <c r="H689" s="13"/>
      <c r="I689" s="13">
        <v>0.44206008583690998</v>
      </c>
      <c r="J689" s="13">
        <v>0.39846743295019199</v>
      </c>
      <c r="K689" s="13"/>
      <c r="L689" s="13">
        <v>0.43076923076923102</v>
      </c>
      <c r="M689" s="13">
        <v>0.40566037735849098</v>
      </c>
      <c r="N689" s="13">
        <v>0.36734693877551</v>
      </c>
      <c r="O689" s="13">
        <v>0.46857142857142903</v>
      </c>
      <c r="P689" s="13"/>
      <c r="Q689" s="13">
        <v>0.45454545454545497</v>
      </c>
      <c r="R689" s="13">
        <v>0.47368421052631599</v>
      </c>
      <c r="S689" s="13">
        <v>0.39130434782608697</v>
      </c>
      <c r="T689" s="13">
        <v>0.36206896551724099</v>
      </c>
      <c r="U689" s="13">
        <v>0.490566037735849</v>
      </c>
      <c r="V689" s="13">
        <v>0.44642857142857101</v>
      </c>
      <c r="W689" s="13">
        <v>0.40384615384615402</v>
      </c>
      <c r="X689" s="13">
        <v>0.38400000000000001</v>
      </c>
      <c r="Y689" s="13"/>
      <c r="Z689" s="13">
        <v>0.38571428571428601</v>
      </c>
      <c r="AA689" s="13">
        <v>0.38461538461538503</v>
      </c>
      <c r="AB689" s="13">
        <v>0.442857142857143</v>
      </c>
      <c r="AC689" s="13">
        <v>0.38297872340425498</v>
      </c>
      <c r="AD689" s="13">
        <v>0.34482758620689702</v>
      </c>
      <c r="AE689" s="13">
        <v>0.57377049180327899</v>
      </c>
      <c r="AF689" s="13">
        <v>0.60869565217391297</v>
      </c>
      <c r="AG689" s="13">
        <v>0.35</v>
      </c>
      <c r="AH689" s="13"/>
      <c r="AI689" s="13">
        <v>0.31578947368421101</v>
      </c>
      <c r="AJ689" s="13">
        <v>0.38775510204081598</v>
      </c>
      <c r="AK689" s="13">
        <v>0.43055555555555602</v>
      </c>
      <c r="AL689" s="13">
        <v>0.477099236641221</v>
      </c>
      <c r="AM689" s="13">
        <v>0.28735632183908</v>
      </c>
      <c r="AN689" s="13"/>
      <c r="AO689" s="13">
        <v>0.42996742671009802</v>
      </c>
      <c r="AP689" s="13">
        <v>0.40106951871657798</v>
      </c>
      <c r="AQ689" s="13"/>
      <c r="AR689" s="13">
        <v>0.44444444444444398</v>
      </c>
      <c r="AS689" s="13">
        <v>0.36842105263157898</v>
      </c>
      <c r="AT689" s="13">
        <v>0.58333333333333304</v>
      </c>
      <c r="AU689" s="13">
        <v>0.22222222222222199</v>
      </c>
      <c r="AV689" s="13">
        <v>0.5</v>
      </c>
      <c r="AW689" s="13">
        <v>0.48780487804877998</v>
      </c>
      <c r="AX689" s="13">
        <v>0.31578947368421101</v>
      </c>
      <c r="AY689" s="13">
        <v>0.41176470588235298</v>
      </c>
      <c r="AZ689" s="13">
        <v>0.50909090909090904</v>
      </c>
      <c r="BA689" s="13">
        <v>0.41935483870967699</v>
      </c>
      <c r="BB689" s="13">
        <v>0.35294117647058798</v>
      </c>
      <c r="BC689" s="13">
        <v>0.46428571428571402</v>
      </c>
      <c r="BD689" s="13"/>
      <c r="BE689" s="13">
        <v>0.374233128834356</v>
      </c>
    </row>
    <row r="690" spans="2:57" x14ac:dyDescent="0.25">
      <c r="B690" t="s">
        <v>335</v>
      </c>
      <c r="C690" s="13">
        <v>5.0607287449392697E-2</v>
      </c>
      <c r="D690" s="13">
        <v>0.15384615384615399</v>
      </c>
      <c r="E690" s="13">
        <v>6.0606060606060601E-2</v>
      </c>
      <c r="F690" s="13">
        <v>7.03125E-2</v>
      </c>
      <c r="G690" s="13">
        <v>2.2988505747126398E-2</v>
      </c>
      <c r="H690" s="13"/>
      <c r="I690" s="13">
        <v>8.15450643776824E-2</v>
      </c>
      <c r="J690" s="13">
        <v>2.2988505747126398E-2</v>
      </c>
      <c r="K690" s="13"/>
      <c r="L690" s="13">
        <v>1.5384615384615399E-2</v>
      </c>
      <c r="M690" s="13">
        <v>8.4905660377358499E-2</v>
      </c>
      <c r="N690" s="13">
        <v>4.08163265306122E-2</v>
      </c>
      <c r="O690" s="13">
        <v>5.14285714285714E-2</v>
      </c>
      <c r="P690" s="13"/>
      <c r="Q690" s="13">
        <v>9.0909090909090898E-2</v>
      </c>
      <c r="R690" s="13">
        <v>7.8947368421052599E-2</v>
      </c>
      <c r="S690" s="13">
        <v>0.108695652173913</v>
      </c>
      <c r="T690" s="13">
        <v>5.1724137931034503E-2</v>
      </c>
      <c r="U690" s="13">
        <v>3.77358490566038E-2</v>
      </c>
      <c r="V690" s="13">
        <v>3.5714285714285698E-2</v>
      </c>
      <c r="W690" s="13">
        <v>1.9230769230769201E-2</v>
      </c>
      <c r="X690" s="13">
        <v>2.4E-2</v>
      </c>
      <c r="Y690" s="13"/>
      <c r="Z690" s="13">
        <v>5.7142857142857099E-2</v>
      </c>
      <c r="AA690" s="13">
        <v>7.69230769230769E-2</v>
      </c>
      <c r="AB690" s="13">
        <v>5.7142857142857099E-2</v>
      </c>
      <c r="AC690" s="13">
        <v>3.1914893617021302E-2</v>
      </c>
      <c r="AD690" s="13">
        <v>3.4482758620689703E-2</v>
      </c>
      <c r="AE690" s="13">
        <v>4.91803278688525E-2</v>
      </c>
      <c r="AF690" s="13">
        <v>8.6956521739130405E-2</v>
      </c>
      <c r="AG690" s="13">
        <v>2.5000000000000001E-2</v>
      </c>
      <c r="AH690" s="13"/>
      <c r="AI690" s="13">
        <v>5.2631578947368397E-2</v>
      </c>
      <c r="AJ690" s="13">
        <v>0.102040816326531</v>
      </c>
      <c r="AK690" s="13">
        <v>0.11111111111111099</v>
      </c>
      <c r="AL690" s="13">
        <v>2.67175572519084E-2</v>
      </c>
      <c r="AM690" s="13">
        <v>4.5977011494252901E-2</v>
      </c>
      <c r="AN690" s="13"/>
      <c r="AO690" s="13">
        <v>4.5602605863192203E-2</v>
      </c>
      <c r="AP690" s="13">
        <v>5.8823529411764698E-2</v>
      </c>
      <c r="AQ690" s="13"/>
      <c r="AR690" s="13">
        <v>7.4074074074074098E-2</v>
      </c>
      <c r="AS690" s="13">
        <v>3.00751879699248E-2</v>
      </c>
      <c r="AT690" s="13">
        <v>0.16666666666666699</v>
      </c>
      <c r="AU690" s="13">
        <v>0</v>
      </c>
      <c r="AV690" s="13">
        <v>6.6666666666666693E-2</v>
      </c>
      <c r="AW690" s="13">
        <v>0</v>
      </c>
      <c r="AX690" s="13">
        <v>0.105263157894737</v>
      </c>
      <c r="AY690" s="13">
        <v>5.8823529411764698E-2</v>
      </c>
      <c r="AZ690" s="13">
        <v>3.6363636363636397E-2</v>
      </c>
      <c r="BA690" s="13">
        <v>0</v>
      </c>
      <c r="BB690" s="13">
        <v>5.8823529411764698E-2</v>
      </c>
      <c r="BC690" s="13">
        <v>0.14285714285714299</v>
      </c>
      <c r="BD690" s="13"/>
      <c r="BE690" s="13">
        <v>4.2944785276073601E-2</v>
      </c>
    </row>
    <row r="691" spans="2:57" x14ac:dyDescent="0.25">
      <c r="B691" t="s">
        <v>318</v>
      </c>
      <c r="C691" s="13">
        <v>6.0728744939271299E-3</v>
      </c>
      <c r="D691" s="13">
        <v>7.69230769230769E-2</v>
      </c>
      <c r="E691" s="13">
        <v>0</v>
      </c>
      <c r="F691" s="13">
        <v>0</v>
      </c>
      <c r="G691" s="13">
        <v>0</v>
      </c>
      <c r="H691" s="13"/>
      <c r="I691" s="13">
        <v>1.28755364806867E-2</v>
      </c>
      <c r="J691" s="13">
        <v>0</v>
      </c>
      <c r="K691" s="13"/>
      <c r="L691" s="13">
        <v>0</v>
      </c>
      <c r="M691" s="13">
        <v>0</v>
      </c>
      <c r="N691" s="13">
        <v>6.8027210884353704E-3</v>
      </c>
      <c r="O691" s="13">
        <v>1.1428571428571401E-2</v>
      </c>
      <c r="P691" s="13"/>
      <c r="Q691" s="13">
        <v>5.4545454545454501E-2</v>
      </c>
      <c r="R691" s="13">
        <v>0</v>
      </c>
      <c r="S691" s="13">
        <v>0</v>
      </c>
      <c r="T691" s="13">
        <v>0</v>
      </c>
      <c r="U691" s="13">
        <v>0</v>
      </c>
      <c r="V691" s="13">
        <v>0</v>
      </c>
      <c r="W691" s="13">
        <v>0</v>
      </c>
      <c r="X691" s="13">
        <v>0</v>
      </c>
      <c r="Y691" s="13"/>
      <c r="Z691" s="13">
        <v>0</v>
      </c>
      <c r="AA691" s="13">
        <v>0</v>
      </c>
      <c r="AB691" s="13">
        <v>0</v>
      </c>
      <c r="AC691" s="13">
        <v>0</v>
      </c>
      <c r="AD691" s="13">
        <v>0</v>
      </c>
      <c r="AE691" s="13">
        <v>0</v>
      </c>
      <c r="AF691" s="13">
        <v>0</v>
      </c>
      <c r="AG691" s="13">
        <v>7.4999999999999997E-2</v>
      </c>
      <c r="AH691" s="13"/>
      <c r="AI691" s="13">
        <v>5.2631578947368397E-2</v>
      </c>
      <c r="AJ691" s="13">
        <v>0</v>
      </c>
      <c r="AK691" s="13">
        <v>0</v>
      </c>
      <c r="AL691" s="13">
        <v>7.63358778625954E-3</v>
      </c>
      <c r="AM691" s="13">
        <v>0</v>
      </c>
      <c r="AN691" s="13"/>
      <c r="AO691" s="13">
        <v>9.77198697068404E-3</v>
      </c>
      <c r="AP691" s="13">
        <v>0</v>
      </c>
      <c r="AQ691" s="13"/>
      <c r="AR691" s="13">
        <v>0</v>
      </c>
      <c r="AS691" s="13">
        <v>0</v>
      </c>
      <c r="AT691" s="13">
        <v>0</v>
      </c>
      <c r="AU691" s="13">
        <v>0</v>
      </c>
      <c r="AV691" s="13">
        <v>0</v>
      </c>
      <c r="AW691" s="13">
        <v>2.4390243902439001E-2</v>
      </c>
      <c r="AX691" s="13">
        <v>0</v>
      </c>
      <c r="AY691" s="13">
        <v>0</v>
      </c>
      <c r="AZ691" s="13">
        <v>3.6363636363636397E-2</v>
      </c>
      <c r="BA691" s="13">
        <v>0</v>
      </c>
      <c r="BB691" s="13">
        <v>0</v>
      </c>
      <c r="BC691" s="13">
        <v>0</v>
      </c>
      <c r="BD691" s="13"/>
      <c r="BE691" s="13">
        <v>0</v>
      </c>
    </row>
    <row r="692" spans="2:57" x14ac:dyDescent="0.25">
      <c r="B692" t="s">
        <v>82</v>
      </c>
      <c r="C692" s="13">
        <v>1.0121457489878499E-2</v>
      </c>
      <c r="D692" s="13">
        <v>5.1282051282051301E-2</v>
      </c>
      <c r="E692" s="13">
        <v>0</v>
      </c>
      <c r="F692" s="13">
        <v>7.8125E-3</v>
      </c>
      <c r="G692" s="13">
        <v>7.6628352490421504E-3</v>
      </c>
      <c r="H692" s="13"/>
      <c r="I692" s="13">
        <v>1.28755364806867E-2</v>
      </c>
      <c r="J692" s="13">
        <v>7.6628352490421504E-3</v>
      </c>
      <c r="K692" s="13"/>
      <c r="L692" s="13">
        <v>1.5384615384615399E-2</v>
      </c>
      <c r="M692" s="13">
        <v>0</v>
      </c>
      <c r="N692" s="13">
        <v>2.04081632653061E-2</v>
      </c>
      <c r="O692" s="13">
        <v>5.7142857142857099E-3</v>
      </c>
      <c r="P692" s="13"/>
      <c r="Q692" s="13">
        <v>3.6363636363636397E-2</v>
      </c>
      <c r="R692" s="13">
        <v>0</v>
      </c>
      <c r="S692" s="13">
        <v>0</v>
      </c>
      <c r="T692" s="13">
        <v>0</v>
      </c>
      <c r="U692" s="13">
        <v>0</v>
      </c>
      <c r="V692" s="13">
        <v>1.7857142857142901E-2</v>
      </c>
      <c r="W692" s="13">
        <v>1.9230769230769201E-2</v>
      </c>
      <c r="X692" s="13">
        <v>0</v>
      </c>
      <c r="Y692" s="13"/>
      <c r="Z692" s="13">
        <v>2.8571428571428598E-2</v>
      </c>
      <c r="AA692" s="13">
        <v>1.2820512820512799E-2</v>
      </c>
      <c r="AB692" s="13">
        <v>1.4285714285714299E-2</v>
      </c>
      <c r="AC692" s="13">
        <v>0</v>
      </c>
      <c r="AD692" s="13">
        <v>0</v>
      </c>
      <c r="AE692" s="13">
        <v>1.63934426229508E-2</v>
      </c>
      <c r="AF692" s="13">
        <v>0</v>
      </c>
      <c r="AG692" s="13">
        <v>0</v>
      </c>
      <c r="AH692" s="13"/>
      <c r="AI692" s="13">
        <v>5.2631578947368397E-2</v>
      </c>
      <c r="AJ692" s="13">
        <v>0</v>
      </c>
      <c r="AK692" s="13">
        <v>1.38888888888889E-2</v>
      </c>
      <c r="AL692" s="13">
        <v>0</v>
      </c>
      <c r="AM692" s="13">
        <v>0</v>
      </c>
      <c r="AN692" s="13"/>
      <c r="AO692" s="13">
        <v>1.30293159609121E-2</v>
      </c>
      <c r="AP692" s="13">
        <v>5.3475935828877002E-3</v>
      </c>
      <c r="AQ692" s="13"/>
      <c r="AR692" s="13">
        <v>0</v>
      </c>
      <c r="AS692" s="13">
        <v>0</v>
      </c>
      <c r="AT692" s="13">
        <v>0</v>
      </c>
      <c r="AU692" s="13">
        <v>5.5555555555555601E-2</v>
      </c>
      <c r="AV692" s="13">
        <v>1.6666666666666701E-2</v>
      </c>
      <c r="AW692" s="13">
        <v>2.4390243902439001E-2</v>
      </c>
      <c r="AX692" s="13">
        <v>0</v>
      </c>
      <c r="AY692" s="13">
        <v>5.8823529411764698E-2</v>
      </c>
      <c r="AZ692" s="13">
        <v>0</v>
      </c>
      <c r="BA692" s="13">
        <v>3.2258064516128997E-2</v>
      </c>
      <c r="BB692" s="13">
        <v>0</v>
      </c>
      <c r="BC692" s="13">
        <v>0</v>
      </c>
      <c r="BD692" s="13"/>
      <c r="BE692" s="13">
        <v>0</v>
      </c>
    </row>
    <row r="693" spans="2:57" x14ac:dyDescent="0.25">
      <c r="B693" t="s">
        <v>319</v>
      </c>
      <c r="C693" s="13">
        <v>0.93319838056680204</v>
      </c>
      <c r="D693" s="13">
        <v>0.71794871794871795</v>
      </c>
      <c r="E693" s="13">
        <v>0.939393939393939</v>
      </c>
      <c r="F693" s="13">
        <v>0.921875</v>
      </c>
      <c r="G693" s="13">
        <v>0.96934865900383105</v>
      </c>
      <c r="H693" s="13"/>
      <c r="I693" s="13">
        <v>0.89270386266094404</v>
      </c>
      <c r="J693" s="13">
        <v>0.96934865900383105</v>
      </c>
      <c r="K693" s="13"/>
      <c r="L693" s="13">
        <v>0.96923076923076901</v>
      </c>
      <c r="M693" s="13">
        <v>0.91509433962264197</v>
      </c>
      <c r="N693" s="13">
        <v>0.93197278911564596</v>
      </c>
      <c r="O693" s="13">
        <v>0.93142857142857105</v>
      </c>
      <c r="P693" s="13"/>
      <c r="Q693" s="13">
        <v>0.81818181818181801</v>
      </c>
      <c r="R693" s="13">
        <v>0.92105263157894701</v>
      </c>
      <c r="S693" s="13">
        <v>0.89130434782608703</v>
      </c>
      <c r="T693" s="13">
        <v>0.94827586206896597</v>
      </c>
      <c r="U693" s="13">
        <v>0.96226415094339601</v>
      </c>
      <c r="V693" s="13">
        <v>0.94642857142857095</v>
      </c>
      <c r="W693" s="13">
        <v>0.96153846153846201</v>
      </c>
      <c r="X693" s="13">
        <v>0.97599999999999998</v>
      </c>
      <c r="Y693" s="13"/>
      <c r="Z693" s="13">
        <v>0.91428571428571404</v>
      </c>
      <c r="AA693" s="13">
        <v>0.91025641025641002</v>
      </c>
      <c r="AB693" s="13">
        <v>0.92857142857142905</v>
      </c>
      <c r="AC693" s="13">
        <v>0.96808510638297895</v>
      </c>
      <c r="AD693" s="13">
        <v>0.96551724137931005</v>
      </c>
      <c r="AE693" s="13">
        <v>0.93442622950819698</v>
      </c>
      <c r="AF693" s="13">
        <v>0.91304347826086996</v>
      </c>
      <c r="AG693" s="13">
        <v>0.9</v>
      </c>
      <c r="AH693" s="13"/>
      <c r="AI693" s="13">
        <v>0.84210526315789502</v>
      </c>
      <c r="AJ693" s="13">
        <v>0.89795918367346905</v>
      </c>
      <c r="AK693" s="13">
        <v>0.875</v>
      </c>
      <c r="AL693" s="13">
        <v>0.96564885496183195</v>
      </c>
      <c r="AM693" s="13">
        <v>0.95402298850574696</v>
      </c>
      <c r="AN693" s="13"/>
      <c r="AO693" s="13">
        <v>0.93159609120521203</v>
      </c>
      <c r="AP693" s="13">
        <v>0.935828877005348</v>
      </c>
      <c r="AQ693" s="13"/>
      <c r="AR693" s="13">
        <v>0.92592592592592604</v>
      </c>
      <c r="AS693" s="13">
        <v>0.96992481203007497</v>
      </c>
      <c r="AT693" s="13">
        <v>0.83333333333333304</v>
      </c>
      <c r="AU693" s="13">
        <v>0.94444444444444398</v>
      </c>
      <c r="AV693" s="13">
        <v>0.91666666666666696</v>
      </c>
      <c r="AW693" s="13">
        <v>0.95121951219512202</v>
      </c>
      <c r="AX693" s="13">
        <v>0.89473684210526305</v>
      </c>
      <c r="AY693" s="13">
        <v>0.88235294117647101</v>
      </c>
      <c r="AZ693" s="13">
        <v>0.92727272727272703</v>
      </c>
      <c r="BA693" s="13">
        <v>0.967741935483871</v>
      </c>
      <c r="BB693" s="13">
        <v>0.94117647058823495</v>
      </c>
      <c r="BC693" s="13">
        <v>0.85714285714285698</v>
      </c>
      <c r="BD693" s="13"/>
      <c r="BE693" s="13">
        <v>0.95705521472392596</v>
      </c>
    </row>
    <row r="694" spans="2:57" x14ac:dyDescent="0.25">
      <c r="B694" t="s">
        <v>274</v>
      </c>
      <c r="C694" s="13">
        <v>-0.92307692307692302</v>
      </c>
      <c r="D694" s="13">
        <v>-0.66666666666666696</v>
      </c>
      <c r="E694" s="13">
        <v>-0.939393939393939</v>
      </c>
      <c r="F694" s="13">
        <v>-0.9140625</v>
      </c>
      <c r="G694" s="13">
        <v>-0.96168582375478895</v>
      </c>
      <c r="H694" s="13"/>
      <c r="I694" s="13">
        <v>-0.87982832618025797</v>
      </c>
      <c r="J694" s="13">
        <v>-0.96168582375478895</v>
      </c>
      <c r="K694" s="13"/>
      <c r="L694" s="13">
        <v>-0.95384615384615401</v>
      </c>
      <c r="M694" s="13">
        <v>-0.91509433962264197</v>
      </c>
      <c r="N694" s="13">
        <v>-0.91156462585034004</v>
      </c>
      <c r="O694" s="13">
        <v>-0.92571428571428604</v>
      </c>
      <c r="P694" s="13"/>
      <c r="Q694" s="13">
        <v>-0.78181818181818197</v>
      </c>
      <c r="R694" s="13">
        <v>-0.92105263157894701</v>
      </c>
      <c r="S694" s="13">
        <v>-0.89130434782608703</v>
      </c>
      <c r="T694" s="13">
        <v>-0.94827586206896597</v>
      </c>
      <c r="U694" s="13">
        <v>-0.96226415094339601</v>
      </c>
      <c r="V694" s="13">
        <v>-0.92857142857142805</v>
      </c>
      <c r="W694" s="13">
        <v>-0.94230769230769196</v>
      </c>
      <c r="X694" s="13">
        <v>-0.97599999999999998</v>
      </c>
      <c r="Y694" s="13"/>
      <c r="Z694" s="13">
        <v>-0.88571428571428601</v>
      </c>
      <c r="AA694" s="13">
        <v>-0.89743589743589802</v>
      </c>
      <c r="AB694" s="13">
        <v>-0.91428571428571404</v>
      </c>
      <c r="AC694" s="13">
        <v>-0.96808510638297895</v>
      </c>
      <c r="AD694" s="13">
        <v>-0.96551724137931005</v>
      </c>
      <c r="AE694" s="13">
        <v>-0.91803278688524603</v>
      </c>
      <c r="AF694" s="13">
        <v>-0.91304347826086996</v>
      </c>
      <c r="AG694" s="13">
        <v>-0.9</v>
      </c>
      <c r="AH694" s="13"/>
      <c r="AI694" s="13">
        <v>-0.78947368421052599</v>
      </c>
      <c r="AJ694" s="13">
        <v>-0.89795918367346905</v>
      </c>
      <c r="AK694" s="13">
        <v>-0.86111111111111105</v>
      </c>
      <c r="AL694" s="13">
        <v>-0.96564885496183195</v>
      </c>
      <c r="AM694" s="13">
        <v>-0.95402298850574696</v>
      </c>
      <c r="AN694" s="13"/>
      <c r="AO694" s="13">
        <v>-0.91856677524429997</v>
      </c>
      <c r="AP694" s="13">
        <v>-0.93048128342245995</v>
      </c>
      <c r="AQ694" s="13"/>
      <c r="AR694" s="13">
        <v>-0.92592592592592604</v>
      </c>
      <c r="AS694" s="13">
        <v>-0.96992481203007497</v>
      </c>
      <c r="AT694" s="13">
        <v>-0.83333333333333304</v>
      </c>
      <c r="AU694" s="13">
        <v>-0.88888888888888895</v>
      </c>
      <c r="AV694" s="13">
        <v>-0.9</v>
      </c>
      <c r="AW694" s="13">
        <v>-0.92682926829268297</v>
      </c>
      <c r="AX694" s="13">
        <v>-0.89473684210526305</v>
      </c>
      <c r="AY694" s="13">
        <v>-0.82352941176470595</v>
      </c>
      <c r="AZ694" s="13">
        <v>-0.92727272727272703</v>
      </c>
      <c r="BA694" s="13">
        <v>-0.93548387096774199</v>
      </c>
      <c r="BB694" s="13">
        <v>-0.94117647058823495</v>
      </c>
      <c r="BC694" s="13">
        <v>-0.85714285714285698</v>
      </c>
      <c r="BD694" s="13"/>
      <c r="BE694" s="13">
        <v>-0.95705521472392596</v>
      </c>
    </row>
    <row r="695" spans="2:57" x14ac:dyDescent="0.25">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row>
    <row r="696" spans="2:57" x14ac:dyDescent="0.25">
      <c r="B696" s="6" t="s">
        <v>352</v>
      </c>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row>
    <row r="697" spans="2:57" x14ac:dyDescent="0.25">
      <c r="B697" s="23" t="s">
        <v>242</v>
      </c>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row>
    <row r="698" spans="2:57" x14ac:dyDescent="0.25">
      <c r="B698" t="s">
        <v>315</v>
      </c>
      <c r="C698" s="13">
        <v>0.394736842105263</v>
      </c>
      <c r="D698" s="13">
        <v>0.230769230769231</v>
      </c>
      <c r="E698" s="13">
        <v>0.45454545454545497</v>
      </c>
      <c r="F698" s="13">
        <v>0.3828125</v>
      </c>
      <c r="G698" s="13">
        <v>0.40996168582375497</v>
      </c>
      <c r="H698" s="13"/>
      <c r="I698" s="13">
        <v>0.37768240343347598</v>
      </c>
      <c r="J698" s="13">
        <v>0.40996168582375497</v>
      </c>
      <c r="K698" s="13"/>
      <c r="L698" s="13">
        <v>0.47692307692307701</v>
      </c>
      <c r="M698" s="13">
        <v>0.40566037735849098</v>
      </c>
      <c r="N698" s="13">
        <v>0.40136054421768702</v>
      </c>
      <c r="O698" s="13">
        <v>0.34857142857142898</v>
      </c>
      <c r="P698" s="13"/>
      <c r="Q698" s="13">
        <v>0.29090909090909101</v>
      </c>
      <c r="R698" s="13">
        <v>0.5</v>
      </c>
      <c r="S698" s="13">
        <v>0.34782608695652201</v>
      </c>
      <c r="T698" s="13">
        <v>0.36206896551724099</v>
      </c>
      <c r="U698" s="13">
        <v>0.41509433962264197</v>
      </c>
      <c r="V698" s="13">
        <v>0.42857142857142899</v>
      </c>
      <c r="W698" s="13">
        <v>0.40384615384615402</v>
      </c>
      <c r="X698" s="13">
        <v>0.41599999999999998</v>
      </c>
      <c r="Y698" s="13"/>
      <c r="Z698" s="13">
        <v>0.38571428571428601</v>
      </c>
      <c r="AA698" s="13">
        <v>0.38461538461538503</v>
      </c>
      <c r="AB698" s="13">
        <v>0.4</v>
      </c>
      <c r="AC698" s="13">
        <v>0.47872340425531901</v>
      </c>
      <c r="AD698" s="13">
        <v>0.36206896551724099</v>
      </c>
      <c r="AE698" s="13">
        <v>0.37704918032786899</v>
      </c>
      <c r="AF698" s="13">
        <v>0.34782608695652201</v>
      </c>
      <c r="AG698" s="13">
        <v>0.32500000000000001</v>
      </c>
      <c r="AH698" s="13"/>
      <c r="AI698" s="13">
        <v>0.31578947368421101</v>
      </c>
      <c r="AJ698" s="13">
        <v>0.40816326530612201</v>
      </c>
      <c r="AK698" s="13">
        <v>0.29166666666666702</v>
      </c>
      <c r="AL698" s="13">
        <v>0.38549618320610701</v>
      </c>
      <c r="AM698" s="13">
        <v>0.51724137931034497</v>
      </c>
      <c r="AN698" s="13"/>
      <c r="AO698" s="13">
        <v>0.38436482084690599</v>
      </c>
      <c r="AP698" s="13">
        <v>0.41176470588235298</v>
      </c>
      <c r="AQ698" s="13"/>
      <c r="AR698" s="13">
        <v>0.33333333333333298</v>
      </c>
      <c r="AS698" s="13">
        <v>0.47368421052631599</v>
      </c>
      <c r="AT698" s="13">
        <v>0.33333333333333298</v>
      </c>
      <c r="AU698" s="13">
        <v>0.44444444444444398</v>
      </c>
      <c r="AV698" s="13">
        <v>0.2</v>
      </c>
      <c r="AW698" s="13">
        <v>0.34146341463414598</v>
      </c>
      <c r="AX698" s="13">
        <v>0.394736842105263</v>
      </c>
      <c r="AY698" s="13">
        <v>0.41176470588235298</v>
      </c>
      <c r="AZ698" s="13">
        <v>0.49090909090909102</v>
      </c>
      <c r="BA698" s="13">
        <v>0.41935483870967699</v>
      </c>
      <c r="BB698" s="13">
        <v>0.35294117647058798</v>
      </c>
      <c r="BC698" s="13">
        <v>0.39285714285714302</v>
      </c>
      <c r="BD698" s="13"/>
      <c r="BE698" s="13">
        <v>0.441717791411043</v>
      </c>
    </row>
    <row r="699" spans="2:57" x14ac:dyDescent="0.25">
      <c r="B699" t="s">
        <v>316</v>
      </c>
      <c r="C699" s="13">
        <v>0.44331983805668002</v>
      </c>
      <c r="D699" s="13">
        <v>0.41025641025641002</v>
      </c>
      <c r="E699" s="13">
        <v>0.40909090909090901</v>
      </c>
      <c r="F699" s="13">
        <v>0.453125</v>
      </c>
      <c r="G699" s="13">
        <v>0.45210727969348702</v>
      </c>
      <c r="H699" s="13"/>
      <c r="I699" s="13">
        <v>0.43347639484978501</v>
      </c>
      <c r="J699" s="13">
        <v>0.45210727969348702</v>
      </c>
      <c r="K699" s="13"/>
      <c r="L699" s="13">
        <v>0.44615384615384601</v>
      </c>
      <c r="M699" s="13">
        <v>0.38679245283018898</v>
      </c>
      <c r="N699" s="13">
        <v>0.50340136054421802</v>
      </c>
      <c r="O699" s="13">
        <v>0.42857142857142899</v>
      </c>
      <c r="P699" s="13"/>
      <c r="Q699" s="13">
        <v>0.41818181818181799</v>
      </c>
      <c r="R699" s="13">
        <v>0.31578947368421101</v>
      </c>
      <c r="S699" s="13">
        <v>0.47826086956521702</v>
      </c>
      <c r="T699" s="13">
        <v>0.53448275862068995</v>
      </c>
      <c r="U699" s="13">
        <v>0.45283018867924502</v>
      </c>
      <c r="V699" s="13">
        <v>0.39285714285714302</v>
      </c>
      <c r="W699" s="13">
        <v>0.44230769230769201</v>
      </c>
      <c r="X699" s="13">
        <v>0.45600000000000002</v>
      </c>
      <c r="Y699" s="13"/>
      <c r="Z699" s="13">
        <v>0.4</v>
      </c>
      <c r="AA699" s="13">
        <v>0.42307692307692302</v>
      </c>
      <c r="AB699" s="13">
        <v>0.42857142857142899</v>
      </c>
      <c r="AC699" s="13">
        <v>0.42553191489361702</v>
      </c>
      <c r="AD699" s="13">
        <v>0.55172413793103403</v>
      </c>
      <c r="AE699" s="13">
        <v>0.409836065573771</v>
      </c>
      <c r="AF699" s="13">
        <v>0.52173913043478304</v>
      </c>
      <c r="AG699" s="13">
        <v>0.47499999999999998</v>
      </c>
      <c r="AH699" s="13"/>
      <c r="AI699" s="13">
        <v>0.47368421052631599</v>
      </c>
      <c r="AJ699" s="13">
        <v>0.42857142857142899</v>
      </c>
      <c r="AK699" s="13">
        <v>0.5</v>
      </c>
      <c r="AL699" s="13">
        <v>0.461832061068702</v>
      </c>
      <c r="AM699" s="13">
        <v>0.36781609195402298</v>
      </c>
      <c r="AN699" s="13"/>
      <c r="AO699" s="13">
        <v>0.46579804560260601</v>
      </c>
      <c r="AP699" s="13">
        <v>0.40641711229946498</v>
      </c>
      <c r="AQ699" s="13"/>
      <c r="AR699" s="13">
        <v>0.407407407407407</v>
      </c>
      <c r="AS699" s="13">
        <v>0.36842105263157898</v>
      </c>
      <c r="AT699" s="13">
        <v>0.58333333333333304</v>
      </c>
      <c r="AU699" s="13">
        <v>0.44444444444444398</v>
      </c>
      <c r="AV699" s="13">
        <v>0.6</v>
      </c>
      <c r="AW699" s="13">
        <v>0.46341463414634099</v>
      </c>
      <c r="AX699" s="13">
        <v>0.44736842105263203</v>
      </c>
      <c r="AY699" s="13">
        <v>0.41176470588235298</v>
      </c>
      <c r="AZ699" s="13">
        <v>0.36363636363636398</v>
      </c>
      <c r="BA699" s="13">
        <v>0.45161290322580599</v>
      </c>
      <c r="BB699" s="13">
        <v>0.5</v>
      </c>
      <c r="BC699" s="13">
        <v>0.5</v>
      </c>
      <c r="BD699" s="13"/>
      <c r="BE699" s="13">
        <v>0.41104294478527598</v>
      </c>
    </row>
    <row r="700" spans="2:57" x14ac:dyDescent="0.25">
      <c r="B700" t="s">
        <v>335</v>
      </c>
      <c r="C700" s="13">
        <v>0.119433198380567</v>
      </c>
      <c r="D700" s="13">
        <v>0.17948717948717899</v>
      </c>
      <c r="E700" s="13">
        <v>0.12121212121212099</v>
      </c>
      <c r="F700" s="13">
        <v>0.1484375</v>
      </c>
      <c r="G700" s="13">
        <v>9.5785440613026795E-2</v>
      </c>
      <c r="H700" s="13"/>
      <c r="I700" s="13">
        <v>0.145922746781116</v>
      </c>
      <c r="J700" s="13">
        <v>9.5785440613026795E-2</v>
      </c>
      <c r="K700" s="13"/>
      <c r="L700" s="13">
        <v>3.0769230769230799E-2</v>
      </c>
      <c r="M700" s="13">
        <v>0.18867924528301899</v>
      </c>
      <c r="N700" s="13">
        <v>6.8027210884353706E-2</v>
      </c>
      <c r="O700" s="13">
        <v>0.154285714285714</v>
      </c>
      <c r="P700" s="13"/>
      <c r="Q700" s="13">
        <v>0.163636363636364</v>
      </c>
      <c r="R700" s="13">
        <v>0.18421052631578899</v>
      </c>
      <c r="S700" s="13">
        <v>0.13043478260869601</v>
      </c>
      <c r="T700" s="13">
        <v>8.6206896551724102E-2</v>
      </c>
      <c r="U700" s="13">
        <v>0.13207547169811301</v>
      </c>
      <c r="V700" s="13">
        <v>0.14285714285714299</v>
      </c>
      <c r="W700" s="13">
        <v>0.115384615384615</v>
      </c>
      <c r="X700" s="13">
        <v>8.7999999999999995E-2</v>
      </c>
      <c r="Y700" s="13"/>
      <c r="Z700" s="13">
        <v>0.14285714285714299</v>
      </c>
      <c r="AA700" s="13">
        <v>0.15384615384615399</v>
      </c>
      <c r="AB700" s="13">
        <v>0.114285714285714</v>
      </c>
      <c r="AC700" s="13">
        <v>8.5106382978723402E-2</v>
      </c>
      <c r="AD700" s="13">
        <v>8.6206896551724102E-2</v>
      </c>
      <c r="AE700" s="13">
        <v>0.13114754098360701</v>
      </c>
      <c r="AF700" s="13">
        <v>0.13043478260869601</v>
      </c>
      <c r="AG700" s="13">
        <v>0.125</v>
      </c>
      <c r="AH700" s="13"/>
      <c r="AI700" s="13">
        <v>0.105263157894737</v>
      </c>
      <c r="AJ700" s="13">
        <v>0.14285714285714299</v>
      </c>
      <c r="AK700" s="13">
        <v>0.16666666666666699</v>
      </c>
      <c r="AL700" s="13">
        <v>0.114503816793893</v>
      </c>
      <c r="AM700" s="13">
        <v>9.1954022988505704E-2</v>
      </c>
      <c r="AN700" s="13"/>
      <c r="AO700" s="13">
        <v>0.10423452768729601</v>
      </c>
      <c r="AP700" s="13">
        <v>0.14438502673796799</v>
      </c>
      <c r="AQ700" s="13"/>
      <c r="AR700" s="13">
        <v>0.22222222222222199</v>
      </c>
      <c r="AS700" s="13">
        <v>0.13533834586466201</v>
      </c>
      <c r="AT700" s="13">
        <v>8.3333333333333301E-2</v>
      </c>
      <c r="AU700" s="13">
        <v>5.5555555555555601E-2</v>
      </c>
      <c r="AV700" s="13">
        <v>0.116666666666667</v>
      </c>
      <c r="AW700" s="13">
        <v>0.12195121951219499</v>
      </c>
      <c r="AX700" s="13">
        <v>0.105263157894737</v>
      </c>
      <c r="AY700" s="13">
        <v>0.11764705882352899</v>
      </c>
      <c r="AZ700" s="13">
        <v>0.109090909090909</v>
      </c>
      <c r="BA700" s="13">
        <v>6.4516129032258104E-2</v>
      </c>
      <c r="BB700" s="13">
        <v>0.14705882352941199</v>
      </c>
      <c r="BC700" s="13">
        <v>7.1428571428571397E-2</v>
      </c>
      <c r="BD700" s="13"/>
      <c r="BE700" s="13">
        <v>0.13496932515337401</v>
      </c>
    </row>
    <row r="701" spans="2:57" x14ac:dyDescent="0.25">
      <c r="B701" t="s">
        <v>318</v>
      </c>
      <c r="C701" s="13">
        <v>1.417004048583E-2</v>
      </c>
      <c r="D701" s="13">
        <v>0.102564102564103</v>
      </c>
      <c r="E701" s="13">
        <v>0</v>
      </c>
      <c r="F701" s="13">
        <v>0</v>
      </c>
      <c r="G701" s="13">
        <v>1.1494252873563199E-2</v>
      </c>
      <c r="H701" s="13"/>
      <c r="I701" s="13">
        <v>1.7167381974248899E-2</v>
      </c>
      <c r="J701" s="13">
        <v>1.1494252873563199E-2</v>
      </c>
      <c r="K701" s="13"/>
      <c r="L701" s="13">
        <v>1.5384615384615399E-2</v>
      </c>
      <c r="M701" s="13">
        <v>9.4339622641509396E-3</v>
      </c>
      <c r="N701" s="13">
        <v>6.8027210884353704E-3</v>
      </c>
      <c r="O701" s="13">
        <v>2.2857142857142899E-2</v>
      </c>
      <c r="P701" s="13"/>
      <c r="Q701" s="13">
        <v>7.2727272727272696E-2</v>
      </c>
      <c r="R701" s="13">
        <v>0</v>
      </c>
      <c r="S701" s="13">
        <v>0</v>
      </c>
      <c r="T701" s="13">
        <v>1.72413793103448E-2</v>
      </c>
      <c r="U701" s="13">
        <v>0</v>
      </c>
      <c r="V701" s="13">
        <v>1.7857142857142901E-2</v>
      </c>
      <c r="W701" s="13">
        <v>0</v>
      </c>
      <c r="X701" s="13">
        <v>8.0000000000000002E-3</v>
      </c>
      <c r="Y701" s="13"/>
      <c r="Z701" s="13">
        <v>0</v>
      </c>
      <c r="AA701" s="13">
        <v>2.5641025641025599E-2</v>
      </c>
      <c r="AB701" s="13">
        <v>0</v>
      </c>
      <c r="AC701" s="13">
        <v>1.0638297872340399E-2</v>
      </c>
      <c r="AD701" s="13">
        <v>0</v>
      </c>
      <c r="AE701" s="13">
        <v>1.63934426229508E-2</v>
      </c>
      <c r="AF701" s="13">
        <v>0</v>
      </c>
      <c r="AG701" s="13">
        <v>7.4999999999999997E-2</v>
      </c>
      <c r="AH701" s="13"/>
      <c r="AI701" s="13">
        <v>5.2631578947368397E-2</v>
      </c>
      <c r="AJ701" s="13">
        <v>0</v>
      </c>
      <c r="AK701" s="13">
        <v>1.38888888888889E-2</v>
      </c>
      <c r="AL701" s="13">
        <v>1.5267175572519101E-2</v>
      </c>
      <c r="AM701" s="13">
        <v>1.1494252873563199E-2</v>
      </c>
      <c r="AN701" s="13"/>
      <c r="AO701" s="13">
        <v>1.62866449511401E-2</v>
      </c>
      <c r="AP701" s="13">
        <v>1.06951871657754E-2</v>
      </c>
      <c r="AQ701" s="13"/>
      <c r="AR701" s="13">
        <v>0</v>
      </c>
      <c r="AS701" s="13">
        <v>7.5187969924812E-3</v>
      </c>
      <c r="AT701" s="13">
        <v>0</v>
      </c>
      <c r="AU701" s="13">
        <v>0</v>
      </c>
      <c r="AV701" s="13">
        <v>3.3333333333333298E-2</v>
      </c>
      <c r="AW701" s="13">
        <v>2.4390243902439001E-2</v>
      </c>
      <c r="AX701" s="13">
        <v>2.6315789473684199E-2</v>
      </c>
      <c r="AY701" s="13">
        <v>0</v>
      </c>
      <c r="AZ701" s="13">
        <v>3.6363636363636397E-2</v>
      </c>
      <c r="BA701" s="13">
        <v>0</v>
      </c>
      <c r="BB701" s="13">
        <v>0</v>
      </c>
      <c r="BC701" s="13">
        <v>0</v>
      </c>
      <c r="BD701" s="13"/>
      <c r="BE701" s="13">
        <v>6.13496932515337E-3</v>
      </c>
    </row>
    <row r="702" spans="2:57" x14ac:dyDescent="0.25">
      <c r="B702" t="s">
        <v>82</v>
      </c>
      <c r="C702" s="13">
        <v>2.8340080971659899E-2</v>
      </c>
      <c r="D702" s="13">
        <v>7.69230769230769E-2</v>
      </c>
      <c r="E702" s="13">
        <v>1.5151515151515201E-2</v>
      </c>
      <c r="F702" s="13">
        <v>1.5625E-2</v>
      </c>
      <c r="G702" s="13">
        <v>3.0651340996168602E-2</v>
      </c>
      <c r="H702" s="13"/>
      <c r="I702" s="13">
        <v>2.5751072961373401E-2</v>
      </c>
      <c r="J702" s="13">
        <v>3.0651340996168602E-2</v>
      </c>
      <c r="K702" s="13"/>
      <c r="L702" s="13">
        <v>3.0769230769230799E-2</v>
      </c>
      <c r="M702" s="13">
        <v>9.4339622641509396E-3</v>
      </c>
      <c r="N702" s="13">
        <v>2.04081632653061E-2</v>
      </c>
      <c r="O702" s="13">
        <v>4.57142857142857E-2</v>
      </c>
      <c r="P702" s="13"/>
      <c r="Q702" s="13">
        <v>5.4545454545454501E-2</v>
      </c>
      <c r="R702" s="13">
        <v>0</v>
      </c>
      <c r="S702" s="13">
        <v>4.3478260869565202E-2</v>
      </c>
      <c r="T702" s="13">
        <v>0</v>
      </c>
      <c r="U702" s="13">
        <v>0</v>
      </c>
      <c r="V702" s="13">
        <v>1.7857142857142901E-2</v>
      </c>
      <c r="W702" s="13">
        <v>3.8461538461538498E-2</v>
      </c>
      <c r="X702" s="13">
        <v>3.2000000000000001E-2</v>
      </c>
      <c r="Y702" s="13"/>
      <c r="Z702" s="13">
        <v>7.1428571428571397E-2</v>
      </c>
      <c r="AA702" s="13">
        <v>1.2820512820512799E-2</v>
      </c>
      <c r="AB702" s="13">
        <v>5.7142857142857099E-2</v>
      </c>
      <c r="AC702" s="13">
        <v>0</v>
      </c>
      <c r="AD702" s="13">
        <v>0</v>
      </c>
      <c r="AE702" s="13">
        <v>6.5573770491803296E-2</v>
      </c>
      <c r="AF702" s="13">
        <v>0</v>
      </c>
      <c r="AG702" s="13">
        <v>0</v>
      </c>
      <c r="AH702" s="13"/>
      <c r="AI702" s="13">
        <v>5.2631578947368397E-2</v>
      </c>
      <c r="AJ702" s="13">
        <v>2.04081632653061E-2</v>
      </c>
      <c r="AK702" s="13">
        <v>2.7777777777777801E-2</v>
      </c>
      <c r="AL702" s="13">
        <v>2.2900763358778602E-2</v>
      </c>
      <c r="AM702" s="13">
        <v>1.1494252873563199E-2</v>
      </c>
      <c r="AN702" s="13"/>
      <c r="AO702" s="13">
        <v>2.9315960912052099E-2</v>
      </c>
      <c r="AP702" s="13">
        <v>2.6737967914438499E-2</v>
      </c>
      <c r="AQ702" s="13"/>
      <c r="AR702" s="13">
        <v>3.7037037037037E-2</v>
      </c>
      <c r="AS702" s="13">
        <v>1.50375939849624E-2</v>
      </c>
      <c r="AT702" s="13">
        <v>0</v>
      </c>
      <c r="AU702" s="13">
        <v>5.5555555555555601E-2</v>
      </c>
      <c r="AV702" s="13">
        <v>0.05</v>
      </c>
      <c r="AW702" s="13">
        <v>4.8780487804878099E-2</v>
      </c>
      <c r="AX702" s="13">
        <v>2.6315789473684199E-2</v>
      </c>
      <c r="AY702" s="13">
        <v>5.8823529411764698E-2</v>
      </c>
      <c r="AZ702" s="13">
        <v>0</v>
      </c>
      <c r="BA702" s="13">
        <v>6.4516129032258104E-2</v>
      </c>
      <c r="BB702" s="13">
        <v>0</v>
      </c>
      <c r="BC702" s="13">
        <v>3.5714285714285698E-2</v>
      </c>
      <c r="BD702" s="13"/>
      <c r="BE702" s="13">
        <v>6.13496932515337E-3</v>
      </c>
    </row>
    <row r="703" spans="2:57" x14ac:dyDescent="0.25">
      <c r="B703" t="s">
        <v>319</v>
      </c>
      <c r="C703" s="13">
        <v>0.83805668016194301</v>
      </c>
      <c r="D703" s="13">
        <v>0.64102564102564097</v>
      </c>
      <c r="E703" s="13">
        <v>0.86363636363636398</v>
      </c>
      <c r="F703" s="13">
        <v>0.8359375</v>
      </c>
      <c r="G703" s="13">
        <v>0.86206896551724099</v>
      </c>
      <c r="H703" s="13"/>
      <c r="I703" s="13">
        <v>0.81115879828326198</v>
      </c>
      <c r="J703" s="13">
        <v>0.86206896551724099</v>
      </c>
      <c r="K703" s="13"/>
      <c r="L703" s="13">
        <v>0.92307692307692302</v>
      </c>
      <c r="M703" s="13">
        <v>0.79245283018867896</v>
      </c>
      <c r="N703" s="13">
        <v>0.90476190476190499</v>
      </c>
      <c r="O703" s="13">
        <v>0.77714285714285702</v>
      </c>
      <c r="P703" s="13"/>
      <c r="Q703" s="13">
        <v>0.70909090909090899</v>
      </c>
      <c r="R703" s="13">
        <v>0.81578947368421095</v>
      </c>
      <c r="S703" s="13">
        <v>0.82608695652173902</v>
      </c>
      <c r="T703" s="13">
        <v>0.89655172413793105</v>
      </c>
      <c r="U703" s="13">
        <v>0.86792452830188704</v>
      </c>
      <c r="V703" s="13">
        <v>0.82142857142857095</v>
      </c>
      <c r="W703" s="13">
        <v>0.84615384615384603</v>
      </c>
      <c r="X703" s="13">
        <v>0.872</v>
      </c>
      <c r="Y703" s="13"/>
      <c r="Z703" s="13">
        <v>0.78571428571428603</v>
      </c>
      <c r="AA703" s="13">
        <v>0.80769230769230804</v>
      </c>
      <c r="AB703" s="13">
        <v>0.82857142857142896</v>
      </c>
      <c r="AC703" s="13">
        <v>0.90425531914893598</v>
      </c>
      <c r="AD703" s="13">
        <v>0.91379310344827602</v>
      </c>
      <c r="AE703" s="13">
        <v>0.786885245901639</v>
      </c>
      <c r="AF703" s="13">
        <v>0.86956521739130399</v>
      </c>
      <c r="AG703" s="13">
        <v>0.8</v>
      </c>
      <c r="AH703" s="13"/>
      <c r="AI703" s="13">
        <v>0.78947368421052599</v>
      </c>
      <c r="AJ703" s="13">
        <v>0.83673469387755095</v>
      </c>
      <c r="AK703" s="13">
        <v>0.79166666666666696</v>
      </c>
      <c r="AL703" s="13">
        <v>0.84732824427480902</v>
      </c>
      <c r="AM703" s="13">
        <v>0.88505747126436796</v>
      </c>
      <c r="AN703" s="13"/>
      <c r="AO703" s="13">
        <v>0.850162866449511</v>
      </c>
      <c r="AP703" s="13">
        <v>0.81818181818181801</v>
      </c>
      <c r="AQ703" s="13"/>
      <c r="AR703" s="13">
        <v>0.74074074074074103</v>
      </c>
      <c r="AS703" s="13">
        <v>0.84210526315789502</v>
      </c>
      <c r="AT703" s="13">
        <v>0.91666666666666696</v>
      </c>
      <c r="AU703" s="13">
        <v>0.88888888888888895</v>
      </c>
      <c r="AV703" s="13">
        <v>0.8</v>
      </c>
      <c r="AW703" s="13">
        <v>0.80487804878048796</v>
      </c>
      <c r="AX703" s="13">
        <v>0.84210526315789502</v>
      </c>
      <c r="AY703" s="13">
        <v>0.82352941176470595</v>
      </c>
      <c r="AZ703" s="13">
        <v>0.85454545454545405</v>
      </c>
      <c r="BA703" s="13">
        <v>0.87096774193548399</v>
      </c>
      <c r="BB703" s="13">
        <v>0.85294117647058798</v>
      </c>
      <c r="BC703" s="13">
        <v>0.89285714285714302</v>
      </c>
      <c r="BD703" s="13"/>
      <c r="BE703" s="13">
        <v>0.85276073619631898</v>
      </c>
    </row>
    <row r="704" spans="2:57" x14ac:dyDescent="0.25">
      <c r="B704" t="s">
        <v>274</v>
      </c>
      <c r="C704" s="13">
        <v>-0.80971659919028305</v>
      </c>
      <c r="D704" s="13">
        <v>-0.56410256410256399</v>
      </c>
      <c r="E704" s="13">
        <v>-0.84848484848484895</v>
      </c>
      <c r="F704" s="13">
        <v>-0.8203125</v>
      </c>
      <c r="G704" s="13">
        <v>-0.83141762452107304</v>
      </c>
      <c r="H704" s="13"/>
      <c r="I704" s="13">
        <v>-0.78540772532188796</v>
      </c>
      <c r="J704" s="13">
        <v>-0.83141762452107304</v>
      </c>
      <c r="K704" s="13"/>
      <c r="L704" s="13">
        <v>-0.89230769230769202</v>
      </c>
      <c r="M704" s="13">
        <v>-0.78301886792452802</v>
      </c>
      <c r="N704" s="13">
        <v>-0.88435374149659896</v>
      </c>
      <c r="O704" s="13">
        <v>-0.73142857142857098</v>
      </c>
      <c r="P704" s="13"/>
      <c r="Q704" s="13">
        <v>-0.65454545454545399</v>
      </c>
      <c r="R704" s="13">
        <v>-0.81578947368421095</v>
      </c>
      <c r="S704" s="13">
        <v>-0.78260869565217395</v>
      </c>
      <c r="T704" s="13">
        <v>-0.89655172413793105</v>
      </c>
      <c r="U704" s="13">
        <v>-0.86792452830188704</v>
      </c>
      <c r="V704" s="13">
        <v>-0.80357142857142805</v>
      </c>
      <c r="W704" s="13">
        <v>-0.80769230769230804</v>
      </c>
      <c r="X704" s="13">
        <v>-0.84</v>
      </c>
      <c r="Y704" s="13"/>
      <c r="Z704" s="13">
        <v>-0.71428571428571397</v>
      </c>
      <c r="AA704" s="13">
        <v>-0.79487179487179505</v>
      </c>
      <c r="AB704" s="13">
        <v>-0.77142857142857102</v>
      </c>
      <c r="AC704" s="13">
        <v>-0.90425531914893598</v>
      </c>
      <c r="AD704" s="13">
        <v>-0.91379310344827602</v>
      </c>
      <c r="AE704" s="13">
        <v>-0.72131147540983598</v>
      </c>
      <c r="AF704" s="13">
        <v>-0.86956521739130399</v>
      </c>
      <c r="AG704" s="13">
        <v>-0.8</v>
      </c>
      <c r="AH704" s="13"/>
      <c r="AI704" s="13">
        <v>-0.73684210526315796</v>
      </c>
      <c r="AJ704" s="13">
        <v>-0.81632653061224503</v>
      </c>
      <c r="AK704" s="13">
        <v>-0.76388888888888895</v>
      </c>
      <c r="AL704" s="13">
        <v>-0.82442748091603002</v>
      </c>
      <c r="AM704" s="13">
        <v>-0.87356321839080497</v>
      </c>
      <c r="AN704" s="13"/>
      <c r="AO704" s="13">
        <v>-0.82084690553745898</v>
      </c>
      <c r="AP704" s="13">
        <v>-0.79144385026737996</v>
      </c>
      <c r="AQ704" s="13"/>
      <c r="AR704" s="13">
        <v>-0.70370370370370405</v>
      </c>
      <c r="AS704" s="13">
        <v>-0.82706766917293195</v>
      </c>
      <c r="AT704" s="13">
        <v>-0.91666666666666696</v>
      </c>
      <c r="AU704" s="13">
        <v>-0.83333333333333304</v>
      </c>
      <c r="AV704" s="13">
        <v>-0.75</v>
      </c>
      <c r="AW704" s="13">
        <v>-0.75609756097560998</v>
      </c>
      <c r="AX704" s="13">
        <v>-0.81578947368421095</v>
      </c>
      <c r="AY704" s="13">
        <v>-0.76470588235294101</v>
      </c>
      <c r="AZ704" s="13">
        <v>-0.85454545454545405</v>
      </c>
      <c r="BA704" s="13">
        <v>-0.80645161290322598</v>
      </c>
      <c r="BB704" s="13">
        <v>-0.85294117647058798</v>
      </c>
      <c r="BC704" s="13">
        <v>-0.85714285714285698</v>
      </c>
      <c r="BD704" s="13"/>
      <c r="BE704" s="13">
        <v>-0.84662576687116597</v>
      </c>
    </row>
    <row r="705" spans="2:57" x14ac:dyDescent="0.2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row>
    <row r="706" spans="2:57" x14ac:dyDescent="0.25">
      <c r="B706" s="6" t="s">
        <v>353</v>
      </c>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row>
    <row r="707" spans="2:57" x14ac:dyDescent="0.25">
      <c r="B707" s="23" t="s">
        <v>242</v>
      </c>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row>
    <row r="708" spans="2:57" x14ac:dyDescent="0.25">
      <c r="B708" t="s">
        <v>315</v>
      </c>
      <c r="C708" s="13">
        <v>0.50202429149797601</v>
      </c>
      <c r="D708" s="13">
        <v>0.46153846153846201</v>
      </c>
      <c r="E708" s="13">
        <v>0.560606060606061</v>
      </c>
      <c r="F708" s="13">
        <v>0.484375</v>
      </c>
      <c r="G708" s="13">
        <v>0.501915708812261</v>
      </c>
      <c r="H708" s="13"/>
      <c r="I708" s="13">
        <v>0.50214592274678105</v>
      </c>
      <c r="J708" s="13">
        <v>0.501915708812261</v>
      </c>
      <c r="K708" s="13"/>
      <c r="L708" s="13">
        <v>0.6</v>
      </c>
      <c r="M708" s="13">
        <v>0.44339622641509402</v>
      </c>
      <c r="N708" s="13">
        <v>0.51700680272108801</v>
      </c>
      <c r="O708" s="13">
        <v>0.48571428571428599</v>
      </c>
      <c r="P708" s="13"/>
      <c r="Q708" s="13">
        <v>0.54545454545454497</v>
      </c>
      <c r="R708" s="13">
        <v>0.55263157894736803</v>
      </c>
      <c r="S708" s="13">
        <v>0.41304347826087001</v>
      </c>
      <c r="T708" s="13">
        <v>0.48275862068965503</v>
      </c>
      <c r="U708" s="13">
        <v>0.43396226415094302</v>
      </c>
      <c r="V708" s="13">
        <v>0.625</v>
      </c>
      <c r="W708" s="13">
        <v>0.36538461538461497</v>
      </c>
      <c r="X708" s="13">
        <v>0.53600000000000003</v>
      </c>
      <c r="Y708" s="13"/>
      <c r="Z708" s="13">
        <v>0.55714285714285705</v>
      </c>
      <c r="AA708" s="13">
        <v>0.53846153846153799</v>
      </c>
      <c r="AB708" s="13">
        <v>0.5</v>
      </c>
      <c r="AC708" s="13">
        <v>0.53191489361702105</v>
      </c>
      <c r="AD708" s="13">
        <v>0.431034482758621</v>
      </c>
      <c r="AE708" s="13">
        <v>0.47540983606557402</v>
      </c>
      <c r="AF708" s="13">
        <v>0.39130434782608697</v>
      </c>
      <c r="AG708" s="13">
        <v>0.47499999999999998</v>
      </c>
      <c r="AH708" s="13"/>
      <c r="AI708" s="13">
        <v>0.68421052631578905</v>
      </c>
      <c r="AJ708" s="13">
        <v>0.44897959183673503</v>
      </c>
      <c r="AK708" s="13">
        <v>0.47222222222222199</v>
      </c>
      <c r="AL708" s="13">
        <v>0.50381679389313005</v>
      </c>
      <c r="AM708" s="13">
        <v>0.52873563218390796</v>
      </c>
      <c r="AN708" s="13"/>
      <c r="AO708" s="13">
        <v>0.50488599348534202</v>
      </c>
      <c r="AP708" s="13">
        <v>0.49732620320855597</v>
      </c>
      <c r="AQ708" s="13"/>
      <c r="AR708" s="13">
        <v>0.296296296296296</v>
      </c>
      <c r="AS708" s="13">
        <v>0.54135338345864703</v>
      </c>
      <c r="AT708" s="13">
        <v>0.58333333333333304</v>
      </c>
      <c r="AU708" s="13">
        <v>0.5</v>
      </c>
      <c r="AV708" s="13">
        <v>0.58333333333333304</v>
      </c>
      <c r="AW708" s="13">
        <v>0.36585365853658502</v>
      </c>
      <c r="AX708" s="13">
        <v>0.5</v>
      </c>
      <c r="AY708" s="13">
        <v>0.58823529411764697</v>
      </c>
      <c r="AZ708" s="13">
        <v>0.50909090909090904</v>
      </c>
      <c r="BA708" s="13">
        <v>0.54838709677419395</v>
      </c>
      <c r="BB708" s="13">
        <v>0.441176470588235</v>
      </c>
      <c r="BC708" s="13">
        <v>0.46428571428571402</v>
      </c>
      <c r="BD708" s="13"/>
      <c r="BE708" s="13">
        <v>0.52760736196319002</v>
      </c>
    </row>
    <row r="709" spans="2:57" x14ac:dyDescent="0.25">
      <c r="B709" t="s">
        <v>316</v>
      </c>
      <c r="C709" s="13">
        <v>0.37246963562752999</v>
      </c>
      <c r="D709" s="13">
        <v>0.38461538461538503</v>
      </c>
      <c r="E709" s="13">
        <v>0.33333333333333298</v>
      </c>
      <c r="F709" s="13">
        <v>0.3515625</v>
      </c>
      <c r="G709" s="13">
        <v>0.390804597701149</v>
      </c>
      <c r="H709" s="13"/>
      <c r="I709" s="13">
        <v>0.35193133047210301</v>
      </c>
      <c r="J709" s="13">
        <v>0.390804597701149</v>
      </c>
      <c r="K709" s="13"/>
      <c r="L709" s="13">
        <v>0.32307692307692298</v>
      </c>
      <c r="M709" s="13">
        <v>0.43396226415094302</v>
      </c>
      <c r="N709" s="13">
        <v>0.32653061224489799</v>
      </c>
      <c r="O709" s="13">
        <v>0.39428571428571402</v>
      </c>
      <c r="P709" s="13"/>
      <c r="Q709" s="13">
        <v>0.27272727272727298</v>
      </c>
      <c r="R709" s="13">
        <v>0.34210526315789502</v>
      </c>
      <c r="S709" s="13">
        <v>0.39130434782608697</v>
      </c>
      <c r="T709" s="13">
        <v>0.36206896551724099</v>
      </c>
      <c r="U709" s="13">
        <v>0.45283018867924502</v>
      </c>
      <c r="V709" s="13">
        <v>0.26785714285714302</v>
      </c>
      <c r="W709" s="13">
        <v>0.55769230769230804</v>
      </c>
      <c r="X709" s="13">
        <v>0.376</v>
      </c>
      <c r="Y709" s="13"/>
      <c r="Z709" s="13">
        <v>0.34285714285714303</v>
      </c>
      <c r="AA709" s="13">
        <v>0.35897435897435898</v>
      </c>
      <c r="AB709" s="13">
        <v>0.371428571428571</v>
      </c>
      <c r="AC709" s="13">
        <v>0.329787234042553</v>
      </c>
      <c r="AD709" s="13">
        <v>0.48275862068965503</v>
      </c>
      <c r="AE709" s="13">
        <v>0.32786885245901598</v>
      </c>
      <c r="AF709" s="13">
        <v>0.39130434782608697</v>
      </c>
      <c r="AG709" s="13">
        <v>0.45</v>
      </c>
      <c r="AH709" s="13"/>
      <c r="AI709" s="13">
        <v>0.105263157894737</v>
      </c>
      <c r="AJ709" s="13">
        <v>0.36734693877551</v>
      </c>
      <c r="AK709" s="13">
        <v>0.44444444444444398</v>
      </c>
      <c r="AL709" s="13">
        <v>0.37786259541984701</v>
      </c>
      <c r="AM709" s="13">
        <v>0.35632183908046</v>
      </c>
      <c r="AN709" s="13"/>
      <c r="AO709" s="13">
        <v>0.37133550488599298</v>
      </c>
      <c r="AP709" s="13">
        <v>0.37433155080213898</v>
      </c>
      <c r="AQ709" s="13"/>
      <c r="AR709" s="13">
        <v>0.51851851851851805</v>
      </c>
      <c r="AS709" s="13">
        <v>0.360902255639098</v>
      </c>
      <c r="AT709" s="13">
        <v>0.33333333333333298</v>
      </c>
      <c r="AU709" s="13">
        <v>0.44444444444444398</v>
      </c>
      <c r="AV709" s="13">
        <v>0.3</v>
      </c>
      <c r="AW709" s="13">
        <v>0.41463414634146301</v>
      </c>
      <c r="AX709" s="13">
        <v>0.42105263157894701</v>
      </c>
      <c r="AY709" s="13">
        <v>0.17647058823529399</v>
      </c>
      <c r="AZ709" s="13">
        <v>0.41818181818181799</v>
      </c>
      <c r="BA709" s="13">
        <v>0.32258064516128998</v>
      </c>
      <c r="BB709" s="13">
        <v>0.35294117647058798</v>
      </c>
      <c r="BC709" s="13">
        <v>0.39285714285714302</v>
      </c>
      <c r="BD709" s="13"/>
      <c r="BE709" s="13">
        <v>0.34969325153374198</v>
      </c>
    </row>
    <row r="710" spans="2:57" x14ac:dyDescent="0.25">
      <c r="B710" t="s">
        <v>335</v>
      </c>
      <c r="C710" s="13">
        <v>0.10121457489878501</v>
      </c>
      <c r="D710" s="13">
        <v>5.1282051282051301E-2</v>
      </c>
      <c r="E710" s="13">
        <v>7.5757575757575801E-2</v>
      </c>
      <c r="F710" s="13">
        <v>0.1484375</v>
      </c>
      <c r="G710" s="13">
        <v>9.1954022988505704E-2</v>
      </c>
      <c r="H710" s="13"/>
      <c r="I710" s="13">
        <v>0.111587982832618</v>
      </c>
      <c r="J710" s="13">
        <v>9.1954022988505704E-2</v>
      </c>
      <c r="K710" s="13"/>
      <c r="L710" s="13">
        <v>6.15384615384615E-2</v>
      </c>
      <c r="M710" s="13">
        <v>0.113207547169811</v>
      </c>
      <c r="N710" s="13">
        <v>0.14285714285714299</v>
      </c>
      <c r="O710" s="13">
        <v>7.4285714285714302E-2</v>
      </c>
      <c r="P710" s="13"/>
      <c r="Q710" s="13">
        <v>0.109090909090909</v>
      </c>
      <c r="R710" s="13">
        <v>0.105263157894737</v>
      </c>
      <c r="S710" s="13">
        <v>0.19565217391304299</v>
      </c>
      <c r="T710" s="13">
        <v>0.10344827586206901</v>
      </c>
      <c r="U710" s="13">
        <v>0.113207547169811</v>
      </c>
      <c r="V710" s="13">
        <v>7.1428571428571397E-2</v>
      </c>
      <c r="W710" s="13">
        <v>7.69230769230769E-2</v>
      </c>
      <c r="X710" s="13">
        <v>0.08</v>
      </c>
      <c r="Y710" s="13"/>
      <c r="Z710" s="13">
        <v>4.2857142857142899E-2</v>
      </c>
      <c r="AA710" s="13">
        <v>8.9743589743589702E-2</v>
      </c>
      <c r="AB710" s="13">
        <v>0.128571428571429</v>
      </c>
      <c r="AC710" s="13">
        <v>0.12765957446808501</v>
      </c>
      <c r="AD710" s="13">
        <v>8.6206896551724102E-2</v>
      </c>
      <c r="AE710" s="13">
        <v>0.14754098360655701</v>
      </c>
      <c r="AF710" s="13">
        <v>0.173913043478261</v>
      </c>
      <c r="AG710" s="13">
        <v>2.5000000000000001E-2</v>
      </c>
      <c r="AH710" s="13"/>
      <c r="AI710" s="13">
        <v>0.105263157894737</v>
      </c>
      <c r="AJ710" s="13">
        <v>0.16326530612244899</v>
      </c>
      <c r="AK710" s="13">
        <v>5.5555555555555601E-2</v>
      </c>
      <c r="AL710" s="13">
        <v>0.103053435114504</v>
      </c>
      <c r="AM710" s="13">
        <v>0.10344827586206901</v>
      </c>
      <c r="AN710" s="13"/>
      <c r="AO710" s="13">
        <v>9.4462540716612406E-2</v>
      </c>
      <c r="AP710" s="13">
        <v>0.11229946524064199</v>
      </c>
      <c r="AQ710" s="13"/>
      <c r="AR710" s="13">
        <v>0.11111111111111099</v>
      </c>
      <c r="AS710" s="13">
        <v>7.5187969924811998E-2</v>
      </c>
      <c r="AT710" s="13">
        <v>8.3333333333333301E-2</v>
      </c>
      <c r="AU710" s="13">
        <v>5.5555555555555601E-2</v>
      </c>
      <c r="AV710" s="13">
        <v>0.1</v>
      </c>
      <c r="AW710" s="13">
        <v>0.146341463414634</v>
      </c>
      <c r="AX710" s="13">
        <v>7.8947368421052599E-2</v>
      </c>
      <c r="AY710" s="13">
        <v>0.17647058823529399</v>
      </c>
      <c r="AZ710" s="13">
        <v>5.4545454545454501E-2</v>
      </c>
      <c r="BA710" s="13">
        <v>9.6774193548387094E-2</v>
      </c>
      <c r="BB710" s="13">
        <v>0.20588235294117599</v>
      </c>
      <c r="BC710" s="13">
        <v>0.14285714285714299</v>
      </c>
      <c r="BD710" s="13"/>
      <c r="BE710" s="13">
        <v>0.11656441717791401</v>
      </c>
    </row>
    <row r="711" spans="2:57" x14ac:dyDescent="0.25">
      <c r="B711" t="s">
        <v>318</v>
      </c>
      <c r="C711" s="13">
        <v>1.6194331983805699E-2</v>
      </c>
      <c r="D711" s="13">
        <v>5.1282051282051301E-2</v>
      </c>
      <c r="E711" s="13">
        <v>3.03030303030303E-2</v>
      </c>
      <c r="F711" s="13">
        <v>1.5625E-2</v>
      </c>
      <c r="G711" s="13">
        <v>7.6628352490421504E-3</v>
      </c>
      <c r="H711" s="13"/>
      <c r="I711" s="13">
        <v>2.5751072961373401E-2</v>
      </c>
      <c r="J711" s="13">
        <v>7.6628352490421504E-3</v>
      </c>
      <c r="K711" s="13"/>
      <c r="L711" s="13">
        <v>0</v>
      </c>
      <c r="M711" s="13">
        <v>9.4339622641509396E-3</v>
      </c>
      <c r="N711" s="13">
        <v>6.8027210884353704E-3</v>
      </c>
      <c r="O711" s="13">
        <v>3.4285714285714301E-2</v>
      </c>
      <c r="P711" s="13"/>
      <c r="Q711" s="13">
        <v>3.6363636363636397E-2</v>
      </c>
      <c r="R711" s="13">
        <v>0</v>
      </c>
      <c r="S711" s="13">
        <v>0</v>
      </c>
      <c r="T711" s="13">
        <v>5.1724137931034503E-2</v>
      </c>
      <c r="U711" s="13">
        <v>0</v>
      </c>
      <c r="V711" s="13">
        <v>3.5714285714285698E-2</v>
      </c>
      <c r="W711" s="13">
        <v>0</v>
      </c>
      <c r="X711" s="13">
        <v>8.0000000000000002E-3</v>
      </c>
      <c r="Y711" s="13"/>
      <c r="Z711" s="13">
        <v>2.8571428571428598E-2</v>
      </c>
      <c r="AA711" s="13">
        <v>1.2820512820512799E-2</v>
      </c>
      <c r="AB711" s="13">
        <v>0</v>
      </c>
      <c r="AC711" s="13">
        <v>1.0638297872340399E-2</v>
      </c>
      <c r="AD711" s="13">
        <v>0</v>
      </c>
      <c r="AE711" s="13">
        <v>1.63934426229508E-2</v>
      </c>
      <c r="AF711" s="13">
        <v>4.3478260869565202E-2</v>
      </c>
      <c r="AG711" s="13">
        <v>0.05</v>
      </c>
      <c r="AH711" s="13"/>
      <c r="AI711" s="13">
        <v>5.2631578947368397E-2</v>
      </c>
      <c r="AJ711" s="13">
        <v>2.04081632653061E-2</v>
      </c>
      <c r="AK711" s="13">
        <v>2.7777777777777801E-2</v>
      </c>
      <c r="AL711" s="13">
        <v>1.1450381679389301E-2</v>
      </c>
      <c r="AM711" s="13">
        <v>1.1494252873563199E-2</v>
      </c>
      <c r="AN711" s="13"/>
      <c r="AO711" s="13">
        <v>1.9543973941368101E-2</v>
      </c>
      <c r="AP711" s="13">
        <v>1.06951871657754E-2</v>
      </c>
      <c r="AQ711" s="13"/>
      <c r="AR711" s="13">
        <v>7.4074074074074098E-2</v>
      </c>
      <c r="AS711" s="13">
        <v>2.2556390977443601E-2</v>
      </c>
      <c r="AT711" s="13">
        <v>0</v>
      </c>
      <c r="AU711" s="13">
        <v>0</v>
      </c>
      <c r="AV711" s="13">
        <v>0</v>
      </c>
      <c r="AW711" s="13">
        <v>2.4390243902439001E-2</v>
      </c>
      <c r="AX711" s="13">
        <v>0</v>
      </c>
      <c r="AY711" s="13">
        <v>0</v>
      </c>
      <c r="AZ711" s="13">
        <v>1.8181818181818198E-2</v>
      </c>
      <c r="BA711" s="13">
        <v>3.2258064516128997E-2</v>
      </c>
      <c r="BB711" s="13">
        <v>0</v>
      </c>
      <c r="BC711" s="13">
        <v>0</v>
      </c>
      <c r="BD711" s="13"/>
      <c r="BE711" s="13">
        <v>6.13496932515337E-3</v>
      </c>
    </row>
    <row r="712" spans="2:57" x14ac:dyDescent="0.25">
      <c r="B712" t="s">
        <v>82</v>
      </c>
      <c r="C712" s="13">
        <v>8.0971659919028306E-3</v>
      </c>
      <c r="D712" s="13">
        <v>5.1282051282051301E-2</v>
      </c>
      <c r="E712" s="13">
        <v>0</v>
      </c>
      <c r="F712" s="13">
        <v>0</v>
      </c>
      <c r="G712" s="13">
        <v>7.6628352490421504E-3</v>
      </c>
      <c r="H712" s="13"/>
      <c r="I712" s="13">
        <v>8.58369098712446E-3</v>
      </c>
      <c r="J712" s="13">
        <v>7.6628352490421504E-3</v>
      </c>
      <c r="K712" s="13"/>
      <c r="L712" s="13">
        <v>1.5384615384615399E-2</v>
      </c>
      <c r="M712" s="13">
        <v>0</v>
      </c>
      <c r="N712" s="13">
        <v>6.8027210884353704E-3</v>
      </c>
      <c r="O712" s="13">
        <v>1.1428571428571401E-2</v>
      </c>
      <c r="P712" s="13"/>
      <c r="Q712" s="13">
        <v>3.6363636363636397E-2</v>
      </c>
      <c r="R712" s="13">
        <v>0</v>
      </c>
      <c r="S712" s="13">
        <v>0</v>
      </c>
      <c r="T712" s="13">
        <v>0</v>
      </c>
      <c r="U712" s="13">
        <v>0</v>
      </c>
      <c r="V712" s="13">
        <v>0</v>
      </c>
      <c r="W712" s="13">
        <v>0</v>
      </c>
      <c r="X712" s="13">
        <v>0</v>
      </c>
      <c r="Y712" s="13"/>
      <c r="Z712" s="13">
        <v>2.8571428571428598E-2</v>
      </c>
      <c r="AA712" s="13">
        <v>0</v>
      </c>
      <c r="AB712" s="13">
        <v>0</v>
      </c>
      <c r="AC712" s="13">
        <v>0</v>
      </c>
      <c r="AD712" s="13">
        <v>0</v>
      </c>
      <c r="AE712" s="13">
        <v>3.2786885245901599E-2</v>
      </c>
      <c r="AF712" s="13">
        <v>0</v>
      </c>
      <c r="AG712" s="13">
        <v>0</v>
      </c>
      <c r="AH712" s="13"/>
      <c r="AI712" s="13">
        <v>5.2631578947368397E-2</v>
      </c>
      <c r="AJ712" s="13">
        <v>0</v>
      </c>
      <c r="AK712" s="13">
        <v>0</v>
      </c>
      <c r="AL712" s="13">
        <v>3.81679389312977E-3</v>
      </c>
      <c r="AM712" s="13">
        <v>0</v>
      </c>
      <c r="AN712" s="13"/>
      <c r="AO712" s="13">
        <v>9.77198697068404E-3</v>
      </c>
      <c r="AP712" s="13">
        <v>5.3475935828877002E-3</v>
      </c>
      <c r="AQ712" s="13"/>
      <c r="AR712" s="13">
        <v>0</v>
      </c>
      <c r="AS712" s="13">
        <v>0</v>
      </c>
      <c r="AT712" s="13">
        <v>0</v>
      </c>
      <c r="AU712" s="13">
        <v>0</v>
      </c>
      <c r="AV712" s="13">
        <v>1.6666666666666701E-2</v>
      </c>
      <c r="AW712" s="13">
        <v>4.8780487804878099E-2</v>
      </c>
      <c r="AX712" s="13">
        <v>0</v>
      </c>
      <c r="AY712" s="13">
        <v>5.8823529411764698E-2</v>
      </c>
      <c r="AZ712" s="13">
        <v>0</v>
      </c>
      <c r="BA712" s="13">
        <v>0</v>
      </c>
      <c r="BB712" s="13">
        <v>0</v>
      </c>
      <c r="BC712" s="13">
        <v>0</v>
      </c>
      <c r="BD712" s="13"/>
      <c r="BE712" s="13">
        <v>0</v>
      </c>
    </row>
    <row r="713" spans="2:57" x14ac:dyDescent="0.25">
      <c r="B713" t="s">
        <v>319</v>
      </c>
      <c r="C713" s="13">
        <v>0.874493927125506</v>
      </c>
      <c r="D713" s="13">
        <v>0.84615384615384603</v>
      </c>
      <c r="E713" s="13">
        <v>0.89393939393939403</v>
      </c>
      <c r="F713" s="13">
        <v>0.8359375</v>
      </c>
      <c r="G713" s="13">
        <v>0.89272030651340994</v>
      </c>
      <c r="H713" s="13"/>
      <c r="I713" s="13">
        <v>0.85407725321888395</v>
      </c>
      <c r="J713" s="13">
        <v>0.89272030651340994</v>
      </c>
      <c r="K713" s="13"/>
      <c r="L713" s="13">
        <v>0.92307692307692302</v>
      </c>
      <c r="M713" s="13">
        <v>0.87735849056603799</v>
      </c>
      <c r="N713" s="13">
        <v>0.843537414965986</v>
      </c>
      <c r="O713" s="13">
        <v>0.88</v>
      </c>
      <c r="P713" s="13"/>
      <c r="Q713" s="13">
        <v>0.81818181818181801</v>
      </c>
      <c r="R713" s="13">
        <v>0.89473684210526305</v>
      </c>
      <c r="S713" s="13">
        <v>0.80434782608695699</v>
      </c>
      <c r="T713" s="13">
        <v>0.84482758620689702</v>
      </c>
      <c r="U713" s="13">
        <v>0.88679245283018904</v>
      </c>
      <c r="V713" s="13">
        <v>0.89285714285714302</v>
      </c>
      <c r="W713" s="13">
        <v>0.92307692307692302</v>
      </c>
      <c r="X713" s="13">
        <v>0.91200000000000003</v>
      </c>
      <c r="Y713" s="13"/>
      <c r="Z713" s="13">
        <v>0.9</v>
      </c>
      <c r="AA713" s="13">
        <v>0.89743589743589702</v>
      </c>
      <c r="AB713" s="13">
        <v>0.871428571428571</v>
      </c>
      <c r="AC713" s="13">
        <v>0.86170212765957399</v>
      </c>
      <c r="AD713" s="13">
        <v>0.91379310344827602</v>
      </c>
      <c r="AE713" s="13">
        <v>0.80327868852458995</v>
      </c>
      <c r="AF713" s="13">
        <v>0.78260869565217395</v>
      </c>
      <c r="AG713" s="13">
        <v>0.92500000000000004</v>
      </c>
      <c r="AH713" s="13"/>
      <c r="AI713" s="13">
        <v>0.78947368421052599</v>
      </c>
      <c r="AJ713" s="13">
        <v>0.81632653061224503</v>
      </c>
      <c r="AK713" s="13">
        <v>0.91666666666666696</v>
      </c>
      <c r="AL713" s="13">
        <v>0.88167938931297696</v>
      </c>
      <c r="AM713" s="13">
        <v>0.88505747126436796</v>
      </c>
      <c r="AN713" s="13"/>
      <c r="AO713" s="13">
        <v>0.87622149837133501</v>
      </c>
      <c r="AP713" s="13">
        <v>0.87165775401069501</v>
      </c>
      <c r="AQ713" s="13"/>
      <c r="AR713" s="13">
        <v>0.81481481481481499</v>
      </c>
      <c r="AS713" s="13">
        <v>0.90225563909774398</v>
      </c>
      <c r="AT713" s="13">
        <v>0.91666666666666696</v>
      </c>
      <c r="AU713" s="13">
        <v>0.94444444444444398</v>
      </c>
      <c r="AV713" s="13">
        <v>0.88333333333333297</v>
      </c>
      <c r="AW713" s="13">
        <v>0.78048780487804903</v>
      </c>
      <c r="AX713" s="13">
        <v>0.92105263157894701</v>
      </c>
      <c r="AY713" s="13">
        <v>0.76470588235294101</v>
      </c>
      <c r="AZ713" s="13">
        <v>0.92727272727272703</v>
      </c>
      <c r="BA713" s="13">
        <v>0.87096774193548399</v>
      </c>
      <c r="BB713" s="13">
        <v>0.79411764705882404</v>
      </c>
      <c r="BC713" s="13">
        <v>0.85714285714285698</v>
      </c>
      <c r="BD713" s="13"/>
      <c r="BE713" s="13">
        <v>0.877300613496932</v>
      </c>
    </row>
    <row r="714" spans="2:57" x14ac:dyDescent="0.25">
      <c r="B714" t="s">
        <v>274</v>
      </c>
      <c r="C714" s="13">
        <v>-0.86639676113360298</v>
      </c>
      <c r="D714" s="13">
        <v>-0.79487179487179505</v>
      </c>
      <c r="E714" s="13">
        <v>-0.89393939393939403</v>
      </c>
      <c r="F714" s="13">
        <v>-0.8359375</v>
      </c>
      <c r="G714" s="13">
        <v>-0.88505747126436796</v>
      </c>
      <c r="H714" s="13"/>
      <c r="I714" s="13">
        <v>-0.84549356223175998</v>
      </c>
      <c r="J714" s="13">
        <v>-0.88505747126436796</v>
      </c>
      <c r="K714" s="13"/>
      <c r="L714" s="13">
        <v>-0.90769230769230802</v>
      </c>
      <c r="M714" s="13">
        <v>-0.87735849056603799</v>
      </c>
      <c r="N714" s="13">
        <v>-0.83673469387755095</v>
      </c>
      <c r="O714" s="13">
        <v>-0.86857142857142899</v>
      </c>
      <c r="P714" s="13"/>
      <c r="Q714" s="13">
        <v>-0.78181818181818197</v>
      </c>
      <c r="R714" s="13">
        <v>-0.89473684210526305</v>
      </c>
      <c r="S714" s="13">
        <v>-0.80434782608695699</v>
      </c>
      <c r="T714" s="13">
        <v>-0.84482758620689702</v>
      </c>
      <c r="U714" s="13">
        <v>-0.88679245283018904</v>
      </c>
      <c r="V714" s="13">
        <v>-0.89285714285714302</v>
      </c>
      <c r="W714" s="13">
        <v>-0.92307692307692302</v>
      </c>
      <c r="X714" s="13">
        <v>-0.91200000000000003</v>
      </c>
      <c r="Y714" s="13"/>
      <c r="Z714" s="13">
        <v>-0.871428571428571</v>
      </c>
      <c r="AA714" s="13">
        <v>-0.89743589743589702</v>
      </c>
      <c r="AB714" s="13">
        <v>-0.871428571428571</v>
      </c>
      <c r="AC714" s="13">
        <v>-0.86170212765957399</v>
      </c>
      <c r="AD714" s="13">
        <v>-0.91379310344827602</v>
      </c>
      <c r="AE714" s="13">
        <v>-0.77049180327868805</v>
      </c>
      <c r="AF714" s="13">
        <v>-0.78260869565217395</v>
      </c>
      <c r="AG714" s="13">
        <v>-0.92500000000000004</v>
      </c>
      <c r="AH714" s="13"/>
      <c r="AI714" s="13">
        <v>-0.73684210526315796</v>
      </c>
      <c r="AJ714" s="13">
        <v>-0.81632653061224503</v>
      </c>
      <c r="AK714" s="13">
        <v>-0.91666666666666696</v>
      </c>
      <c r="AL714" s="13">
        <v>-0.87786259541984701</v>
      </c>
      <c r="AM714" s="13">
        <v>-0.88505747126436796</v>
      </c>
      <c r="AN714" s="13"/>
      <c r="AO714" s="13">
        <v>-0.86644951140065096</v>
      </c>
      <c r="AP714" s="13">
        <v>-0.86631016042780695</v>
      </c>
      <c r="AQ714" s="13"/>
      <c r="AR714" s="13">
        <v>-0.81481481481481499</v>
      </c>
      <c r="AS714" s="13">
        <v>-0.90225563909774398</v>
      </c>
      <c r="AT714" s="13">
        <v>-0.91666666666666696</v>
      </c>
      <c r="AU714" s="13">
        <v>-0.94444444444444398</v>
      </c>
      <c r="AV714" s="13">
        <v>-0.86666666666666703</v>
      </c>
      <c r="AW714" s="13">
        <v>-0.73170731707317105</v>
      </c>
      <c r="AX714" s="13">
        <v>-0.92105263157894701</v>
      </c>
      <c r="AY714" s="13">
        <v>-0.70588235294117696</v>
      </c>
      <c r="AZ714" s="13">
        <v>-0.92727272727272703</v>
      </c>
      <c r="BA714" s="13">
        <v>-0.87096774193548399</v>
      </c>
      <c r="BB714" s="13">
        <v>-0.79411764705882404</v>
      </c>
      <c r="BC714" s="13">
        <v>-0.85714285714285698</v>
      </c>
      <c r="BD714" s="13"/>
      <c r="BE714" s="13">
        <v>-0.877300613496932</v>
      </c>
    </row>
    <row r="715" spans="2:57" x14ac:dyDescent="0.25">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row>
    <row r="716" spans="2:57" x14ac:dyDescent="0.25">
      <c r="B716" s="6" t="s">
        <v>354</v>
      </c>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row>
    <row r="717" spans="2:57" x14ac:dyDescent="0.25">
      <c r="B717" s="23" t="s">
        <v>242</v>
      </c>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row>
    <row r="718" spans="2:57" x14ac:dyDescent="0.25">
      <c r="B718" t="s">
        <v>315</v>
      </c>
      <c r="C718" s="13">
        <v>0.30364372469635598</v>
      </c>
      <c r="D718" s="13">
        <v>0.230769230769231</v>
      </c>
      <c r="E718" s="13">
        <v>0.24242424242424199</v>
      </c>
      <c r="F718" s="13">
        <v>0.3203125</v>
      </c>
      <c r="G718" s="13">
        <v>0.32183908045977</v>
      </c>
      <c r="H718" s="13"/>
      <c r="I718" s="13">
        <v>0.28326180257510702</v>
      </c>
      <c r="J718" s="13">
        <v>0.32183908045977</v>
      </c>
      <c r="K718" s="13"/>
      <c r="L718" s="13">
        <v>0.44615384615384601</v>
      </c>
      <c r="M718" s="13">
        <v>0.320754716981132</v>
      </c>
      <c r="N718" s="13">
        <v>0.32653061224489799</v>
      </c>
      <c r="O718" s="13">
        <v>0.222857142857143</v>
      </c>
      <c r="P718" s="13"/>
      <c r="Q718" s="13">
        <v>0.218181818181818</v>
      </c>
      <c r="R718" s="13">
        <v>0.23684210526315799</v>
      </c>
      <c r="S718" s="13">
        <v>0.30434782608695699</v>
      </c>
      <c r="T718" s="13">
        <v>0.25862068965517199</v>
      </c>
      <c r="U718" s="13">
        <v>0.28301886792452802</v>
      </c>
      <c r="V718" s="13">
        <v>0.44642857142857101</v>
      </c>
      <c r="W718" s="13">
        <v>0.25</v>
      </c>
      <c r="X718" s="13">
        <v>0.35199999999999998</v>
      </c>
      <c r="Y718" s="13"/>
      <c r="Z718" s="13">
        <v>0.28571428571428598</v>
      </c>
      <c r="AA718" s="13">
        <v>0.29487179487179499</v>
      </c>
      <c r="AB718" s="13">
        <v>0.32857142857142901</v>
      </c>
      <c r="AC718" s="13">
        <v>0.37234042553191499</v>
      </c>
      <c r="AD718" s="13">
        <v>0.27586206896551702</v>
      </c>
      <c r="AE718" s="13">
        <v>0.22950819672131101</v>
      </c>
      <c r="AF718" s="13">
        <v>0.30434782608695699</v>
      </c>
      <c r="AG718" s="13">
        <v>0.3</v>
      </c>
      <c r="AH718" s="13"/>
      <c r="AI718" s="13">
        <v>0.36842105263157898</v>
      </c>
      <c r="AJ718" s="13">
        <v>0.26530612244898</v>
      </c>
      <c r="AK718" s="13">
        <v>0.23611111111111099</v>
      </c>
      <c r="AL718" s="13">
        <v>0.30534351145038202</v>
      </c>
      <c r="AM718" s="13">
        <v>0.36781609195402298</v>
      </c>
      <c r="AN718" s="13"/>
      <c r="AO718" s="13">
        <v>0.286644951140065</v>
      </c>
      <c r="AP718" s="13">
        <v>0.33155080213903698</v>
      </c>
      <c r="AQ718" s="13"/>
      <c r="AR718" s="13">
        <v>0.25925925925925902</v>
      </c>
      <c r="AS718" s="13">
        <v>0.33082706766917302</v>
      </c>
      <c r="AT718" s="13">
        <v>0.25</v>
      </c>
      <c r="AU718" s="13">
        <v>0.55555555555555602</v>
      </c>
      <c r="AV718" s="13">
        <v>0.31666666666666698</v>
      </c>
      <c r="AW718" s="13">
        <v>0.17073170731707299</v>
      </c>
      <c r="AX718" s="13">
        <v>0.23684210526315799</v>
      </c>
      <c r="AY718" s="13">
        <v>0.29411764705882398</v>
      </c>
      <c r="AZ718" s="13">
        <v>0.27272727272727298</v>
      </c>
      <c r="BA718" s="13">
        <v>0.225806451612903</v>
      </c>
      <c r="BB718" s="13">
        <v>0.35294117647058798</v>
      </c>
      <c r="BC718" s="13">
        <v>0.42857142857142899</v>
      </c>
      <c r="BD718" s="13"/>
      <c r="BE718" s="13">
        <v>0.42944785276073599</v>
      </c>
    </row>
    <row r="719" spans="2:57" x14ac:dyDescent="0.25">
      <c r="B719" t="s">
        <v>316</v>
      </c>
      <c r="C719" s="13">
        <v>0.41902834008097201</v>
      </c>
      <c r="D719" s="13">
        <v>0.30769230769230799</v>
      </c>
      <c r="E719" s="13">
        <v>0.439393939393939</v>
      </c>
      <c r="F719" s="13">
        <v>0.4140625</v>
      </c>
      <c r="G719" s="13">
        <v>0.43295019157088099</v>
      </c>
      <c r="H719" s="13"/>
      <c r="I719" s="13">
        <v>0.40343347639485</v>
      </c>
      <c r="J719" s="13">
        <v>0.43295019157088099</v>
      </c>
      <c r="K719" s="13"/>
      <c r="L719" s="13">
        <v>0.30769230769230799</v>
      </c>
      <c r="M719" s="13">
        <v>0.47169811320754701</v>
      </c>
      <c r="N719" s="13">
        <v>0.421768707482993</v>
      </c>
      <c r="O719" s="13">
        <v>0.42285714285714299</v>
      </c>
      <c r="P719" s="13"/>
      <c r="Q719" s="13">
        <v>0.32727272727272699</v>
      </c>
      <c r="R719" s="13">
        <v>0.52631578947368396</v>
      </c>
      <c r="S719" s="13">
        <v>0.39130434782608697</v>
      </c>
      <c r="T719" s="13">
        <v>0.5</v>
      </c>
      <c r="U719" s="13">
        <v>0.43396226415094302</v>
      </c>
      <c r="V719" s="13">
        <v>0.32142857142857101</v>
      </c>
      <c r="W719" s="13">
        <v>0.480769230769231</v>
      </c>
      <c r="X719" s="13">
        <v>0.41599999999999998</v>
      </c>
      <c r="Y719" s="13"/>
      <c r="Z719" s="13">
        <v>0.41428571428571398</v>
      </c>
      <c r="AA719" s="13">
        <v>0.41025641025641002</v>
      </c>
      <c r="AB719" s="13">
        <v>0.442857142857143</v>
      </c>
      <c r="AC719" s="13">
        <v>0.39361702127659598</v>
      </c>
      <c r="AD719" s="13">
        <v>0.44827586206896602</v>
      </c>
      <c r="AE719" s="13">
        <v>0.42622950819672101</v>
      </c>
      <c r="AF719" s="13">
        <v>0.52173913043478304</v>
      </c>
      <c r="AG719" s="13">
        <v>0.35</v>
      </c>
      <c r="AH719" s="13"/>
      <c r="AI719" s="13">
        <v>0.31578947368421101</v>
      </c>
      <c r="AJ719" s="13">
        <v>0.36734693877551</v>
      </c>
      <c r="AK719" s="13">
        <v>0.45833333333333298</v>
      </c>
      <c r="AL719" s="13">
        <v>0.473282442748092</v>
      </c>
      <c r="AM719" s="13">
        <v>0.28735632183908</v>
      </c>
      <c r="AN719" s="13"/>
      <c r="AO719" s="13">
        <v>0.42019543973941398</v>
      </c>
      <c r="AP719" s="13">
        <v>0.41711229946524098</v>
      </c>
      <c r="AQ719" s="13"/>
      <c r="AR719" s="13">
        <v>0.22222222222222199</v>
      </c>
      <c r="AS719" s="13">
        <v>0.45864661654135302</v>
      </c>
      <c r="AT719" s="13">
        <v>0.5</v>
      </c>
      <c r="AU719" s="13">
        <v>0.22222222222222199</v>
      </c>
      <c r="AV719" s="13">
        <v>0.35</v>
      </c>
      <c r="AW719" s="13">
        <v>0.51219512195121997</v>
      </c>
      <c r="AX719" s="13">
        <v>0.5</v>
      </c>
      <c r="AY719" s="13">
        <v>0.41176470588235298</v>
      </c>
      <c r="AZ719" s="13">
        <v>0.49090909090909102</v>
      </c>
      <c r="BA719" s="13">
        <v>0.483870967741935</v>
      </c>
      <c r="BB719" s="13">
        <v>0.35294117647058798</v>
      </c>
      <c r="BC719" s="13">
        <v>0.28571428571428598</v>
      </c>
      <c r="BD719" s="13"/>
      <c r="BE719" s="13">
        <v>0.34355828220858903</v>
      </c>
    </row>
    <row r="720" spans="2:57" x14ac:dyDescent="0.25">
      <c r="B720" t="s">
        <v>335</v>
      </c>
      <c r="C720" s="13">
        <v>0.22469635627530399</v>
      </c>
      <c r="D720" s="13">
        <v>0.28205128205128199</v>
      </c>
      <c r="E720" s="13">
        <v>0.25757575757575801</v>
      </c>
      <c r="F720" s="13">
        <v>0.234375</v>
      </c>
      <c r="G720" s="13">
        <v>0.20306513409961699</v>
      </c>
      <c r="H720" s="13"/>
      <c r="I720" s="13">
        <v>0.248927038626609</v>
      </c>
      <c r="J720" s="13">
        <v>0.20306513409961699</v>
      </c>
      <c r="K720" s="13"/>
      <c r="L720" s="13">
        <v>0.18461538461538499</v>
      </c>
      <c r="M720" s="13">
        <v>0.18867924528301899</v>
      </c>
      <c r="N720" s="13">
        <v>0.19727891156462601</v>
      </c>
      <c r="O720" s="13">
        <v>0.28571428571428598</v>
      </c>
      <c r="P720" s="13"/>
      <c r="Q720" s="13">
        <v>0.32727272727272699</v>
      </c>
      <c r="R720" s="13">
        <v>0.18421052631578899</v>
      </c>
      <c r="S720" s="13">
        <v>0.282608695652174</v>
      </c>
      <c r="T720" s="13">
        <v>0.22413793103448301</v>
      </c>
      <c r="U720" s="13">
        <v>0.245283018867925</v>
      </c>
      <c r="V720" s="13">
        <v>0.19642857142857101</v>
      </c>
      <c r="W720" s="13">
        <v>0.21153846153846201</v>
      </c>
      <c r="X720" s="13">
        <v>0.184</v>
      </c>
      <c r="Y720" s="13"/>
      <c r="Z720" s="13">
        <v>0.27142857142857102</v>
      </c>
      <c r="AA720" s="13">
        <v>0.256410256410256</v>
      </c>
      <c r="AB720" s="13">
        <v>0.17142857142857101</v>
      </c>
      <c r="AC720" s="13">
        <v>0.170212765957447</v>
      </c>
      <c r="AD720" s="13">
        <v>0.25862068965517199</v>
      </c>
      <c r="AE720" s="13">
        <v>0.27868852459016402</v>
      </c>
      <c r="AF720" s="13">
        <v>0.173913043478261</v>
      </c>
      <c r="AG720" s="13">
        <v>0.2</v>
      </c>
      <c r="AH720" s="13"/>
      <c r="AI720" s="13">
        <v>0.105263157894737</v>
      </c>
      <c r="AJ720" s="13">
        <v>0.32653061224489799</v>
      </c>
      <c r="AK720" s="13">
        <v>0.27777777777777801</v>
      </c>
      <c r="AL720" s="13">
        <v>0.18320610687022901</v>
      </c>
      <c r="AM720" s="13">
        <v>0.27586206896551702</v>
      </c>
      <c r="AN720" s="13"/>
      <c r="AO720" s="13">
        <v>0.231270358306189</v>
      </c>
      <c r="AP720" s="13">
        <v>0.21390374331550799</v>
      </c>
      <c r="AQ720" s="13"/>
      <c r="AR720" s="13">
        <v>0.48148148148148101</v>
      </c>
      <c r="AS720" s="13">
        <v>0.180451127819549</v>
      </c>
      <c r="AT720" s="13">
        <v>0.25</v>
      </c>
      <c r="AU720" s="13">
        <v>0.22222222222222199</v>
      </c>
      <c r="AV720" s="13">
        <v>0.266666666666667</v>
      </c>
      <c r="AW720" s="13">
        <v>0.24390243902438999</v>
      </c>
      <c r="AX720" s="13">
        <v>0.157894736842105</v>
      </c>
      <c r="AY720" s="13">
        <v>0.23529411764705899</v>
      </c>
      <c r="AZ720" s="13">
        <v>0.163636363636364</v>
      </c>
      <c r="BA720" s="13">
        <v>0.225806451612903</v>
      </c>
      <c r="BB720" s="13">
        <v>0.26470588235294101</v>
      </c>
      <c r="BC720" s="13">
        <v>0.214285714285714</v>
      </c>
      <c r="BD720" s="13"/>
      <c r="BE720" s="13">
        <v>0.190184049079755</v>
      </c>
    </row>
    <row r="721" spans="2:57" x14ac:dyDescent="0.25">
      <c r="B721" t="s">
        <v>318</v>
      </c>
      <c r="C721" s="13">
        <v>4.2510121457489898E-2</v>
      </c>
      <c r="D721" s="13">
        <v>0.128205128205128</v>
      </c>
      <c r="E721" s="13">
        <v>4.5454545454545497E-2</v>
      </c>
      <c r="F721" s="13">
        <v>3.125E-2</v>
      </c>
      <c r="G721" s="13">
        <v>3.4482758620689703E-2</v>
      </c>
      <c r="H721" s="13"/>
      <c r="I721" s="13">
        <v>5.1502145922746802E-2</v>
      </c>
      <c r="J721" s="13">
        <v>3.4482758620689703E-2</v>
      </c>
      <c r="K721" s="13"/>
      <c r="L721" s="13">
        <v>4.6153846153846198E-2</v>
      </c>
      <c r="M721" s="13">
        <v>1.88679245283019E-2</v>
      </c>
      <c r="N721" s="13">
        <v>4.7619047619047603E-2</v>
      </c>
      <c r="O721" s="13">
        <v>5.14285714285714E-2</v>
      </c>
      <c r="P721" s="13"/>
      <c r="Q721" s="13">
        <v>9.0909090909090898E-2</v>
      </c>
      <c r="R721" s="13">
        <v>5.2631578947368397E-2</v>
      </c>
      <c r="S721" s="13">
        <v>2.1739130434782601E-2</v>
      </c>
      <c r="T721" s="13">
        <v>1.72413793103448E-2</v>
      </c>
      <c r="U721" s="13">
        <v>3.77358490566038E-2</v>
      </c>
      <c r="V721" s="13">
        <v>3.5714285714285698E-2</v>
      </c>
      <c r="W721" s="13">
        <v>3.8461538461538498E-2</v>
      </c>
      <c r="X721" s="13">
        <v>4.8000000000000001E-2</v>
      </c>
      <c r="Y721" s="13"/>
      <c r="Z721" s="13">
        <v>0</v>
      </c>
      <c r="AA721" s="13">
        <v>3.8461538461538498E-2</v>
      </c>
      <c r="AB721" s="13">
        <v>5.7142857142857099E-2</v>
      </c>
      <c r="AC721" s="13">
        <v>6.3829787234042507E-2</v>
      </c>
      <c r="AD721" s="13">
        <v>1.72413793103448E-2</v>
      </c>
      <c r="AE721" s="13">
        <v>3.2786885245901599E-2</v>
      </c>
      <c r="AF721" s="13">
        <v>0</v>
      </c>
      <c r="AG721" s="13">
        <v>0.125</v>
      </c>
      <c r="AH721" s="13"/>
      <c r="AI721" s="13">
        <v>0.157894736842105</v>
      </c>
      <c r="AJ721" s="13">
        <v>4.08163265306122E-2</v>
      </c>
      <c r="AK721" s="13">
        <v>2.7777777777777801E-2</v>
      </c>
      <c r="AL721" s="13">
        <v>3.4351145038167899E-2</v>
      </c>
      <c r="AM721" s="13">
        <v>5.7471264367816098E-2</v>
      </c>
      <c r="AN721" s="13"/>
      <c r="AO721" s="13">
        <v>4.8859934853420203E-2</v>
      </c>
      <c r="AP721" s="13">
        <v>3.20855614973262E-2</v>
      </c>
      <c r="AQ721" s="13"/>
      <c r="AR721" s="13">
        <v>3.7037037037037E-2</v>
      </c>
      <c r="AS721" s="13">
        <v>3.00751879699248E-2</v>
      </c>
      <c r="AT721" s="13">
        <v>0</v>
      </c>
      <c r="AU721" s="13">
        <v>0</v>
      </c>
      <c r="AV721" s="13">
        <v>0.05</v>
      </c>
      <c r="AW721" s="13">
        <v>2.4390243902439001E-2</v>
      </c>
      <c r="AX721" s="13">
        <v>0.105263157894737</v>
      </c>
      <c r="AY721" s="13">
        <v>0</v>
      </c>
      <c r="AZ721" s="13">
        <v>5.4545454545454501E-2</v>
      </c>
      <c r="BA721" s="13">
        <v>6.4516129032258104E-2</v>
      </c>
      <c r="BB721" s="13">
        <v>2.9411764705882401E-2</v>
      </c>
      <c r="BC721" s="13">
        <v>7.1428571428571397E-2</v>
      </c>
      <c r="BD721" s="13"/>
      <c r="BE721" s="13">
        <v>3.6809815950920199E-2</v>
      </c>
    </row>
    <row r="722" spans="2:57" x14ac:dyDescent="0.25">
      <c r="B722" t="s">
        <v>82</v>
      </c>
      <c r="C722" s="13">
        <v>1.0121457489878499E-2</v>
      </c>
      <c r="D722" s="13">
        <v>5.1282051282051301E-2</v>
      </c>
      <c r="E722" s="13">
        <v>1.5151515151515201E-2</v>
      </c>
      <c r="F722" s="13">
        <v>0</v>
      </c>
      <c r="G722" s="13">
        <v>7.6628352490421504E-3</v>
      </c>
      <c r="H722" s="13"/>
      <c r="I722" s="13">
        <v>1.28755364806867E-2</v>
      </c>
      <c r="J722" s="13">
        <v>7.6628352490421504E-3</v>
      </c>
      <c r="K722" s="13"/>
      <c r="L722" s="13">
        <v>1.5384615384615399E-2</v>
      </c>
      <c r="M722" s="13">
        <v>0</v>
      </c>
      <c r="N722" s="13">
        <v>6.8027210884353704E-3</v>
      </c>
      <c r="O722" s="13">
        <v>1.7142857142857099E-2</v>
      </c>
      <c r="P722" s="13"/>
      <c r="Q722" s="13">
        <v>3.6363636363636397E-2</v>
      </c>
      <c r="R722" s="13">
        <v>0</v>
      </c>
      <c r="S722" s="13">
        <v>0</v>
      </c>
      <c r="T722" s="13">
        <v>0</v>
      </c>
      <c r="U722" s="13">
        <v>0</v>
      </c>
      <c r="V722" s="13">
        <v>0</v>
      </c>
      <c r="W722" s="13">
        <v>1.9230769230769201E-2</v>
      </c>
      <c r="X722" s="13">
        <v>0</v>
      </c>
      <c r="Y722" s="13"/>
      <c r="Z722" s="13">
        <v>2.8571428571428598E-2</v>
      </c>
      <c r="AA722" s="13">
        <v>0</v>
      </c>
      <c r="AB722" s="13">
        <v>0</v>
      </c>
      <c r="AC722" s="13">
        <v>0</v>
      </c>
      <c r="AD722" s="13">
        <v>0</v>
      </c>
      <c r="AE722" s="13">
        <v>3.2786885245901599E-2</v>
      </c>
      <c r="AF722" s="13">
        <v>0</v>
      </c>
      <c r="AG722" s="13">
        <v>2.5000000000000001E-2</v>
      </c>
      <c r="AH722" s="13"/>
      <c r="AI722" s="13">
        <v>5.2631578947368397E-2</v>
      </c>
      <c r="AJ722" s="13">
        <v>0</v>
      </c>
      <c r="AK722" s="13">
        <v>0</v>
      </c>
      <c r="AL722" s="13">
        <v>3.81679389312977E-3</v>
      </c>
      <c r="AM722" s="13">
        <v>1.1494252873563199E-2</v>
      </c>
      <c r="AN722" s="13"/>
      <c r="AO722" s="13">
        <v>1.30293159609121E-2</v>
      </c>
      <c r="AP722" s="13">
        <v>5.3475935828877002E-3</v>
      </c>
      <c r="AQ722" s="13"/>
      <c r="AR722" s="13">
        <v>0</v>
      </c>
      <c r="AS722" s="13">
        <v>0</v>
      </c>
      <c r="AT722" s="13">
        <v>0</v>
      </c>
      <c r="AU722" s="13">
        <v>0</v>
      </c>
      <c r="AV722" s="13">
        <v>1.6666666666666701E-2</v>
      </c>
      <c r="AW722" s="13">
        <v>4.8780487804878099E-2</v>
      </c>
      <c r="AX722" s="13">
        <v>0</v>
      </c>
      <c r="AY722" s="13">
        <v>5.8823529411764698E-2</v>
      </c>
      <c r="AZ722" s="13">
        <v>1.8181818181818198E-2</v>
      </c>
      <c r="BA722" s="13">
        <v>0</v>
      </c>
      <c r="BB722" s="13">
        <v>0</v>
      </c>
      <c r="BC722" s="13">
        <v>0</v>
      </c>
      <c r="BD722" s="13"/>
      <c r="BE722" s="13">
        <v>0</v>
      </c>
    </row>
    <row r="723" spans="2:57" x14ac:dyDescent="0.25">
      <c r="B723" t="s">
        <v>319</v>
      </c>
      <c r="C723" s="13">
        <v>0.72267206477732804</v>
      </c>
      <c r="D723" s="13">
        <v>0.53846153846153899</v>
      </c>
      <c r="E723" s="13">
        <v>0.68181818181818199</v>
      </c>
      <c r="F723" s="13">
        <v>0.734375</v>
      </c>
      <c r="G723" s="13">
        <v>0.75478927203065105</v>
      </c>
      <c r="H723" s="13"/>
      <c r="I723" s="13">
        <v>0.68669527896995697</v>
      </c>
      <c r="J723" s="13">
        <v>0.75478927203065105</v>
      </c>
      <c r="K723" s="13"/>
      <c r="L723" s="13">
        <v>0.75384615384615405</v>
      </c>
      <c r="M723" s="13">
        <v>0.79245283018867896</v>
      </c>
      <c r="N723" s="13">
        <v>0.74829931972789099</v>
      </c>
      <c r="O723" s="13">
        <v>0.64571428571428602</v>
      </c>
      <c r="P723" s="13"/>
      <c r="Q723" s="13">
        <v>0.54545454545454497</v>
      </c>
      <c r="R723" s="13">
        <v>0.76315789473684204</v>
      </c>
      <c r="S723" s="13">
        <v>0.69565217391304301</v>
      </c>
      <c r="T723" s="13">
        <v>0.75862068965517204</v>
      </c>
      <c r="U723" s="13">
        <v>0.71698113207547198</v>
      </c>
      <c r="V723" s="13">
        <v>0.76785714285714302</v>
      </c>
      <c r="W723" s="13">
        <v>0.73076923076923095</v>
      </c>
      <c r="X723" s="13">
        <v>0.76800000000000002</v>
      </c>
      <c r="Y723" s="13"/>
      <c r="Z723" s="13">
        <v>0.7</v>
      </c>
      <c r="AA723" s="13">
        <v>0.70512820512820495</v>
      </c>
      <c r="AB723" s="13">
        <v>0.77142857142857102</v>
      </c>
      <c r="AC723" s="13">
        <v>0.76595744680851097</v>
      </c>
      <c r="AD723" s="13">
        <v>0.72413793103448298</v>
      </c>
      <c r="AE723" s="13">
        <v>0.65573770491803296</v>
      </c>
      <c r="AF723" s="13">
        <v>0.82608695652173902</v>
      </c>
      <c r="AG723" s="13">
        <v>0.65</v>
      </c>
      <c r="AH723" s="13"/>
      <c r="AI723" s="13">
        <v>0.68421052631578905</v>
      </c>
      <c r="AJ723" s="13">
        <v>0.63265306122449005</v>
      </c>
      <c r="AK723" s="13">
        <v>0.69444444444444398</v>
      </c>
      <c r="AL723" s="13">
        <v>0.77862595419847302</v>
      </c>
      <c r="AM723" s="13">
        <v>0.65517241379310298</v>
      </c>
      <c r="AN723" s="13"/>
      <c r="AO723" s="13">
        <v>0.70684039087947903</v>
      </c>
      <c r="AP723" s="13">
        <v>0.74866310160427796</v>
      </c>
      <c r="AQ723" s="13"/>
      <c r="AR723" s="13">
        <v>0.48148148148148101</v>
      </c>
      <c r="AS723" s="13">
        <v>0.78947368421052599</v>
      </c>
      <c r="AT723" s="13">
        <v>0.75</v>
      </c>
      <c r="AU723" s="13">
        <v>0.77777777777777801</v>
      </c>
      <c r="AV723" s="13">
        <v>0.66666666666666696</v>
      </c>
      <c r="AW723" s="13">
        <v>0.68292682926829296</v>
      </c>
      <c r="AX723" s="13">
        <v>0.73684210526315796</v>
      </c>
      <c r="AY723" s="13">
        <v>0.70588235294117596</v>
      </c>
      <c r="AZ723" s="13">
        <v>0.763636363636364</v>
      </c>
      <c r="BA723" s="13">
        <v>0.70967741935483897</v>
      </c>
      <c r="BB723" s="13">
        <v>0.70588235294117696</v>
      </c>
      <c r="BC723" s="13">
        <v>0.71428571428571397</v>
      </c>
      <c r="BD723" s="13"/>
      <c r="BE723" s="13">
        <v>0.77300613496932502</v>
      </c>
    </row>
    <row r="724" spans="2:57" x14ac:dyDescent="0.25">
      <c r="B724" t="s">
        <v>274</v>
      </c>
      <c r="C724" s="13">
        <v>-0.71255060728744901</v>
      </c>
      <c r="D724" s="13">
        <v>-0.487179487179487</v>
      </c>
      <c r="E724" s="13">
        <v>-0.66666666666666696</v>
      </c>
      <c r="F724" s="13">
        <v>-0.734375</v>
      </c>
      <c r="G724" s="13">
        <v>-0.74712643678160895</v>
      </c>
      <c r="H724" s="13"/>
      <c r="I724" s="13">
        <v>-0.67381974248927001</v>
      </c>
      <c r="J724" s="13">
        <v>-0.74712643678160895</v>
      </c>
      <c r="K724" s="13"/>
      <c r="L724" s="13">
        <v>-0.73846153846153895</v>
      </c>
      <c r="M724" s="13">
        <v>-0.79245283018867896</v>
      </c>
      <c r="N724" s="13">
        <v>-0.74149659863945605</v>
      </c>
      <c r="O724" s="13">
        <v>-0.628571428571429</v>
      </c>
      <c r="P724" s="13"/>
      <c r="Q724" s="13">
        <v>-0.50909090909090904</v>
      </c>
      <c r="R724" s="13">
        <v>-0.76315789473684204</v>
      </c>
      <c r="S724" s="13">
        <v>-0.69565217391304301</v>
      </c>
      <c r="T724" s="13">
        <v>-0.75862068965517204</v>
      </c>
      <c r="U724" s="13">
        <v>-0.71698113207547198</v>
      </c>
      <c r="V724" s="13">
        <v>-0.76785714285714302</v>
      </c>
      <c r="W724" s="13">
        <v>-0.71153846153846201</v>
      </c>
      <c r="X724" s="13">
        <v>-0.76800000000000002</v>
      </c>
      <c r="Y724" s="13"/>
      <c r="Z724" s="13">
        <v>-0.67142857142857104</v>
      </c>
      <c r="AA724" s="13">
        <v>-0.70512820512820495</v>
      </c>
      <c r="AB724" s="13">
        <v>-0.77142857142857102</v>
      </c>
      <c r="AC724" s="13">
        <v>-0.76595744680851097</v>
      </c>
      <c r="AD724" s="13">
        <v>-0.72413793103448298</v>
      </c>
      <c r="AE724" s="13">
        <v>-0.62295081967213095</v>
      </c>
      <c r="AF724" s="13">
        <v>-0.82608695652173902</v>
      </c>
      <c r="AG724" s="13">
        <v>-0.625</v>
      </c>
      <c r="AH724" s="13"/>
      <c r="AI724" s="13">
        <v>-0.63157894736842102</v>
      </c>
      <c r="AJ724" s="13">
        <v>-0.63265306122449005</v>
      </c>
      <c r="AK724" s="13">
        <v>-0.69444444444444398</v>
      </c>
      <c r="AL724" s="13">
        <v>-0.77480916030534397</v>
      </c>
      <c r="AM724" s="13">
        <v>-0.64367816091954</v>
      </c>
      <c r="AN724" s="13"/>
      <c r="AO724" s="13">
        <v>-0.69381107491856697</v>
      </c>
      <c r="AP724" s="13">
        <v>-0.74331550802139001</v>
      </c>
      <c r="AQ724" s="13"/>
      <c r="AR724" s="13">
        <v>-0.48148148148148101</v>
      </c>
      <c r="AS724" s="13">
        <v>-0.78947368421052599</v>
      </c>
      <c r="AT724" s="13">
        <v>-0.75</v>
      </c>
      <c r="AU724" s="13">
        <v>-0.77777777777777801</v>
      </c>
      <c r="AV724" s="13">
        <v>-0.65</v>
      </c>
      <c r="AW724" s="13">
        <v>-0.63414634146341498</v>
      </c>
      <c r="AX724" s="13">
        <v>-0.73684210526315796</v>
      </c>
      <c r="AY724" s="13">
        <v>-0.64705882352941202</v>
      </c>
      <c r="AZ724" s="13">
        <v>-0.74545454545454504</v>
      </c>
      <c r="BA724" s="13">
        <v>-0.70967741935483897</v>
      </c>
      <c r="BB724" s="13">
        <v>-0.70588235294117696</v>
      </c>
      <c r="BC724" s="13">
        <v>-0.71428571428571397</v>
      </c>
      <c r="BD724" s="13"/>
      <c r="BE724" s="13">
        <v>-0.77300613496932502</v>
      </c>
    </row>
    <row r="725" spans="2:57" x14ac:dyDescent="0.25">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row>
    <row r="726" spans="2:57" x14ac:dyDescent="0.25">
      <c r="B726" s="6" t="s">
        <v>355</v>
      </c>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row>
    <row r="727" spans="2:57" x14ac:dyDescent="0.25">
      <c r="B727" s="23" t="s">
        <v>242</v>
      </c>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row>
    <row r="728" spans="2:57" x14ac:dyDescent="0.25">
      <c r="B728" t="s">
        <v>315</v>
      </c>
      <c r="C728" s="13">
        <v>0.62955465587044501</v>
      </c>
      <c r="D728" s="13">
        <v>0.35897435897435898</v>
      </c>
      <c r="E728" s="13">
        <v>0.66666666666666696</v>
      </c>
      <c r="F728" s="13">
        <v>0.5859375</v>
      </c>
      <c r="G728" s="13">
        <v>0.68199233716475105</v>
      </c>
      <c r="H728" s="13"/>
      <c r="I728" s="13">
        <v>0.57081545064377703</v>
      </c>
      <c r="J728" s="13">
        <v>0.68199233716475105</v>
      </c>
      <c r="K728" s="13"/>
      <c r="L728" s="13">
        <v>0.67692307692307696</v>
      </c>
      <c r="M728" s="13">
        <v>0.53773584905660399</v>
      </c>
      <c r="N728" s="13">
        <v>0.687074829931973</v>
      </c>
      <c r="O728" s="13">
        <v>0.61714285714285699</v>
      </c>
      <c r="P728" s="13"/>
      <c r="Q728" s="13">
        <v>0.41818181818181799</v>
      </c>
      <c r="R728" s="13">
        <v>0.63157894736842102</v>
      </c>
      <c r="S728" s="13">
        <v>0.565217391304348</v>
      </c>
      <c r="T728" s="13">
        <v>0.62068965517241403</v>
      </c>
      <c r="U728" s="13">
        <v>0.73584905660377398</v>
      </c>
      <c r="V728" s="13">
        <v>0.64285714285714302</v>
      </c>
      <c r="W728" s="13">
        <v>0.75</v>
      </c>
      <c r="X728" s="13">
        <v>0.64800000000000002</v>
      </c>
      <c r="Y728" s="13"/>
      <c r="Z728" s="13">
        <v>0.67142857142857104</v>
      </c>
      <c r="AA728" s="13">
        <v>0.55128205128205099</v>
      </c>
      <c r="AB728" s="13">
        <v>0.61428571428571399</v>
      </c>
      <c r="AC728" s="13">
        <v>0.72340425531914898</v>
      </c>
      <c r="AD728" s="13">
        <v>0.62068965517241403</v>
      </c>
      <c r="AE728" s="13">
        <v>0.62295081967213095</v>
      </c>
      <c r="AF728" s="13">
        <v>0.52173913043478304</v>
      </c>
      <c r="AG728" s="13">
        <v>0.6</v>
      </c>
      <c r="AH728" s="13"/>
      <c r="AI728" s="13">
        <v>0.63157894736842102</v>
      </c>
      <c r="AJ728" s="13">
        <v>0.51020408163265296</v>
      </c>
      <c r="AK728" s="13">
        <v>0.47222222222222199</v>
      </c>
      <c r="AL728" s="13">
        <v>0.66412213740458004</v>
      </c>
      <c r="AM728" s="13">
        <v>0.73563218390804597</v>
      </c>
      <c r="AN728" s="13"/>
      <c r="AO728" s="13">
        <v>0.66123778501628705</v>
      </c>
      <c r="AP728" s="13">
        <v>0.57754010695187197</v>
      </c>
      <c r="AQ728" s="13"/>
      <c r="AR728" s="13">
        <v>0.51851851851851805</v>
      </c>
      <c r="AS728" s="13">
        <v>0.66917293233082698</v>
      </c>
      <c r="AT728" s="13">
        <v>0.66666666666666696</v>
      </c>
      <c r="AU728" s="13">
        <v>0.72222222222222199</v>
      </c>
      <c r="AV728" s="13">
        <v>0.6</v>
      </c>
      <c r="AW728" s="13">
        <v>0.707317073170732</v>
      </c>
      <c r="AX728" s="13">
        <v>0.57894736842105299</v>
      </c>
      <c r="AY728" s="13">
        <v>0.64705882352941202</v>
      </c>
      <c r="AZ728" s="13">
        <v>0.6</v>
      </c>
      <c r="BA728" s="13">
        <v>0.64516129032258096</v>
      </c>
      <c r="BB728" s="13">
        <v>0.55882352941176505</v>
      </c>
      <c r="BC728" s="13">
        <v>0.60714285714285698</v>
      </c>
      <c r="BD728" s="13"/>
      <c r="BE728" s="13">
        <v>0.63190184049079801</v>
      </c>
    </row>
    <row r="729" spans="2:57" x14ac:dyDescent="0.25">
      <c r="B729" t="s">
        <v>316</v>
      </c>
      <c r="C729" s="13">
        <v>0.313765182186235</v>
      </c>
      <c r="D729" s="13">
        <v>0.46153846153846201</v>
      </c>
      <c r="E729" s="13">
        <v>0.28787878787878801</v>
      </c>
      <c r="F729" s="13">
        <v>0.3515625</v>
      </c>
      <c r="G729" s="13">
        <v>0.27969348659003801</v>
      </c>
      <c r="H729" s="13"/>
      <c r="I729" s="13">
        <v>0.35193133047210301</v>
      </c>
      <c r="J729" s="13">
        <v>0.27969348659003801</v>
      </c>
      <c r="K729" s="13"/>
      <c r="L729" s="13">
        <v>0.29230769230769199</v>
      </c>
      <c r="M729" s="13">
        <v>0.39622641509433998</v>
      </c>
      <c r="N729" s="13">
        <v>0.26530612244898</v>
      </c>
      <c r="O729" s="13">
        <v>0.314285714285714</v>
      </c>
      <c r="P729" s="13"/>
      <c r="Q729" s="13">
        <v>0.381818181818182</v>
      </c>
      <c r="R729" s="13">
        <v>0.31578947368421101</v>
      </c>
      <c r="S729" s="13">
        <v>0.36956521739130399</v>
      </c>
      <c r="T729" s="13">
        <v>0.36206896551724099</v>
      </c>
      <c r="U729" s="13">
        <v>0.20754716981132099</v>
      </c>
      <c r="V729" s="13">
        <v>0.33928571428571402</v>
      </c>
      <c r="W729" s="13">
        <v>0.230769230769231</v>
      </c>
      <c r="X729" s="13">
        <v>0.32</v>
      </c>
      <c r="Y729" s="13"/>
      <c r="Z729" s="13">
        <v>0.27142857142857102</v>
      </c>
      <c r="AA729" s="13">
        <v>0.38461538461538503</v>
      </c>
      <c r="AB729" s="13">
        <v>0.34285714285714303</v>
      </c>
      <c r="AC729" s="13">
        <v>0.26595744680851102</v>
      </c>
      <c r="AD729" s="13">
        <v>0.32758620689655199</v>
      </c>
      <c r="AE729" s="13">
        <v>0.27868852459016402</v>
      </c>
      <c r="AF729" s="13">
        <v>0.39130434782608697</v>
      </c>
      <c r="AG729" s="13">
        <v>0.3</v>
      </c>
      <c r="AH729" s="13"/>
      <c r="AI729" s="13">
        <v>0.21052631578947401</v>
      </c>
      <c r="AJ729" s="13">
        <v>0.40816326530612201</v>
      </c>
      <c r="AK729" s="13">
        <v>0.43055555555555602</v>
      </c>
      <c r="AL729" s="13">
        <v>0.30152671755725202</v>
      </c>
      <c r="AM729" s="13">
        <v>0.24137931034482801</v>
      </c>
      <c r="AN729" s="13"/>
      <c r="AO729" s="13">
        <v>0.27361563517915299</v>
      </c>
      <c r="AP729" s="13">
        <v>0.37967914438502698</v>
      </c>
      <c r="AQ729" s="13"/>
      <c r="AR729" s="13">
        <v>0.37037037037037002</v>
      </c>
      <c r="AS729" s="13">
        <v>0.28571428571428598</v>
      </c>
      <c r="AT729" s="13">
        <v>0.25</v>
      </c>
      <c r="AU729" s="13">
        <v>0.27777777777777801</v>
      </c>
      <c r="AV729" s="13">
        <v>0.36666666666666697</v>
      </c>
      <c r="AW729" s="13">
        <v>0.219512195121951</v>
      </c>
      <c r="AX729" s="13">
        <v>0.34210526315789502</v>
      </c>
      <c r="AY729" s="13">
        <v>0.23529411764705899</v>
      </c>
      <c r="AZ729" s="13">
        <v>0.36363636363636398</v>
      </c>
      <c r="BA729" s="13">
        <v>0.32258064516128998</v>
      </c>
      <c r="BB729" s="13">
        <v>0.41176470588235298</v>
      </c>
      <c r="BC729" s="13">
        <v>0.25</v>
      </c>
      <c r="BD729" s="13"/>
      <c r="BE729" s="13">
        <v>0.33128834355828202</v>
      </c>
    </row>
    <row r="730" spans="2:57" x14ac:dyDescent="0.25">
      <c r="B730" t="s">
        <v>335</v>
      </c>
      <c r="C730" s="13">
        <v>3.6437246963562701E-2</v>
      </c>
      <c r="D730" s="13">
        <v>7.69230769230769E-2</v>
      </c>
      <c r="E730" s="13">
        <v>3.03030303030303E-2</v>
      </c>
      <c r="F730" s="13">
        <v>4.6875E-2</v>
      </c>
      <c r="G730" s="13">
        <v>2.68199233716475E-2</v>
      </c>
      <c r="H730" s="13"/>
      <c r="I730" s="13">
        <v>4.7210300429184601E-2</v>
      </c>
      <c r="J730" s="13">
        <v>2.68199233716475E-2</v>
      </c>
      <c r="K730" s="13"/>
      <c r="L730" s="13">
        <v>0</v>
      </c>
      <c r="M730" s="13">
        <v>6.6037735849056603E-2</v>
      </c>
      <c r="N730" s="13">
        <v>2.7210884353741499E-2</v>
      </c>
      <c r="O730" s="13">
        <v>0.04</v>
      </c>
      <c r="P730" s="13"/>
      <c r="Q730" s="13">
        <v>0.109090909090909</v>
      </c>
      <c r="R730" s="13">
        <v>2.6315789473684199E-2</v>
      </c>
      <c r="S730" s="13">
        <v>6.5217391304347797E-2</v>
      </c>
      <c r="T730" s="13">
        <v>1.72413793103448E-2</v>
      </c>
      <c r="U730" s="13">
        <v>5.6603773584905703E-2</v>
      </c>
      <c r="V730" s="13">
        <v>0</v>
      </c>
      <c r="W730" s="13">
        <v>0</v>
      </c>
      <c r="X730" s="13">
        <v>2.4E-2</v>
      </c>
      <c r="Y730" s="13"/>
      <c r="Z730" s="13">
        <v>2.8571428571428598E-2</v>
      </c>
      <c r="AA730" s="13">
        <v>6.4102564102564097E-2</v>
      </c>
      <c r="AB730" s="13">
        <v>1.4285714285714299E-2</v>
      </c>
      <c r="AC730" s="13">
        <v>1.0638297872340399E-2</v>
      </c>
      <c r="AD730" s="13">
        <v>5.1724137931034503E-2</v>
      </c>
      <c r="AE730" s="13">
        <v>6.5573770491803296E-2</v>
      </c>
      <c r="AF730" s="13">
        <v>4.3478260869565202E-2</v>
      </c>
      <c r="AG730" s="13">
        <v>2.5000000000000001E-2</v>
      </c>
      <c r="AH730" s="13"/>
      <c r="AI730" s="13">
        <v>5.2631578947368397E-2</v>
      </c>
      <c r="AJ730" s="13">
        <v>6.1224489795918401E-2</v>
      </c>
      <c r="AK730" s="13">
        <v>5.5555555555555601E-2</v>
      </c>
      <c r="AL730" s="13">
        <v>3.0534351145038201E-2</v>
      </c>
      <c r="AM730" s="13">
        <v>2.2988505747126398E-2</v>
      </c>
      <c r="AN730" s="13"/>
      <c r="AO730" s="13">
        <v>3.5830618892508097E-2</v>
      </c>
      <c r="AP730" s="13">
        <v>3.7433155080213901E-2</v>
      </c>
      <c r="AQ730" s="13"/>
      <c r="AR730" s="13">
        <v>7.4074074074074098E-2</v>
      </c>
      <c r="AS730" s="13">
        <v>3.7593984962405999E-2</v>
      </c>
      <c r="AT730" s="13">
        <v>8.3333333333333301E-2</v>
      </c>
      <c r="AU730" s="13">
        <v>0</v>
      </c>
      <c r="AV730" s="13">
        <v>0</v>
      </c>
      <c r="AW730" s="13">
        <v>2.4390243902439001E-2</v>
      </c>
      <c r="AX730" s="13">
        <v>5.2631578947368397E-2</v>
      </c>
      <c r="AY730" s="13">
        <v>5.8823529411764698E-2</v>
      </c>
      <c r="AZ730" s="13">
        <v>1.8181818181818198E-2</v>
      </c>
      <c r="BA730" s="13">
        <v>0</v>
      </c>
      <c r="BB730" s="13">
        <v>2.9411764705882401E-2</v>
      </c>
      <c r="BC730" s="13">
        <v>0.14285714285714299</v>
      </c>
      <c r="BD730" s="13"/>
      <c r="BE730" s="13">
        <v>3.6809815950920199E-2</v>
      </c>
    </row>
    <row r="731" spans="2:57" x14ac:dyDescent="0.25">
      <c r="B731" t="s">
        <v>318</v>
      </c>
      <c r="C731" s="13">
        <v>8.0971659919028306E-3</v>
      </c>
      <c r="D731" s="13">
        <v>5.1282051282051301E-2</v>
      </c>
      <c r="E731" s="13">
        <v>0</v>
      </c>
      <c r="F731" s="13">
        <v>7.8125E-3</v>
      </c>
      <c r="G731" s="13">
        <v>3.83141762452107E-3</v>
      </c>
      <c r="H731" s="13"/>
      <c r="I731" s="13">
        <v>1.28755364806867E-2</v>
      </c>
      <c r="J731" s="13">
        <v>3.83141762452107E-3</v>
      </c>
      <c r="K731" s="13"/>
      <c r="L731" s="13">
        <v>0</v>
      </c>
      <c r="M731" s="13">
        <v>0</v>
      </c>
      <c r="N731" s="13">
        <v>6.8027210884353704E-3</v>
      </c>
      <c r="O731" s="13">
        <v>1.7142857142857099E-2</v>
      </c>
      <c r="P731" s="13"/>
      <c r="Q731" s="13">
        <v>3.6363636363636397E-2</v>
      </c>
      <c r="R731" s="13">
        <v>2.6315789473684199E-2</v>
      </c>
      <c r="S731" s="13">
        <v>0</v>
      </c>
      <c r="T731" s="13">
        <v>0</v>
      </c>
      <c r="U731" s="13">
        <v>0</v>
      </c>
      <c r="V731" s="13">
        <v>1.7857142857142901E-2</v>
      </c>
      <c r="W731" s="13">
        <v>0</v>
      </c>
      <c r="X731" s="13">
        <v>0</v>
      </c>
      <c r="Y731" s="13"/>
      <c r="Z731" s="13">
        <v>0</v>
      </c>
      <c r="AA731" s="13">
        <v>0</v>
      </c>
      <c r="AB731" s="13">
        <v>0</v>
      </c>
      <c r="AC731" s="13">
        <v>0</v>
      </c>
      <c r="AD731" s="13">
        <v>0</v>
      </c>
      <c r="AE731" s="13">
        <v>1.63934426229508E-2</v>
      </c>
      <c r="AF731" s="13">
        <v>4.3478260869565202E-2</v>
      </c>
      <c r="AG731" s="13">
        <v>0.05</v>
      </c>
      <c r="AH731" s="13"/>
      <c r="AI731" s="13">
        <v>5.2631578947368397E-2</v>
      </c>
      <c r="AJ731" s="13">
        <v>2.04081632653061E-2</v>
      </c>
      <c r="AK731" s="13">
        <v>1.38888888888889E-2</v>
      </c>
      <c r="AL731" s="13">
        <v>3.81679389312977E-3</v>
      </c>
      <c r="AM731" s="13">
        <v>0</v>
      </c>
      <c r="AN731" s="13"/>
      <c r="AO731" s="13">
        <v>1.30293159609121E-2</v>
      </c>
      <c r="AP731" s="13">
        <v>0</v>
      </c>
      <c r="AQ731" s="13"/>
      <c r="AR731" s="13">
        <v>3.7037037037037E-2</v>
      </c>
      <c r="AS731" s="13">
        <v>0</v>
      </c>
      <c r="AT731" s="13">
        <v>0</v>
      </c>
      <c r="AU731" s="13">
        <v>0</v>
      </c>
      <c r="AV731" s="13">
        <v>0</v>
      </c>
      <c r="AW731" s="13">
        <v>2.4390243902439001E-2</v>
      </c>
      <c r="AX731" s="13">
        <v>2.6315789473684199E-2</v>
      </c>
      <c r="AY731" s="13">
        <v>0</v>
      </c>
      <c r="AZ731" s="13">
        <v>1.8181818181818198E-2</v>
      </c>
      <c r="BA731" s="13">
        <v>0</v>
      </c>
      <c r="BB731" s="13">
        <v>0</v>
      </c>
      <c r="BC731" s="13">
        <v>0</v>
      </c>
      <c r="BD731" s="13"/>
      <c r="BE731" s="13">
        <v>0</v>
      </c>
    </row>
    <row r="732" spans="2:57" x14ac:dyDescent="0.25">
      <c r="B732" t="s">
        <v>82</v>
      </c>
      <c r="C732" s="13">
        <v>1.21457489878543E-2</v>
      </c>
      <c r="D732" s="13">
        <v>5.1282051282051301E-2</v>
      </c>
      <c r="E732" s="13">
        <v>1.5151515151515201E-2</v>
      </c>
      <c r="F732" s="13">
        <v>7.8125E-3</v>
      </c>
      <c r="G732" s="13">
        <v>7.6628352490421504E-3</v>
      </c>
      <c r="H732" s="13"/>
      <c r="I732" s="13">
        <v>1.7167381974248899E-2</v>
      </c>
      <c r="J732" s="13">
        <v>7.6628352490421504E-3</v>
      </c>
      <c r="K732" s="13"/>
      <c r="L732" s="13">
        <v>3.0769230769230799E-2</v>
      </c>
      <c r="M732" s="13">
        <v>0</v>
      </c>
      <c r="N732" s="13">
        <v>1.3605442176870699E-2</v>
      </c>
      <c r="O732" s="13">
        <v>1.1428571428571401E-2</v>
      </c>
      <c r="P732" s="13"/>
      <c r="Q732" s="13">
        <v>5.4545454545454501E-2</v>
      </c>
      <c r="R732" s="13">
        <v>0</v>
      </c>
      <c r="S732" s="13">
        <v>0</v>
      </c>
      <c r="T732" s="13">
        <v>0</v>
      </c>
      <c r="U732" s="13">
        <v>0</v>
      </c>
      <c r="V732" s="13">
        <v>0</v>
      </c>
      <c r="W732" s="13">
        <v>1.9230769230769201E-2</v>
      </c>
      <c r="X732" s="13">
        <v>8.0000000000000002E-3</v>
      </c>
      <c r="Y732" s="13"/>
      <c r="Z732" s="13">
        <v>2.8571428571428598E-2</v>
      </c>
      <c r="AA732" s="13">
        <v>0</v>
      </c>
      <c r="AB732" s="13">
        <v>2.8571428571428598E-2</v>
      </c>
      <c r="AC732" s="13">
        <v>0</v>
      </c>
      <c r="AD732" s="13">
        <v>0</v>
      </c>
      <c r="AE732" s="13">
        <v>1.63934426229508E-2</v>
      </c>
      <c r="AF732" s="13">
        <v>0</v>
      </c>
      <c r="AG732" s="13">
        <v>2.5000000000000001E-2</v>
      </c>
      <c r="AH732" s="13"/>
      <c r="AI732" s="13">
        <v>5.2631578947368397E-2</v>
      </c>
      <c r="AJ732" s="13">
        <v>0</v>
      </c>
      <c r="AK732" s="13">
        <v>2.7777777777777801E-2</v>
      </c>
      <c r="AL732" s="13">
        <v>0</v>
      </c>
      <c r="AM732" s="13">
        <v>0</v>
      </c>
      <c r="AN732" s="13"/>
      <c r="AO732" s="13">
        <v>1.62866449511401E-2</v>
      </c>
      <c r="AP732" s="13">
        <v>5.3475935828877002E-3</v>
      </c>
      <c r="AQ732" s="13"/>
      <c r="AR732" s="13">
        <v>0</v>
      </c>
      <c r="AS732" s="13">
        <v>7.5187969924812E-3</v>
      </c>
      <c r="AT732" s="13">
        <v>0</v>
      </c>
      <c r="AU732" s="13">
        <v>0</v>
      </c>
      <c r="AV732" s="13">
        <v>3.3333333333333298E-2</v>
      </c>
      <c r="AW732" s="13">
        <v>2.4390243902439001E-2</v>
      </c>
      <c r="AX732" s="13">
        <v>0</v>
      </c>
      <c r="AY732" s="13">
        <v>5.8823529411764698E-2</v>
      </c>
      <c r="AZ732" s="13">
        <v>0</v>
      </c>
      <c r="BA732" s="13">
        <v>3.2258064516128997E-2</v>
      </c>
      <c r="BB732" s="13">
        <v>0</v>
      </c>
      <c r="BC732" s="13">
        <v>0</v>
      </c>
      <c r="BD732" s="13"/>
      <c r="BE732" s="13">
        <v>0</v>
      </c>
    </row>
    <row r="733" spans="2:57" x14ac:dyDescent="0.25">
      <c r="B733" t="s">
        <v>319</v>
      </c>
      <c r="C733" s="13">
        <v>0.94331983805667996</v>
      </c>
      <c r="D733" s="13">
        <v>0.82051282051282004</v>
      </c>
      <c r="E733" s="13">
        <v>0.95454545454545503</v>
      </c>
      <c r="F733" s="13">
        <v>0.9375</v>
      </c>
      <c r="G733" s="13">
        <v>0.96168582375478895</v>
      </c>
      <c r="H733" s="13"/>
      <c r="I733" s="13">
        <v>0.92274678111588004</v>
      </c>
      <c r="J733" s="13">
        <v>0.96168582375478895</v>
      </c>
      <c r="K733" s="13"/>
      <c r="L733" s="13">
        <v>0.96923076923076901</v>
      </c>
      <c r="M733" s="13">
        <v>0.93396226415094297</v>
      </c>
      <c r="N733" s="13">
        <v>0.952380952380952</v>
      </c>
      <c r="O733" s="13">
        <v>0.93142857142857105</v>
      </c>
      <c r="P733" s="13"/>
      <c r="Q733" s="13">
        <v>0.8</v>
      </c>
      <c r="R733" s="13">
        <v>0.94736842105263197</v>
      </c>
      <c r="S733" s="13">
        <v>0.934782608695652</v>
      </c>
      <c r="T733" s="13">
        <v>0.98275862068965503</v>
      </c>
      <c r="U733" s="13">
        <v>0.94339622641509402</v>
      </c>
      <c r="V733" s="13">
        <v>0.98214285714285698</v>
      </c>
      <c r="W733" s="13">
        <v>0.98076923076923095</v>
      </c>
      <c r="X733" s="13">
        <v>0.96799999999999997</v>
      </c>
      <c r="Y733" s="13"/>
      <c r="Z733" s="13">
        <v>0.94285714285714295</v>
      </c>
      <c r="AA733" s="13">
        <v>0.93589743589743601</v>
      </c>
      <c r="AB733" s="13">
        <v>0.95714285714285696</v>
      </c>
      <c r="AC733" s="13">
        <v>0.98936170212765995</v>
      </c>
      <c r="AD733" s="13">
        <v>0.94827586206896597</v>
      </c>
      <c r="AE733" s="13">
        <v>0.90163934426229497</v>
      </c>
      <c r="AF733" s="13">
        <v>0.91304347826086996</v>
      </c>
      <c r="AG733" s="13">
        <v>0.9</v>
      </c>
      <c r="AH733" s="13"/>
      <c r="AI733" s="13">
        <v>0.84210526315789502</v>
      </c>
      <c r="AJ733" s="13">
        <v>0.91836734693877597</v>
      </c>
      <c r="AK733" s="13">
        <v>0.90277777777777801</v>
      </c>
      <c r="AL733" s="13">
        <v>0.96564885496183195</v>
      </c>
      <c r="AM733" s="13">
        <v>0.97701149425287404</v>
      </c>
      <c r="AN733" s="13"/>
      <c r="AO733" s="13">
        <v>0.93485342019544004</v>
      </c>
      <c r="AP733" s="13">
        <v>0.957219251336898</v>
      </c>
      <c r="AQ733" s="13"/>
      <c r="AR733" s="13">
        <v>0.88888888888888895</v>
      </c>
      <c r="AS733" s="13">
        <v>0.95488721804511301</v>
      </c>
      <c r="AT733" s="13">
        <v>0.91666666666666696</v>
      </c>
      <c r="AU733" s="13">
        <v>1</v>
      </c>
      <c r="AV733" s="13">
        <v>0.96666666666666701</v>
      </c>
      <c r="AW733" s="13">
        <v>0.92682926829268297</v>
      </c>
      <c r="AX733" s="13">
        <v>0.92105263157894701</v>
      </c>
      <c r="AY733" s="13">
        <v>0.88235294117647101</v>
      </c>
      <c r="AZ733" s="13">
        <v>0.96363636363636396</v>
      </c>
      <c r="BA733" s="13">
        <v>0.967741935483871</v>
      </c>
      <c r="BB733" s="13">
        <v>0.97058823529411797</v>
      </c>
      <c r="BC733" s="13">
        <v>0.85714285714285698</v>
      </c>
      <c r="BD733" s="13"/>
      <c r="BE733" s="13">
        <v>0.96319018404907997</v>
      </c>
    </row>
    <row r="734" spans="2:57" x14ac:dyDescent="0.25">
      <c r="B734" t="s">
        <v>274</v>
      </c>
      <c r="C734" s="13">
        <v>-0.93117408906882604</v>
      </c>
      <c r="D734" s="13">
        <v>-0.76923076923076905</v>
      </c>
      <c r="E734" s="13">
        <v>-0.939393939393939</v>
      </c>
      <c r="F734" s="13">
        <v>-0.9296875</v>
      </c>
      <c r="G734" s="13">
        <v>-0.95402298850574696</v>
      </c>
      <c r="H734" s="13"/>
      <c r="I734" s="13">
        <v>-0.90557939914163099</v>
      </c>
      <c r="J734" s="13">
        <v>-0.95402298850574696</v>
      </c>
      <c r="K734" s="13"/>
      <c r="L734" s="13">
        <v>-0.93846153846153901</v>
      </c>
      <c r="M734" s="13">
        <v>-0.93396226415094297</v>
      </c>
      <c r="N734" s="13">
        <v>-0.93877551020408201</v>
      </c>
      <c r="O734" s="13">
        <v>-0.92</v>
      </c>
      <c r="P734" s="13"/>
      <c r="Q734" s="13">
        <v>-0.74545454545454504</v>
      </c>
      <c r="R734" s="13">
        <v>-0.94736842105263197</v>
      </c>
      <c r="S734" s="13">
        <v>-0.934782608695652</v>
      </c>
      <c r="T734" s="13">
        <v>-0.98275862068965503</v>
      </c>
      <c r="U734" s="13">
        <v>-0.94339622641509402</v>
      </c>
      <c r="V734" s="13">
        <v>-0.98214285714285698</v>
      </c>
      <c r="W734" s="13">
        <v>-0.96153846153846201</v>
      </c>
      <c r="X734" s="13">
        <v>-0.96</v>
      </c>
      <c r="Y734" s="13"/>
      <c r="Z734" s="13">
        <v>-0.91428571428571404</v>
      </c>
      <c r="AA734" s="13">
        <v>-0.93589743589743601</v>
      </c>
      <c r="AB734" s="13">
        <v>-0.92857142857142905</v>
      </c>
      <c r="AC734" s="13">
        <v>-0.98936170212765995</v>
      </c>
      <c r="AD734" s="13">
        <v>-0.94827586206896597</v>
      </c>
      <c r="AE734" s="13">
        <v>-0.88524590163934402</v>
      </c>
      <c r="AF734" s="13">
        <v>-0.91304347826086996</v>
      </c>
      <c r="AG734" s="13">
        <v>-0.875</v>
      </c>
      <c r="AH734" s="13"/>
      <c r="AI734" s="13">
        <v>-0.78947368421052599</v>
      </c>
      <c r="AJ734" s="13">
        <v>-0.91836734693877597</v>
      </c>
      <c r="AK734" s="13">
        <v>-0.875</v>
      </c>
      <c r="AL734" s="13">
        <v>-0.96564885496183195</v>
      </c>
      <c r="AM734" s="13">
        <v>-0.97701149425287404</v>
      </c>
      <c r="AN734" s="13"/>
      <c r="AO734" s="13">
        <v>-0.91856677524429997</v>
      </c>
      <c r="AP734" s="13">
        <v>-0.95187165775401095</v>
      </c>
      <c r="AQ734" s="13"/>
      <c r="AR734" s="13">
        <v>-0.88888888888888895</v>
      </c>
      <c r="AS734" s="13">
        <v>-0.94736842105263197</v>
      </c>
      <c r="AT734" s="13">
        <v>-0.91666666666666696</v>
      </c>
      <c r="AU734" s="13">
        <v>-1</v>
      </c>
      <c r="AV734" s="13">
        <v>-0.93333333333333302</v>
      </c>
      <c r="AW734" s="13">
        <v>-0.90243902439024404</v>
      </c>
      <c r="AX734" s="13">
        <v>-0.92105263157894701</v>
      </c>
      <c r="AY734" s="13">
        <v>-0.82352941176470595</v>
      </c>
      <c r="AZ734" s="13">
        <v>-0.96363636363636396</v>
      </c>
      <c r="BA734" s="13">
        <v>-0.93548387096774199</v>
      </c>
      <c r="BB734" s="13">
        <v>-0.97058823529411797</v>
      </c>
      <c r="BC734" s="13">
        <v>-0.85714285714285698</v>
      </c>
      <c r="BD734" s="13"/>
      <c r="BE734" s="13">
        <v>-0.96319018404907997</v>
      </c>
    </row>
    <row r="735" spans="2:57" x14ac:dyDescent="0.25">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row>
    <row r="736" spans="2:57" x14ac:dyDescent="0.25">
      <c r="B736" s="6" t="s">
        <v>356</v>
      </c>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row>
    <row r="737" spans="2:57" x14ac:dyDescent="0.25">
      <c r="B737" s="23" t="s">
        <v>242</v>
      </c>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row>
    <row r="738" spans="2:57" x14ac:dyDescent="0.25">
      <c r="B738" t="s">
        <v>315</v>
      </c>
      <c r="C738" s="13">
        <v>0.65384615384615397</v>
      </c>
      <c r="D738" s="13">
        <v>0.35897435897435898</v>
      </c>
      <c r="E738" s="13">
        <v>0.60606060606060597</v>
      </c>
      <c r="F738" s="13">
        <v>0.59375</v>
      </c>
      <c r="G738" s="13">
        <v>0.73946360153256696</v>
      </c>
      <c r="H738" s="13"/>
      <c r="I738" s="13">
        <v>0.55793991416308997</v>
      </c>
      <c r="J738" s="13">
        <v>0.73946360153256696</v>
      </c>
      <c r="K738" s="13"/>
      <c r="L738" s="13">
        <v>0.61538461538461497</v>
      </c>
      <c r="M738" s="13">
        <v>0.54716981132075504</v>
      </c>
      <c r="N738" s="13">
        <v>0.67346938775510201</v>
      </c>
      <c r="O738" s="13">
        <v>0.71428571428571397</v>
      </c>
      <c r="P738" s="13"/>
      <c r="Q738" s="13">
        <v>0.41818181818181799</v>
      </c>
      <c r="R738" s="13">
        <v>0.63157894736842102</v>
      </c>
      <c r="S738" s="13">
        <v>0.63043478260869601</v>
      </c>
      <c r="T738" s="13">
        <v>0.67241379310344795</v>
      </c>
      <c r="U738" s="13">
        <v>0.679245283018868</v>
      </c>
      <c r="V738" s="13">
        <v>0.66071428571428603</v>
      </c>
      <c r="W738" s="13">
        <v>0.67307692307692302</v>
      </c>
      <c r="X738" s="13">
        <v>0.74399999999999999</v>
      </c>
      <c r="Y738" s="13"/>
      <c r="Z738" s="13">
        <v>0.61428571428571399</v>
      </c>
      <c r="AA738" s="13">
        <v>0.73076923076923095</v>
      </c>
      <c r="AB738" s="13">
        <v>0.71428571428571397</v>
      </c>
      <c r="AC738" s="13">
        <v>0.64893617021276595</v>
      </c>
      <c r="AD738" s="13">
        <v>0.60344827586206895</v>
      </c>
      <c r="AE738" s="13">
        <v>0.67213114754098402</v>
      </c>
      <c r="AF738" s="13">
        <v>0.565217391304348</v>
      </c>
      <c r="AG738" s="13">
        <v>0.57499999999999996</v>
      </c>
      <c r="AH738" s="13"/>
      <c r="AI738" s="13">
        <v>0.63157894736842102</v>
      </c>
      <c r="AJ738" s="13">
        <v>0.57142857142857095</v>
      </c>
      <c r="AK738" s="13">
        <v>0.625</v>
      </c>
      <c r="AL738" s="13">
        <v>0.65648854961832104</v>
      </c>
      <c r="AM738" s="13">
        <v>0.73563218390804597</v>
      </c>
      <c r="AN738" s="13"/>
      <c r="AO738" s="13">
        <v>0.674267100977199</v>
      </c>
      <c r="AP738" s="13">
        <v>0.62032085561497297</v>
      </c>
      <c r="AQ738" s="13"/>
      <c r="AR738" s="13">
        <v>0.55555555555555602</v>
      </c>
      <c r="AS738" s="13">
        <v>0.66917293233082698</v>
      </c>
      <c r="AT738" s="13">
        <v>0.83333333333333304</v>
      </c>
      <c r="AU738" s="13">
        <v>0.77777777777777801</v>
      </c>
      <c r="AV738" s="13">
        <v>0.68333333333333302</v>
      </c>
      <c r="AW738" s="13">
        <v>0.73170731707317105</v>
      </c>
      <c r="AX738" s="13">
        <v>0.5</v>
      </c>
      <c r="AY738" s="13">
        <v>0.47058823529411797</v>
      </c>
      <c r="AZ738" s="13">
        <v>0.74545454545454504</v>
      </c>
      <c r="BA738" s="13">
        <v>0.64516129032258096</v>
      </c>
      <c r="BB738" s="13">
        <v>0.67647058823529405</v>
      </c>
      <c r="BC738" s="13">
        <v>0.46428571428571402</v>
      </c>
      <c r="BD738" s="13"/>
      <c r="BE738" s="13">
        <v>0.69938650306748495</v>
      </c>
    </row>
    <row r="739" spans="2:57" x14ac:dyDescent="0.25">
      <c r="B739" t="s">
        <v>316</v>
      </c>
      <c r="C739" s="13">
        <v>0.28340080971659898</v>
      </c>
      <c r="D739" s="13">
        <v>0.46153846153846201</v>
      </c>
      <c r="E739" s="13">
        <v>0.34848484848484901</v>
      </c>
      <c r="F739" s="13">
        <v>0.3125</v>
      </c>
      <c r="G739" s="13">
        <v>0.22605363984674301</v>
      </c>
      <c r="H739" s="13"/>
      <c r="I739" s="13">
        <v>0.34763948497854102</v>
      </c>
      <c r="J739" s="13">
        <v>0.22605363984674301</v>
      </c>
      <c r="K739" s="13"/>
      <c r="L739" s="13">
        <v>0.33846153846153798</v>
      </c>
      <c r="M739" s="13">
        <v>0.34905660377358499</v>
      </c>
      <c r="N739" s="13">
        <v>0.28571428571428598</v>
      </c>
      <c r="O739" s="13">
        <v>0.222857142857143</v>
      </c>
      <c r="P739" s="13"/>
      <c r="Q739" s="13">
        <v>0.43636363636363601</v>
      </c>
      <c r="R739" s="13">
        <v>0.28947368421052599</v>
      </c>
      <c r="S739" s="13">
        <v>0.30434782608695699</v>
      </c>
      <c r="T739" s="13">
        <v>0.25862068965517199</v>
      </c>
      <c r="U739" s="13">
        <v>0.28301886792452802</v>
      </c>
      <c r="V739" s="13">
        <v>0.30357142857142899</v>
      </c>
      <c r="W739" s="13">
        <v>0.30769230769230799</v>
      </c>
      <c r="X739" s="13">
        <v>0.216</v>
      </c>
      <c r="Y739" s="13"/>
      <c r="Z739" s="13">
        <v>0.3</v>
      </c>
      <c r="AA739" s="13">
        <v>0.21794871794871801</v>
      </c>
      <c r="AB739" s="13">
        <v>0.22857142857142901</v>
      </c>
      <c r="AC739" s="13">
        <v>0.329787234042553</v>
      </c>
      <c r="AD739" s="13">
        <v>0.36206896551724099</v>
      </c>
      <c r="AE739" s="13">
        <v>0.18032786885245899</v>
      </c>
      <c r="AF739" s="13">
        <v>0.39130434782608697</v>
      </c>
      <c r="AG739" s="13">
        <v>0.35</v>
      </c>
      <c r="AH739" s="13"/>
      <c r="AI739" s="13">
        <v>0.26315789473684198</v>
      </c>
      <c r="AJ739" s="13">
        <v>0.32653061224489799</v>
      </c>
      <c r="AK739" s="13">
        <v>0.27777777777777801</v>
      </c>
      <c r="AL739" s="13">
        <v>0.29389312977099202</v>
      </c>
      <c r="AM739" s="13">
        <v>0.252873563218391</v>
      </c>
      <c r="AN739" s="13"/>
      <c r="AO739" s="13">
        <v>0.25732899022801298</v>
      </c>
      <c r="AP739" s="13">
        <v>0.32620320855614998</v>
      </c>
      <c r="AQ739" s="13"/>
      <c r="AR739" s="13">
        <v>0.33333333333333298</v>
      </c>
      <c r="AS739" s="13">
        <v>0.278195488721804</v>
      </c>
      <c r="AT739" s="13">
        <v>0.16666666666666699</v>
      </c>
      <c r="AU739" s="13">
        <v>0.22222222222222199</v>
      </c>
      <c r="AV739" s="13">
        <v>0.266666666666667</v>
      </c>
      <c r="AW739" s="13">
        <v>0.17073170731707299</v>
      </c>
      <c r="AX739" s="13">
        <v>0.44736842105263203</v>
      </c>
      <c r="AY739" s="13">
        <v>0.35294117647058798</v>
      </c>
      <c r="AZ739" s="13">
        <v>0.2</v>
      </c>
      <c r="BA739" s="13">
        <v>0.32258064516128998</v>
      </c>
      <c r="BB739" s="13">
        <v>0.23529411764705899</v>
      </c>
      <c r="BC739" s="13">
        <v>0.46428571428571402</v>
      </c>
      <c r="BD739" s="13"/>
      <c r="BE739" s="13">
        <v>0.26380368098159501</v>
      </c>
    </row>
    <row r="740" spans="2:57" x14ac:dyDescent="0.25">
      <c r="B740" t="s">
        <v>335</v>
      </c>
      <c r="C740" s="13">
        <v>4.2510121457489898E-2</v>
      </c>
      <c r="D740" s="13">
        <v>7.69230769230769E-2</v>
      </c>
      <c r="E740" s="13">
        <v>3.03030303030303E-2</v>
      </c>
      <c r="F740" s="13">
        <v>7.03125E-2</v>
      </c>
      <c r="G740" s="13">
        <v>2.68199233716475E-2</v>
      </c>
      <c r="H740" s="13"/>
      <c r="I740" s="13">
        <v>6.0085836909871203E-2</v>
      </c>
      <c r="J740" s="13">
        <v>2.68199233716475E-2</v>
      </c>
      <c r="K740" s="13"/>
      <c r="L740" s="13">
        <v>3.0769230769230799E-2</v>
      </c>
      <c r="M740" s="13">
        <v>7.5471698113207503E-2</v>
      </c>
      <c r="N740" s="13">
        <v>2.7210884353741499E-2</v>
      </c>
      <c r="O740" s="13">
        <v>0.04</v>
      </c>
      <c r="P740" s="13"/>
      <c r="Q740" s="13">
        <v>7.2727272727272696E-2</v>
      </c>
      <c r="R740" s="13">
        <v>7.8947368421052599E-2</v>
      </c>
      <c r="S740" s="13">
        <v>6.5217391304347797E-2</v>
      </c>
      <c r="T740" s="13">
        <v>5.1724137931034503E-2</v>
      </c>
      <c r="U740" s="13">
        <v>1.88679245283019E-2</v>
      </c>
      <c r="V740" s="13">
        <v>1.7857142857142901E-2</v>
      </c>
      <c r="W740" s="13">
        <v>0</v>
      </c>
      <c r="X740" s="13">
        <v>0.04</v>
      </c>
      <c r="Y740" s="13"/>
      <c r="Z740" s="13">
        <v>4.2857142857142899E-2</v>
      </c>
      <c r="AA740" s="13">
        <v>5.1282051282051301E-2</v>
      </c>
      <c r="AB740" s="13">
        <v>4.2857142857142899E-2</v>
      </c>
      <c r="AC740" s="13">
        <v>2.1276595744680899E-2</v>
      </c>
      <c r="AD740" s="13">
        <v>3.4482758620689703E-2</v>
      </c>
      <c r="AE740" s="13">
        <v>8.1967213114754106E-2</v>
      </c>
      <c r="AF740" s="13">
        <v>4.3478260869565202E-2</v>
      </c>
      <c r="AG740" s="13">
        <v>2.5000000000000001E-2</v>
      </c>
      <c r="AH740" s="13"/>
      <c r="AI740" s="13">
        <v>0</v>
      </c>
      <c r="AJ740" s="13">
        <v>0.102040816326531</v>
      </c>
      <c r="AK740" s="13">
        <v>8.3333333333333301E-2</v>
      </c>
      <c r="AL740" s="13">
        <v>3.4351145038167899E-2</v>
      </c>
      <c r="AM740" s="13">
        <v>1.1494252873563199E-2</v>
      </c>
      <c r="AN740" s="13"/>
      <c r="AO740" s="13">
        <v>4.5602605863192203E-2</v>
      </c>
      <c r="AP740" s="13">
        <v>3.7433155080213901E-2</v>
      </c>
      <c r="AQ740" s="13"/>
      <c r="AR740" s="13">
        <v>7.4074074074074098E-2</v>
      </c>
      <c r="AS740" s="13">
        <v>3.7593984962405999E-2</v>
      </c>
      <c r="AT740" s="13">
        <v>0</v>
      </c>
      <c r="AU740" s="13">
        <v>0</v>
      </c>
      <c r="AV740" s="13">
        <v>3.3333333333333298E-2</v>
      </c>
      <c r="AW740" s="13">
        <v>2.4390243902439001E-2</v>
      </c>
      <c r="AX740" s="13">
        <v>5.2631578947368397E-2</v>
      </c>
      <c r="AY740" s="13">
        <v>0.11764705882352899</v>
      </c>
      <c r="AZ740" s="13">
        <v>3.6363636363636397E-2</v>
      </c>
      <c r="BA740" s="13">
        <v>0</v>
      </c>
      <c r="BB740" s="13">
        <v>8.8235294117647106E-2</v>
      </c>
      <c r="BC740" s="13">
        <v>7.1428571428571397E-2</v>
      </c>
      <c r="BD740" s="13"/>
      <c r="BE740" s="13">
        <v>3.0674846625766899E-2</v>
      </c>
    </row>
    <row r="741" spans="2:57" x14ac:dyDescent="0.25">
      <c r="B741" t="s">
        <v>318</v>
      </c>
      <c r="C741" s="13">
        <v>8.0971659919028306E-3</v>
      </c>
      <c r="D741" s="13">
        <v>5.1282051282051301E-2</v>
      </c>
      <c r="E741" s="13">
        <v>1.5151515151515201E-2</v>
      </c>
      <c r="F741" s="13">
        <v>7.8125E-3</v>
      </c>
      <c r="G741" s="13">
        <v>0</v>
      </c>
      <c r="H741" s="13"/>
      <c r="I741" s="13">
        <v>1.7167381974248899E-2</v>
      </c>
      <c r="J741" s="13">
        <v>0</v>
      </c>
      <c r="K741" s="13"/>
      <c r="L741" s="13">
        <v>0</v>
      </c>
      <c r="M741" s="13">
        <v>1.88679245283019E-2</v>
      </c>
      <c r="N741" s="13">
        <v>0</v>
      </c>
      <c r="O741" s="13">
        <v>1.1428571428571401E-2</v>
      </c>
      <c r="P741" s="13"/>
      <c r="Q741" s="13">
        <v>3.6363636363636397E-2</v>
      </c>
      <c r="R741" s="13">
        <v>0</v>
      </c>
      <c r="S741" s="13">
        <v>0</v>
      </c>
      <c r="T741" s="13">
        <v>1.72413793103448E-2</v>
      </c>
      <c r="U741" s="13">
        <v>1.88679245283019E-2</v>
      </c>
      <c r="V741" s="13">
        <v>0</v>
      </c>
      <c r="W741" s="13">
        <v>0</v>
      </c>
      <c r="X741" s="13">
        <v>0</v>
      </c>
      <c r="Y741" s="13"/>
      <c r="Z741" s="13">
        <v>1.4285714285714299E-2</v>
      </c>
      <c r="AA741" s="13">
        <v>0</v>
      </c>
      <c r="AB741" s="13">
        <v>0</v>
      </c>
      <c r="AC741" s="13">
        <v>0</v>
      </c>
      <c r="AD741" s="13">
        <v>0</v>
      </c>
      <c r="AE741" s="13">
        <v>1.63934426229508E-2</v>
      </c>
      <c r="AF741" s="13">
        <v>0</v>
      </c>
      <c r="AG741" s="13">
        <v>0.05</v>
      </c>
      <c r="AH741" s="13"/>
      <c r="AI741" s="13">
        <v>5.2631578947368397E-2</v>
      </c>
      <c r="AJ741" s="13">
        <v>0</v>
      </c>
      <c r="AK741" s="13">
        <v>0</v>
      </c>
      <c r="AL741" s="13">
        <v>1.1450381679389301E-2</v>
      </c>
      <c r="AM741" s="13">
        <v>0</v>
      </c>
      <c r="AN741" s="13"/>
      <c r="AO741" s="13">
        <v>6.5146579804560298E-3</v>
      </c>
      <c r="AP741" s="13">
        <v>1.06951871657754E-2</v>
      </c>
      <c r="AQ741" s="13"/>
      <c r="AR741" s="13">
        <v>3.7037037037037E-2</v>
      </c>
      <c r="AS741" s="13">
        <v>7.5187969924812E-3</v>
      </c>
      <c r="AT741" s="13">
        <v>0</v>
      </c>
      <c r="AU741" s="13">
        <v>0</v>
      </c>
      <c r="AV741" s="13">
        <v>0</v>
      </c>
      <c r="AW741" s="13">
        <v>2.4390243902439001E-2</v>
      </c>
      <c r="AX741" s="13">
        <v>0</v>
      </c>
      <c r="AY741" s="13">
        <v>0</v>
      </c>
      <c r="AZ741" s="13">
        <v>1.8181818181818198E-2</v>
      </c>
      <c r="BA741" s="13">
        <v>0</v>
      </c>
      <c r="BB741" s="13">
        <v>0</v>
      </c>
      <c r="BC741" s="13">
        <v>0</v>
      </c>
      <c r="BD741" s="13"/>
      <c r="BE741" s="13">
        <v>6.13496932515337E-3</v>
      </c>
    </row>
    <row r="742" spans="2:57" x14ac:dyDescent="0.25">
      <c r="B742" t="s">
        <v>82</v>
      </c>
      <c r="C742" s="13">
        <v>1.21457489878543E-2</v>
      </c>
      <c r="D742" s="13">
        <v>5.1282051282051301E-2</v>
      </c>
      <c r="E742" s="13">
        <v>0</v>
      </c>
      <c r="F742" s="13">
        <v>1.5625E-2</v>
      </c>
      <c r="G742" s="13">
        <v>7.6628352490421504E-3</v>
      </c>
      <c r="H742" s="13"/>
      <c r="I742" s="13">
        <v>1.7167381974248899E-2</v>
      </c>
      <c r="J742" s="13">
        <v>7.6628352490421504E-3</v>
      </c>
      <c r="K742" s="13"/>
      <c r="L742" s="13">
        <v>1.5384615384615399E-2</v>
      </c>
      <c r="M742" s="13">
        <v>9.4339622641509396E-3</v>
      </c>
      <c r="N742" s="13">
        <v>1.3605442176870699E-2</v>
      </c>
      <c r="O742" s="13">
        <v>1.1428571428571401E-2</v>
      </c>
      <c r="P742" s="13"/>
      <c r="Q742" s="13">
        <v>3.6363636363636397E-2</v>
      </c>
      <c r="R742" s="13">
        <v>0</v>
      </c>
      <c r="S742" s="13">
        <v>0</v>
      </c>
      <c r="T742" s="13">
        <v>0</v>
      </c>
      <c r="U742" s="13">
        <v>0</v>
      </c>
      <c r="V742" s="13">
        <v>1.7857142857142901E-2</v>
      </c>
      <c r="W742" s="13">
        <v>1.9230769230769201E-2</v>
      </c>
      <c r="X742" s="13">
        <v>0</v>
      </c>
      <c r="Y742" s="13"/>
      <c r="Z742" s="13">
        <v>2.8571428571428598E-2</v>
      </c>
      <c r="AA742" s="13">
        <v>0</v>
      </c>
      <c r="AB742" s="13">
        <v>1.4285714285714299E-2</v>
      </c>
      <c r="AC742" s="13">
        <v>0</v>
      </c>
      <c r="AD742" s="13">
        <v>0</v>
      </c>
      <c r="AE742" s="13">
        <v>4.91803278688525E-2</v>
      </c>
      <c r="AF742" s="13">
        <v>0</v>
      </c>
      <c r="AG742" s="13">
        <v>0</v>
      </c>
      <c r="AH742" s="13"/>
      <c r="AI742" s="13">
        <v>5.2631578947368397E-2</v>
      </c>
      <c r="AJ742" s="13">
        <v>0</v>
      </c>
      <c r="AK742" s="13">
        <v>1.38888888888889E-2</v>
      </c>
      <c r="AL742" s="13">
        <v>3.81679389312977E-3</v>
      </c>
      <c r="AM742" s="13">
        <v>0</v>
      </c>
      <c r="AN742" s="13"/>
      <c r="AO742" s="13">
        <v>1.62866449511401E-2</v>
      </c>
      <c r="AP742" s="13">
        <v>5.3475935828877002E-3</v>
      </c>
      <c r="AQ742" s="13"/>
      <c r="AR742" s="13">
        <v>0</v>
      </c>
      <c r="AS742" s="13">
        <v>7.5187969924812E-3</v>
      </c>
      <c r="AT742" s="13">
        <v>0</v>
      </c>
      <c r="AU742" s="13">
        <v>0</v>
      </c>
      <c r="AV742" s="13">
        <v>1.6666666666666701E-2</v>
      </c>
      <c r="AW742" s="13">
        <v>4.8780487804878099E-2</v>
      </c>
      <c r="AX742" s="13">
        <v>0</v>
      </c>
      <c r="AY742" s="13">
        <v>5.8823529411764698E-2</v>
      </c>
      <c r="AZ742" s="13">
        <v>0</v>
      </c>
      <c r="BA742" s="13">
        <v>3.2258064516128997E-2</v>
      </c>
      <c r="BB742" s="13">
        <v>0</v>
      </c>
      <c r="BC742" s="13">
        <v>0</v>
      </c>
      <c r="BD742" s="13"/>
      <c r="BE742" s="13">
        <v>0</v>
      </c>
    </row>
    <row r="743" spans="2:57" x14ac:dyDescent="0.25">
      <c r="B743" t="s">
        <v>319</v>
      </c>
      <c r="C743" s="13">
        <v>0.93724696356275305</v>
      </c>
      <c r="D743" s="13">
        <v>0.82051282051282004</v>
      </c>
      <c r="E743" s="13">
        <v>0.95454545454545503</v>
      </c>
      <c r="F743" s="13">
        <v>0.90625</v>
      </c>
      <c r="G743" s="13">
        <v>0.96551724137931005</v>
      </c>
      <c r="H743" s="13"/>
      <c r="I743" s="13">
        <v>0.90557939914163099</v>
      </c>
      <c r="J743" s="13">
        <v>0.96551724137931005</v>
      </c>
      <c r="K743" s="13"/>
      <c r="L743" s="13">
        <v>0.95384615384615401</v>
      </c>
      <c r="M743" s="13">
        <v>0.89622641509433998</v>
      </c>
      <c r="N743" s="13">
        <v>0.95918367346938804</v>
      </c>
      <c r="O743" s="13">
        <v>0.93714285714285706</v>
      </c>
      <c r="P743" s="13"/>
      <c r="Q743" s="13">
        <v>0.85454545454545405</v>
      </c>
      <c r="R743" s="13">
        <v>0.92105263157894701</v>
      </c>
      <c r="S743" s="13">
        <v>0.934782608695652</v>
      </c>
      <c r="T743" s="13">
        <v>0.931034482758621</v>
      </c>
      <c r="U743" s="13">
        <v>0.96226415094339601</v>
      </c>
      <c r="V743" s="13">
        <v>0.96428571428571397</v>
      </c>
      <c r="W743" s="13">
        <v>0.98076923076923095</v>
      </c>
      <c r="X743" s="13">
        <v>0.96</v>
      </c>
      <c r="Y743" s="13"/>
      <c r="Z743" s="13">
        <v>0.91428571428571404</v>
      </c>
      <c r="AA743" s="13">
        <v>0.94871794871794901</v>
      </c>
      <c r="AB743" s="13">
        <v>0.94285714285714295</v>
      </c>
      <c r="AC743" s="13">
        <v>0.97872340425531901</v>
      </c>
      <c r="AD743" s="13">
        <v>0.96551724137931005</v>
      </c>
      <c r="AE743" s="13">
        <v>0.85245901639344301</v>
      </c>
      <c r="AF743" s="13">
        <v>0.95652173913043503</v>
      </c>
      <c r="AG743" s="13">
        <v>0.92500000000000004</v>
      </c>
      <c r="AH743" s="13"/>
      <c r="AI743" s="13">
        <v>0.89473684210526305</v>
      </c>
      <c r="AJ743" s="13">
        <v>0.89795918367346905</v>
      </c>
      <c r="AK743" s="13">
        <v>0.90277777777777801</v>
      </c>
      <c r="AL743" s="13">
        <v>0.95038167938931295</v>
      </c>
      <c r="AM743" s="13">
        <v>0.98850574712643702</v>
      </c>
      <c r="AN743" s="13"/>
      <c r="AO743" s="13">
        <v>0.93159609120521203</v>
      </c>
      <c r="AP743" s="13">
        <v>0.946524064171123</v>
      </c>
      <c r="AQ743" s="13"/>
      <c r="AR743" s="13">
        <v>0.88888888888888895</v>
      </c>
      <c r="AS743" s="13">
        <v>0.94736842105263197</v>
      </c>
      <c r="AT743" s="13">
        <v>1</v>
      </c>
      <c r="AU743" s="13">
        <v>1</v>
      </c>
      <c r="AV743" s="13">
        <v>0.95</v>
      </c>
      <c r="AW743" s="13">
        <v>0.90243902439024404</v>
      </c>
      <c r="AX743" s="13">
        <v>0.94736842105263197</v>
      </c>
      <c r="AY743" s="13">
        <v>0.82352941176470595</v>
      </c>
      <c r="AZ743" s="13">
        <v>0.94545454545454599</v>
      </c>
      <c r="BA743" s="13">
        <v>0.967741935483871</v>
      </c>
      <c r="BB743" s="13">
        <v>0.91176470588235303</v>
      </c>
      <c r="BC743" s="13">
        <v>0.92857142857142905</v>
      </c>
      <c r="BD743" s="13"/>
      <c r="BE743" s="13">
        <v>0.96319018404907997</v>
      </c>
    </row>
    <row r="744" spans="2:57" x14ac:dyDescent="0.25">
      <c r="B744" t="s">
        <v>274</v>
      </c>
      <c r="C744" s="13">
        <v>-0.92510121457489902</v>
      </c>
      <c r="D744" s="13">
        <v>-0.76923076923076905</v>
      </c>
      <c r="E744" s="13">
        <v>-0.95454545454545503</v>
      </c>
      <c r="F744" s="13">
        <v>-0.890625</v>
      </c>
      <c r="G744" s="13">
        <v>-0.95785440613026795</v>
      </c>
      <c r="H744" s="13"/>
      <c r="I744" s="13">
        <v>-0.88841201716738205</v>
      </c>
      <c r="J744" s="13">
        <v>-0.95785440613026795</v>
      </c>
      <c r="K744" s="13"/>
      <c r="L744" s="13">
        <v>-0.93846153846153801</v>
      </c>
      <c r="M744" s="13">
        <v>-0.88679245283018904</v>
      </c>
      <c r="N744" s="13">
        <v>-0.94557823129251695</v>
      </c>
      <c r="O744" s="13">
        <v>-0.92571428571428604</v>
      </c>
      <c r="P744" s="13"/>
      <c r="Q744" s="13">
        <v>-0.81818181818181801</v>
      </c>
      <c r="R744" s="13">
        <v>-0.92105263157894701</v>
      </c>
      <c r="S744" s="13">
        <v>-0.934782608695652</v>
      </c>
      <c r="T744" s="13">
        <v>-0.931034482758621</v>
      </c>
      <c r="U744" s="13">
        <v>-0.96226415094339601</v>
      </c>
      <c r="V744" s="13">
        <v>-0.94642857142857095</v>
      </c>
      <c r="W744" s="13">
        <v>-0.96153846153846201</v>
      </c>
      <c r="X744" s="13">
        <v>-0.96</v>
      </c>
      <c r="Y744" s="13"/>
      <c r="Z744" s="13">
        <v>-0.88571428571428601</v>
      </c>
      <c r="AA744" s="13">
        <v>-0.94871794871794901</v>
      </c>
      <c r="AB744" s="13">
        <v>-0.92857142857142905</v>
      </c>
      <c r="AC744" s="13">
        <v>-0.97872340425531901</v>
      </c>
      <c r="AD744" s="13">
        <v>-0.96551724137931005</v>
      </c>
      <c r="AE744" s="13">
        <v>-0.80327868852458995</v>
      </c>
      <c r="AF744" s="13">
        <v>-0.95652173913043503</v>
      </c>
      <c r="AG744" s="13">
        <v>-0.92500000000000004</v>
      </c>
      <c r="AH744" s="13"/>
      <c r="AI744" s="13">
        <v>-0.84210526315789502</v>
      </c>
      <c r="AJ744" s="13">
        <v>-0.89795918367346905</v>
      </c>
      <c r="AK744" s="13">
        <v>-0.88888888888888895</v>
      </c>
      <c r="AL744" s="13">
        <v>-0.94656488549618301</v>
      </c>
      <c r="AM744" s="13">
        <v>-0.98850574712643702</v>
      </c>
      <c r="AN744" s="13"/>
      <c r="AO744" s="13">
        <v>-0.91530944625407196</v>
      </c>
      <c r="AP744" s="13">
        <v>-0.94117647058823495</v>
      </c>
      <c r="AQ744" s="13"/>
      <c r="AR744" s="13">
        <v>-0.88888888888888895</v>
      </c>
      <c r="AS744" s="13">
        <v>-0.93984962406015005</v>
      </c>
      <c r="AT744" s="13">
        <v>-1</v>
      </c>
      <c r="AU744" s="13">
        <v>-1</v>
      </c>
      <c r="AV744" s="13">
        <v>-0.93333333333333302</v>
      </c>
      <c r="AW744" s="13">
        <v>-0.85365853658536595</v>
      </c>
      <c r="AX744" s="13">
        <v>-0.94736842105263197</v>
      </c>
      <c r="AY744" s="13">
        <v>-0.76470588235294101</v>
      </c>
      <c r="AZ744" s="13">
        <v>-0.94545454545454599</v>
      </c>
      <c r="BA744" s="13">
        <v>-0.93548387096774199</v>
      </c>
      <c r="BB744" s="13">
        <v>-0.91176470588235303</v>
      </c>
      <c r="BC744" s="13">
        <v>-0.92857142857142905</v>
      </c>
      <c r="BD744" s="13"/>
      <c r="BE744" s="13">
        <v>-0.96319018404907997</v>
      </c>
    </row>
    <row r="745" spans="2:57" x14ac:dyDescent="0.25">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row>
    <row r="746" spans="2:57" x14ac:dyDescent="0.25">
      <c r="B746" s="6" t="s">
        <v>357</v>
      </c>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row>
    <row r="747" spans="2:57" x14ac:dyDescent="0.25">
      <c r="B747" s="23" t="s">
        <v>242</v>
      </c>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row>
    <row r="748" spans="2:57" x14ac:dyDescent="0.25">
      <c r="B748" t="s">
        <v>315</v>
      </c>
      <c r="C748" s="13">
        <v>0.56680161943319796</v>
      </c>
      <c r="D748" s="13">
        <v>0.35897435897435898</v>
      </c>
      <c r="E748" s="13">
        <v>0.560606060606061</v>
      </c>
      <c r="F748" s="13">
        <v>0.59375</v>
      </c>
      <c r="G748" s="13">
        <v>0.58620689655172398</v>
      </c>
      <c r="H748" s="13"/>
      <c r="I748" s="13">
        <v>0.54506437768240301</v>
      </c>
      <c r="J748" s="13">
        <v>0.58620689655172398</v>
      </c>
      <c r="K748" s="13"/>
      <c r="L748" s="13">
        <v>0.70769230769230795</v>
      </c>
      <c r="M748" s="13">
        <v>0.54716981132075504</v>
      </c>
      <c r="N748" s="13">
        <v>0.58503401360544205</v>
      </c>
      <c r="O748" s="13">
        <v>0.50857142857142901</v>
      </c>
      <c r="P748" s="13"/>
      <c r="Q748" s="13">
        <v>0.472727272727273</v>
      </c>
      <c r="R748" s="13">
        <v>0.60526315789473695</v>
      </c>
      <c r="S748" s="13">
        <v>0.52173913043478304</v>
      </c>
      <c r="T748" s="13">
        <v>0.58620689655172398</v>
      </c>
      <c r="U748" s="13">
        <v>0.47169811320754701</v>
      </c>
      <c r="V748" s="13">
        <v>0.58928571428571397</v>
      </c>
      <c r="W748" s="13">
        <v>0.51923076923076905</v>
      </c>
      <c r="X748" s="13">
        <v>0.64800000000000002</v>
      </c>
      <c r="Y748" s="13"/>
      <c r="Z748" s="13">
        <v>0.57142857142857095</v>
      </c>
      <c r="AA748" s="13">
        <v>0.55128205128205099</v>
      </c>
      <c r="AB748" s="13">
        <v>0.61428571428571399</v>
      </c>
      <c r="AC748" s="13">
        <v>0.69148936170212805</v>
      </c>
      <c r="AD748" s="13">
        <v>0.46551724137931</v>
      </c>
      <c r="AE748" s="13">
        <v>0.47540983606557402</v>
      </c>
      <c r="AF748" s="13">
        <v>0.47826086956521702</v>
      </c>
      <c r="AG748" s="13">
        <v>0.55000000000000004</v>
      </c>
      <c r="AH748" s="13"/>
      <c r="AI748" s="13">
        <v>0.63157894736842102</v>
      </c>
      <c r="AJ748" s="13">
        <v>0.42857142857142899</v>
      </c>
      <c r="AK748" s="13">
        <v>0.44444444444444398</v>
      </c>
      <c r="AL748" s="13">
        <v>0.59541984732824405</v>
      </c>
      <c r="AM748" s="13">
        <v>0.65517241379310298</v>
      </c>
      <c r="AN748" s="13"/>
      <c r="AO748" s="13">
        <v>0.57654723127035801</v>
      </c>
      <c r="AP748" s="13">
        <v>0.55080213903743303</v>
      </c>
      <c r="AQ748" s="13"/>
      <c r="AR748" s="13">
        <v>0.44444444444444398</v>
      </c>
      <c r="AS748" s="13">
        <v>0.59398496240601495</v>
      </c>
      <c r="AT748" s="13">
        <v>0.5</v>
      </c>
      <c r="AU748" s="13">
        <v>0.66666666666666696</v>
      </c>
      <c r="AV748" s="13">
        <v>0.6</v>
      </c>
      <c r="AW748" s="13">
        <v>0.51219512195121997</v>
      </c>
      <c r="AX748" s="13">
        <v>0.52631578947368396</v>
      </c>
      <c r="AY748" s="13">
        <v>0.52941176470588203</v>
      </c>
      <c r="AZ748" s="13">
        <v>0.6</v>
      </c>
      <c r="BA748" s="13">
        <v>0.54838709677419395</v>
      </c>
      <c r="BB748" s="13">
        <v>0.52941176470588203</v>
      </c>
      <c r="BC748" s="13">
        <v>0.60714285714285698</v>
      </c>
      <c r="BD748" s="13"/>
      <c r="BE748" s="13">
        <v>0.60736196319018398</v>
      </c>
    </row>
    <row r="749" spans="2:57" x14ac:dyDescent="0.25">
      <c r="B749" t="s">
        <v>316</v>
      </c>
      <c r="C749" s="13">
        <v>0.33805668016194301</v>
      </c>
      <c r="D749" s="13">
        <v>0.41025641025641002</v>
      </c>
      <c r="E749" s="13">
        <v>0.31818181818181801</v>
      </c>
      <c r="F749" s="13">
        <v>0.296875</v>
      </c>
      <c r="G749" s="13">
        <v>0.35249042145593901</v>
      </c>
      <c r="H749" s="13"/>
      <c r="I749" s="13">
        <v>0.321888412017167</v>
      </c>
      <c r="J749" s="13">
        <v>0.35249042145593901</v>
      </c>
      <c r="K749" s="13"/>
      <c r="L749" s="13">
        <v>0.230769230769231</v>
      </c>
      <c r="M749" s="13">
        <v>0.36792452830188699</v>
      </c>
      <c r="N749" s="13">
        <v>0.319727891156463</v>
      </c>
      <c r="O749" s="13">
        <v>0.377142857142857</v>
      </c>
      <c r="P749" s="13"/>
      <c r="Q749" s="13">
        <v>0.32727272727272699</v>
      </c>
      <c r="R749" s="13">
        <v>0.26315789473684198</v>
      </c>
      <c r="S749" s="13">
        <v>0.34782608695652201</v>
      </c>
      <c r="T749" s="13">
        <v>0.32758620689655199</v>
      </c>
      <c r="U749" s="13">
        <v>0.50943396226415105</v>
      </c>
      <c r="V749" s="13">
        <v>0.35714285714285698</v>
      </c>
      <c r="W749" s="13">
        <v>0.44230769230769201</v>
      </c>
      <c r="X749" s="13">
        <v>0.25600000000000001</v>
      </c>
      <c r="Y749" s="13"/>
      <c r="Z749" s="13">
        <v>0.32857142857142901</v>
      </c>
      <c r="AA749" s="13">
        <v>0.33333333333333298</v>
      </c>
      <c r="AB749" s="13">
        <v>0.3</v>
      </c>
      <c r="AC749" s="13">
        <v>0.27659574468085102</v>
      </c>
      <c r="AD749" s="13">
        <v>0.431034482758621</v>
      </c>
      <c r="AE749" s="13">
        <v>0.36065573770491799</v>
      </c>
      <c r="AF749" s="13">
        <v>0.39130434782608697</v>
      </c>
      <c r="AG749" s="13">
        <v>0.375</v>
      </c>
      <c r="AH749" s="13"/>
      <c r="AI749" s="13">
        <v>0.21052631578947401</v>
      </c>
      <c r="AJ749" s="13">
        <v>0.44897959183673503</v>
      </c>
      <c r="AK749" s="13">
        <v>0.40277777777777801</v>
      </c>
      <c r="AL749" s="13">
        <v>0.33206106870229002</v>
      </c>
      <c r="AM749" s="13">
        <v>0.28735632183908</v>
      </c>
      <c r="AN749" s="13"/>
      <c r="AO749" s="13">
        <v>0.31596091205211702</v>
      </c>
      <c r="AP749" s="13">
        <v>0.37433155080213898</v>
      </c>
      <c r="AQ749" s="13"/>
      <c r="AR749" s="13">
        <v>0.407407407407407</v>
      </c>
      <c r="AS749" s="13">
        <v>0.33834586466165401</v>
      </c>
      <c r="AT749" s="13">
        <v>0.41666666666666702</v>
      </c>
      <c r="AU749" s="13">
        <v>0.22222222222222199</v>
      </c>
      <c r="AV749" s="13">
        <v>0.33333333333333298</v>
      </c>
      <c r="AW749" s="13">
        <v>0.36585365853658502</v>
      </c>
      <c r="AX749" s="13">
        <v>0.36842105263157898</v>
      </c>
      <c r="AY749" s="13">
        <v>0.41176470588235298</v>
      </c>
      <c r="AZ749" s="13">
        <v>0.32727272727272699</v>
      </c>
      <c r="BA749" s="13">
        <v>0.32258064516128998</v>
      </c>
      <c r="BB749" s="13">
        <v>0.32352941176470601</v>
      </c>
      <c r="BC749" s="13">
        <v>0.25</v>
      </c>
      <c r="BD749" s="13"/>
      <c r="BE749" s="13">
        <v>0.312883435582822</v>
      </c>
    </row>
    <row r="750" spans="2:57" x14ac:dyDescent="0.25">
      <c r="B750" t="s">
        <v>335</v>
      </c>
      <c r="C750" s="13">
        <v>7.28744939271255E-2</v>
      </c>
      <c r="D750" s="13">
        <v>0.128205128205128</v>
      </c>
      <c r="E750" s="13">
        <v>0.10606060606060599</v>
      </c>
      <c r="F750" s="13">
        <v>9.375E-2</v>
      </c>
      <c r="G750" s="13">
        <v>4.5977011494252901E-2</v>
      </c>
      <c r="H750" s="13"/>
      <c r="I750" s="13">
        <v>0.10300429184549401</v>
      </c>
      <c r="J750" s="13">
        <v>4.5977011494252901E-2</v>
      </c>
      <c r="K750" s="13"/>
      <c r="L750" s="13">
        <v>4.6153846153846198E-2</v>
      </c>
      <c r="M750" s="13">
        <v>7.5471698113207503E-2</v>
      </c>
      <c r="N750" s="13">
        <v>7.4829931972789102E-2</v>
      </c>
      <c r="O750" s="13">
        <v>0.08</v>
      </c>
      <c r="P750" s="13"/>
      <c r="Q750" s="13">
        <v>0.12727272727272701</v>
      </c>
      <c r="R750" s="13">
        <v>0.13157894736842099</v>
      </c>
      <c r="S750" s="13">
        <v>0.108695652173913</v>
      </c>
      <c r="T750" s="13">
        <v>8.6206896551724102E-2</v>
      </c>
      <c r="U750" s="13">
        <v>1.88679245283019E-2</v>
      </c>
      <c r="V750" s="13">
        <v>1.7857142857142901E-2</v>
      </c>
      <c r="W750" s="13">
        <v>1.9230769230769201E-2</v>
      </c>
      <c r="X750" s="13">
        <v>0.08</v>
      </c>
      <c r="Y750" s="13"/>
      <c r="Z750" s="13">
        <v>7.1428571428571397E-2</v>
      </c>
      <c r="AA750" s="13">
        <v>0.115384615384615</v>
      </c>
      <c r="AB750" s="13">
        <v>7.1428571428571397E-2</v>
      </c>
      <c r="AC750" s="13">
        <v>3.1914893617021302E-2</v>
      </c>
      <c r="AD750" s="13">
        <v>0.10344827586206901</v>
      </c>
      <c r="AE750" s="13">
        <v>8.1967213114754106E-2</v>
      </c>
      <c r="AF750" s="13">
        <v>8.6956521739130405E-2</v>
      </c>
      <c r="AG750" s="13">
        <v>2.5000000000000001E-2</v>
      </c>
      <c r="AH750" s="13"/>
      <c r="AI750" s="13">
        <v>5.2631578947368397E-2</v>
      </c>
      <c r="AJ750" s="13">
        <v>0.122448979591837</v>
      </c>
      <c r="AK750" s="13">
        <v>0.125</v>
      </c>
      <c r="AL750" s="13">
        <v>5.7251908396946598E-2</v>
      </c>
      <c r="AM750" s="13">
        <v>5.7471264367816098E-2</v>
      </c>
      <c r="AN750" s="13"/>
      <c r="AO750" s="13">
        <v>7.8175895765472306E-2</v>
      </c>
      <c r="AP750" s="13">
        <v>6.4171122994652399E-2</v>
      </c>
      <c r="AQ750" s="13"/>
      <c r="AR750" s="13">
        <v>7.4074074074074098E-2</v>
      </c>
      <c r="AS750" s="13">
        <v>6.01503759398496E-2</v>
      </c>
      <c r="AT750" s="13">
        <v>8.3333333333333301E-2</v>
      </c>
      <c r="AU750" s="13">
        <v>5.5555555555555601E-2</v>
      </c>
      <c r="AV750" s="13">
        <v>0.05</v>
      </c>
      <c r="AW750" s="13">
        <v>7.3170731707317097E-2</v>
      </c>
      <c r="AX750" s="13">
        <v>0.105263157894737</v>
      </c>
      <c r="AY750" s="13">
        <v>0</v>
      </c>
      <c r="AZ750" s="13">
        <v>5.4545454545454501E-2</v>
      </c>
      <c r="BA750" s="13">
        <v>6.4516129032258104E-2</v>
      </c>
      <c r="BB750" s="13">
        <v>0.14705882352941199</v>
      </c>
      <c r="BC750" s="13">
        <v>0.14285714285714299</v>
      </c>
      <c r="BD750" s="13"/>
      <c r="BE750" s="13">
        <v>7.9754601226993904E-2</v>
      </c>
    </row>
    <row r="751" spans="2:57" x14ac:dyDescent="0.25">
      <c r="B751" t="s">
        <v>318</v>
      </c>
      <c r="C751" s="13">
        <v>1.0121457489878499E-2</v>
      </c>
      <c r="D751" s="13">
        <v>5.1282051282051301E-2</v>
      </c>
      <c r="E751" s="13">
        <v>1.5151515151515201E-2</v>
      </c>
      <c r="F751" s="13">
        <v>0</v>
      </c>
      <c r="G751" s="13">
        <v>7.6628352490421504E-3</v>
      </c>
      <c r="H751" s="13"/>
      <c r="I751" s="13">
        <v>1.28755364806867E-2</v>
      </c>
      <c r="J751" s="13">
        <v>7.6628352490421504E-3</v>
      </c>
      <c r="K751" s="13"/>
      <c r="L751" s="13">
        <v>0</v>
      </c>
      <c r="M751" s="13">
        <v>0</v>
      </c>
      <c r="N751" s="13">
        <v>6.8027210884353704E-3</v>
      </c>
      <c r="O751" s="13">
        <v>2.2857142857142899E-2</v>
      </c>
      <c r="P751" s="13"/>
      <c r="Q751" s="13">
        <v>3.6363636363636397E-2</v>
      </c>
      <c r="R751" s="13">
        <v>0</v>
      </c>
      <c r="S751" s="13">
        <v>2.1739130434782601E-2</v>
      </c>
      <c r="T751" s="13">
        <v>0</v>
      </c>
      <c r="U751" s="13">
        <v>0</v>
      </c>
      <c r="V751" s="13">
        <v>1.7857142857142901E-2</v>
      </c>
      <c r="W751" s="13">
        <v>0</v>
      </c>
      <c r="X751" s="13">
        <v>8.0000000000000002E-3</v>
      </c>
      <c r="Y751" s="13"/>
      <c r="Z751" s="13">
        <v>0</v>
      </c>
      <c r="AA751" s="13">
        <v>0</v>
      </c>
      <c r="AB751" s="13">
        <v>0</v>
      </c>
      <c r="AC751" s="13">
        <v>0</v>
      </c>
      <c r="AD751" s="13">
        <v>0</v>
      </c>
      <c r="AE751" s="13">
        <v>3.2786885245901599E-2</v>
      </c>
      <c r="AF751" s="13">
        <v>4.3478260869565202E-2</v>
      </c>
      <c r="AG751" s="13">
        <v>0.05</v>
      </c>
      <c r="AH751" s="13"/>
      <c r="AI751" s="13">
        <v>5.2631578947368397E-2</v>
      </c>
      <c r="AJ751" s="13">
        <v>0</v>
      </c>
      <c r="AK751" s="13">
        <v>1.38888888888889E-2</v>
      </c>
      <c r="AL751" s="13">
        <v>1.1450381679389301E-2</v>
      </c>
      <c r="AM751" s="13">
        <v>0</v>
      </c>
      <c r="AN751" s="13"/>
      <c r="AO751" s="13">
        <v>1.30293159609121E-2</v>
      </c>
      <c r="AP751" s="13">
        <v>5.3475935828877002E-3</v>
      </c>
      <c r="AQ751" s="13"/>
      <c r="AR751" s="13">
        <v>7.4074074074074098E-2</v>
      </c>
      <c r="AS751" s="13">
        <v>0</v>
      </c>
      <c r="AT751" s="13">
        <v>0</v>
      </c>
      <c r="AU751" s="13">
        <v>0</v>
      </c>
      <c r="AV751" s="13">
        <v>0</v>
      </c>
      <c r="AW751" s="13">
        <v>2.4390243902439001E-2</v>
      </c>
      <c r="AX751" s="13">
        <v>0</v>
      </c>
      <c r="AY751" s="13">
        <v>0</v>
      </c>
      <c r="AZ751" s="13">
        <v>1.8181818181818198E-2</v>
      </c>
      <c r="BA751" s="13">
        <v>3.2258064516128997E-2</v>
      </c>
      <c r="BB751" s="13">
        <v>0</v>
      </c>
      <c r="BC751" s="13">
        <v>0</v>
      </c>
      <c r="BD751" s="13"/>
      <c r="BE751" s="13">
        <v>0</v>
      </c>
    </row>
    <row r="752" spans="2:57" x14ac:dyDescent="0.25">
      <c r="B752" t="s">
        <v>82</v>
      </c>
      <c r="C752" s="13">
        <v>1.21457489878543E-2</v>
      </c>
      <c r="D752" s="13">
        <v>5.1282051282051301E-2</v>
      </c>
      <c r="E752" s="13">
        <v>0</v>
      </c>
      <c r="F752" s="13">
        <v>1.5625E-2</v>
      </c>
      <c r="G752" s="13">
        <v>7.6628352490421504E-3</v>
      </c>
      <c r="H752" s="13"/>
      <c r="I752" s="13">
        <v>1.7167381974248899E-2</v>
      </c>
      <c r="J752" s="13">
        <v>7.6628352490421504E-3</v>
      </c>
      <c r="K752" s="13"/>
      <c r="L752" s="13">
        <v>1.5384615384615399E-2</v>
      </c>
      <c r="M752" s="13">
        <v>9.4339622641509396E-3</v>
      </c>
      <c r="N752" s="13">
        <v>1.3605442176870699E-2</v>
      </c>
      <c r="O752" s="13">
        <v>1.1428571428571401E-2</v>
      </c>
      <c r="P752" s="13"/>
      <c r="Q752" s="13">
        <v>3.6363636363636397E-2</v>
      </c>
      <c r="R752" s="13">
        <v>0</v>
      </c>
      <c r="S752" s="13">
        <v>0</v>
      </c>
      <c r="T752" s="13">
        <v>0</v>
      </c>
      <c r="U752" s="13">
        <v>0</v>
      </c>
      <c r="V752" s="13">
        <v>1.7857142857142901E-2</v>
      </c>
      <c r="W752" s="13">
        <v>1.9230769230769201E-2</v>
      </c>
      <c r="X752" s="13">
        <v>8.0000000000000002E-3</v>
      </c>
      <c r="Y752" s="13"/>
      <c r="Z752" s="13">
        <v>2.8571428571428598E-2</v>
      </c>
      <c r="AA752" s="13">
        <v>0</v>
      </c>
      <c r="AB752" s="13">
        <v>1.4285714285714299E-2</v>
      </c>
      <c r="AC752" s="13">
        <v>0</v>
      </c>
      <c r="AD752" s="13">
        <v>0</v>
      </c>
      <c r="AE752" s="13">
        <v>4.91803278688525E-2</v>
      </c>
      <c r="AF752" s="13">
        <v>0</v>
      </c>
      <c r="AG752" s="13">
        <v>0</v>
      </c>
      <c r="AH752" s="13"/>
      <c r="AI752" s="13">
        <v>5.2631578947368397E-2</v>
      </c>
      <c r="AJ752" s="13">
        <v>0</v>
      </c>
      <c r="AK752" s="13">
        <v>1.38888888888889E-2</v>
      </c>
      <c r="AL752" s="13">
        <v>3.81679389312977E-3</v>
      </c>
      <c r="AM752" s="13">
        <v>0</v>
      </c>
      <c r="AN752" s="13"/>
      <c r="AO752" s="13">
        <v>1.62866449511401E-2</v>
      </c>
      <c r="AP752" s="13">
        <v>5.3475935828877002E-3</v>
      </c>
      <c r="AQ752" s="13"/>
      <c r="AR752" s="13">
        <v>0</v>
      </c>
      <c r="AS752" s="13">
        <v>7.5187969924812E-3</v>
      </c>
      <c r="AT752" s="13">
        <v>0</v>
      </c>
      <c r="AU752" s="13">
        <v>5.5555555555555601E-2</v>
      </c>
      <c r="AV752" s="13">
        <v>1.6666666666666701E-2</v>
      </c>
      <c r="AW752" s="13">
        <v>2.4390243902439001E-2</v>
      </c>
      <c r="AX752" s="13">
        <v>0</v>
      </c>
      <c r="AY752" s="13">
        <v>5.8823529411764698E-2</v>
      </c>
      <c r="AZ752" s="13">
        <v>0</v>
      </c>
      <c r="BA752" s="13">
        <v>3.2258064516128997E-2</v>
      </c>
      <c r="BB752" s="13">
        <v>0</v>
      </c>
      <c r="BC752" s="13">
        <v>0</v>
      </c>
      <c r="BD752" s="13"/>
      <c r="BE752" s="13">
        <v>0</v>
      </c>
    </row>
    <row r="753" spans="2:57" x14ac:dyDescent="0.25">
      <c r="B753" t="s">
        <v>319</v>
      </c>
      <c r="C753" s="13">
        <v>0.90485829959514197</v>
      </c>
      <c r="D753" s="13">
        <v>0.76923076923076905</v>
      </c>
      <c r="E753" s="13">
        <v>0.87878787878787901</v>
      </c>
      <c r="F753" s="13">
        <v>0.890625</v>
      </c>
      <c r="G753" s="13">
        <v>0.93869731800766298</v>
      </c>
      <c r="H753" s="13"/>
      <c r="I753" s="13">
        <v>0.86695278969957101</v>
      </c>
      <c r="J753" s="13">
        <v>0.93869731800766298</v>
      </c>
      <c r="K753" s="13"/>
      <c r="L753" s="13">
        <v>0.93846153846153801</v>
      </c>
      <c r="M753" s="13">
        <v>0.91509433962264097</v>
      </c>
      <c r="N753" s="13">
        <v>0.90476190476190499</v>
      </c>
      <c r="O753" s="13">
        <v>0.88571428571428601</v>
      </c>
      <c r="P753" s="13"/>
      <c r="Q753" s="13">
        <v>0.8</v>
      </c>
      <c r="R753" s="13">
        <v>0.86842105263157898</v>
      </c>
      <c r="S753" s="13">
        <v>0.86956521739130399</v>
      </c>
      <c r="T753" s="13">
        <v>0.91379310344827602</v>
      </c>
      <c r="U753" s="13">
        <v>0.98113207547169801</v>
      </c>
      <c r="V753" s="13">
        <v>0.94642857142857095</v>
      </c>
      <c r="W753" s="13">
        <v>0.96153846153846201</v>
      </c>
      <c r="X753" s="13">
        <v>0.90400000000000003</v>
      </c>
      <c r="Y753" s="13"/>
      <c r="Z753" s="13">
        <v>0.9</v>
      </c>
      <c r="AA753" s="13">
        <v>0.88461538461538503</v>
      </c>
      <c r="AB753" s="13">
        <v>0.91428571428571404</v>
      </c>
      <c r="AC753" s="13">
        <v>0.96808510638297895</v>
      </c>
      <c r="AD753" s="13">
        <v>0.89655172413793105</v>
      </c>
      <c r="AE753" s="13">
        <v>0.83606557377049195</v>
      </c>
      <c r="AF753" s="13">
        <v>0.86956521739130399</v>
      </c>
      <c r="AG753" s="13">
        <v>0.92500000000000004</v>
      </c>
      <c r="AH753" s="13"/>
      <c r="AI753" s="13">
        <v>0.84210526315789502</v>
      </c>
      <c r="AJ753" s="13">
        <v>0.87755102040816302</v>
      </c>
      <c r="AK753" s="13">
        <v>0.84722222222222199</v>
      </c>
      <c r="AL753" s="13">
        <v>0.92748091603053395</v>
      </c>
      <c r="AM753" s="13">
        <v>0.94252873563218398</v>
      </c>
      <c r="AN753" s="13"/>
      <c r="AO753" s="13">
        <v>0.89250814332247597</v>
      </c>
      <c r="AP753" s="13">
        <v>0.925133689839572</v>
      </c>
      <c r="AQ753" s="13"/>
      <c r="AR753" s="13">
        <v>0.85185185185185197</v>
      </c>
      <c r="AS753" s="13">
        <v>0.93233082706766901</v>
      </c>
      <c r="AT753" s="13">
        <v>0.91666666666666696</v>
      </c>
      <c r="AU753" s="13">
        <v>0.88888888888888895</v>
      </c>
      <c r="AV753" s="13">
        <v>0.93333333333333302</v>
      </c>
      <c r="AW753" s="13">
        <v>0.87804878048780499</v>
      </c>
      <c r="AX753" s="13">
        <v>0.89473684210526305</v>
      </c>
      <c r="AY753" s="13">
        <v>0.94117647058823495</v>
      </c>
      <c r="AZ753" s="13">
        <v>0.92727272727272703</v>
      </c>
      <c r="BA753" s="13">
        <v>0.87096774193548399</v>
      </c>
      <c r="BB753" s="13">
        <v>0.85294117647058798</v>
      </c>
      <c r="BC753" s="13">
        <v>0.85714285714285698</v>
      </c>
      <c r="BD753" s="13"/>
      <c r="BE753" s="13">
        <v>0.92024539877300604</v>
      </c>
    </row>
    <row r="754" spans="2:57" x14ac:dyDescent="0.25">
      <c r="B754" t="s">
        <v>274</v>
      </c>
      <c r="C754" s="13">
        <v>-0.89271255060728705</v>
      </c>
      <c r="D754" s="13">
        <v>-0.71794871794871795</v>
      </c>
      <c r="E754" s="13">
        <v>-0.87878787878787901</v>
      </c>
      <c r="F754" s="13">
        <v>-0.875</v>
      </c>
      <c r="G754" s="13">
        <v>-0.931034482758621</v>
      </c>
      <c r="H754" s="13"/>
      <c r="I754" s="13">
        <v>-0.84978540772532196</v>
      </c>
      <c r="J754" s="13">
        <v>-0.931034482758621</v>
      </c>
      <c r="K754" s="13"/>
      <c r="L754" s="13">
        <v>-0.92307692307692302</v>
      </c>
      <c r="M754" s="13">
        <v>-0.90566037735849003</v>
      </c>
      <c r="N754" s="13">
        <v>-0.891156462585034</v>
      </c>
      <c r="O754" s="13">
        <v>-0.874285714285714</v>
      </c>
      <c r="P754" s="13"/>
      <c r="Q754" s="13">
        <v>-0.763636363636364</v>
      </c>
      <c r="R754" s="13">
        <v>-0.86842105263157898</v>
      </c>
      <c r="S754" s="13">
        <v>-0.86956521739130399</v>
      </c>
      <c r="T754" s="13">
        <v>-0.91379310344827602</v>
      </c>
      <c r="U754" s="13">
        <v>-0.98113207547169801</v>
      </c>
      <c r="V754" s="13">
        <v>-0.92857142857142805</v>
      </c>
      <c r="W754" s="13">
        <v>-0.94230769230769196</v>
      </c>
      <c r="X754" s="13">
        <v>-0.89600000000000002</v>
      </c>
      <c r="Y754" s="13"/>
      <c r="Z754" s="13">
        <v>-0.871428571428571</v>
      </c>
      <c r="AA754" s="13">
        <v>-0.88461538461538503</v>
      </c>
      <c r="AB754" s="13">
        <v>-0.9</v>
      </c>
      <c r="AC754" s="13">
        <v>-0.96808510638297895</v>
      </c>
      <c r="AD754" s="13">
        <v>-0.89655172413793105</v>
      </c>
      <c r="AE754" s="13">
        <v>-0.786885245901639</v>
      </c>
      <c r="AF754" s="13">
        <v>-0.86956521739130399</v>
      </c>
      <c r="AG754" s="13">
        <v>-0.92500000000000004</v>
      </c>
      <c r="AH754" s="13"/>
      <c r="AI754" s="13">
        <v>-0.78947368421052599</v>
      </c>
      <c r="AJ754" s="13">
        <v>-0.87755102040816302</v>
      </c>
      <c r="AK754" s="13">
        <v>-0.83333333333333304</v>
      </c>
      <c r="AL754" s="13">
        <v>-0.92366412213740501</v>
      </c>
      <c r="AM754" s="13">
        <v>-0.94252873563218398</v>
      </c>
      <c r="AN754" s="13"/>
      <c r="AO754" s="13">
        <v>-0.87622149837133501</v>
      </c>
      <c r="AP754" s="13">
        <v>-0.91978609625668395</v>
      </c>
      <c r="AQ754" s="13"/>
      <c r="AR754" s="13">
        <v>-0.85185185185185197</v>
      </c>
      <c r="AS754" s="13">
        <v>-0.92481203007518797</v>
      </c>
      <c r="AT754" s="13">
        <v>-0.91666666666666696</v>
      </c>
      <c r="AU754" s="13">
        <v>-0.83333333333333304</v>
      </c>
      <c r="AV754" s="13">
        <v>-0.91666666666666696</v>
      </c>
      <c r="AW754" s="13">
        <v>-0.85365853658536595</v>
      </c>
      <c r="AX754" s="13">
        <v>-0.89473684210526305</v>
      </c>
      <c r="AY754" s="13">
        <v>-0.88235294117647101</v>
      </c>
      <c r="AZ754" s="13">
        <v>-0.92727272727272703</v>
      </c>
      <c r="BA754" s="13">
        <v>-0.83870967741935498</v>
      </c>
      <c r="BB754" s="13">
        <v>-0.85294117647058798</v>
      </c>
      <c r="BC754" s="13">
        <v>-0.85714285714285698</v>
      </c>
      <c r="BD754" s="13"/>
      <c r="BE754" s="13">
        <v>-0.92024539877300604</v>
      </c>
    </row>
    <row r="755" spans="2:57" x14ac:dyDescent="0.25">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row>
    <row r="756" spans="2:57" x14ac:dyDescent="0.25">
      <c r="B756" s="6" t="s">
        <v>362</v>
      </c>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row>
    <row r="757" spans="2:57" x14ac:dyDescent="0.25">
      <c r="B757" s="23" t="s">
        <v>242</v>
      </c>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row>
    <row r="758" spans="2:57" x14ac:dyDescent="0.25">
      <c r="B758" t="s">
        <v>359</v>
      </c>
      <c r="C758" s="13">
        <v>0.621181262729124</v>
      </c>
      <c r="D758" s="13">
        <v>0.53246753246753198</v>
      </c>
      <c r="E758" s="13">
        <v>0.592592592592593</v>
      </c>
      <c r="F758" s="13">
        <v>0.62204724409448797</v>
      </c>
      <c r="G758" s="13">
        <v>0.64147286821705396</v>
      </c>
      <c r="H758" s="13"/>
      <c r="I758" s="13">
        <v>0.59871244635193099</v>
      </c>
      <c r="J758" s="13">
        <v>0.64147286821705396</v>
      </c>
      <c r="K758" s="13"/>
      <c r="L758" s="13">
        <v>0.71875</v>
      </c>
      <c r="M758" s="13">
        <v>0.662337662337662</v>
      </c>
      <c r="N758" s="13">
        <v>0.668896321070234</v>
      </c>
      <c r="O758" s="13">
        <v>0.51083591331269396</v>
      </c>
      <c r="P758" s="13"/>
      <c r="Q758" s="13">
        <v>0.63963963963963999</v>
      </c>
      <c r="R758" s="13">
        <v>0.63513513513513498</v>
      </c>
      <c r="S758" s="13">
        <v>0.60869565217391297</v>
      </c>
      <c r="T758" s="13">
        <v>0.62616822429906505</v>
      </c>
      <c r="U758" s="13">
        <v>0.58064516129032295</v>
      </c>
      <c r="V758" s="13">
        <v>0.67175572519084004</v>
      </c>
      <c r="W758" s="13">
        <v>0.54081632653061196</v>
      </c>
      <c r="X758" s="13">
        <v>0.66666666666666696</v>
      </c>
      <c r="Y758" s="13"/>
      <c r="Z758" s="13">
        <v>0.60431654676258995</v>
      </c>
      <c r="AA758" s="13">
        <v>0.54601226993865004</v>
      </c>
      <c r="AB758" s="13">
        <v>0.61038961038961004</v>
      </c>
      <c r="AC758" s="13">
        <v>0.73184357541899403</v>
      </c>
      <c r="AD758" s="13">
        <v>0.68571428571428605</v>
      </c>
      <c r="AE758" s="13">
        <v>0.54128440366972497</v>
      </c>
      <c r="AF758" s="13">
        <v>0.59523809523809501</v>
      </c>
      <c r="AG758" s="13">
        <v>0.61538461538461497</v>
      </c>
      <c r="AH758" s="13"/>
      <c r="AI758" s="13">
        <v>0.6</v>
      </c>
      <c r="AJ758" s="13">
        <v>0.60824742268041199</v>
      </c>
      <c r="AK758" s="13">
        <v>0.55555555555555602</v>
      </c>
      <c r="AL758" s="13">
        <v>0.61952191235059795</v>
      </c>
      <c r="AM758" s="13">
        <v>0.72413793103448298</v>
      </c>
      <c r="AN758" s="13"/>
      <c r="AO758" s="13">
        <v>0.63210702341137104</v>
      </c>
      <c r="AP758" s="13">
        <v>0.60416666666666696</v>
      </c>
      <c r="AQ758" s="13"/>
      <c r="AR758" s="13">
        <v>0.515625</v>
      </c>
      <c r="AS758" s="13">
        <v>0.67482517482517501</v>
      </c>
      <c r="AT758" s="13">
        <v>0.58823529411764697</v>
      </c>
      <c r="AU758" s="13">
        <v>0.74193548387096797</v>
      </c>
      <c r="AV758" s="13">
        <v>0.53781512605042003</v>
      </c>
      <c r="AW758" s="13">
        <v>0.57142857142857095</v>
      </c>
      <c r="AX758" s="13">
        <v>0.65476190476190499</v>
      </c>
      <c r="AY758" s="13">
        <v>0.67647058823529405</v>
      </c>
      <c r="AZ758" s="13">
        <v>0.64705882352941202</v>
      </c>
      <c r="BA758" s="13">
        <v>0.53448275862068995</v>
      </c>
      <c r="BB758" s="13">
        <v>0.70175438596491202</v>
      </c>
      <c r="BC758" s="13">
        <v>0.52830188679245305</v>
      </c>
      <c r="BD758" s="13"/>
      <c r="BE758" s="13">
        <v>0.70538243626062302</v>
      </c>
    </row>
    <row r="759" spans="2:57" x14ac:dyDescent="0.25">
      <c r="B759" t="s">
        <v>360</v>
      </c>
      <c r="C759" s="13">
        <v>0.26782077393075399</v>
      </c>
      <c r="D759" s="13">
        <v>0.32467532467532501</v>
      </c>
      <c r="E759" s="13">
        <v>0.23703703703703699</v>
      </c>
      <c r="F759" s="13">
        <v>0.255905511811024</v>
      </c>
      <c r="G759" s="13">
        <v>0.27325581395348802</v>
      </c>
      <c r="H759" s="13"/>
      <c r="I759" s="13">
        <v>0.26180257510729599</v>
      </c>
      <c r="J759" s="13">
        <v>0.27325581395348802</v>
      </c>
      <c r="K759" s="13"/>
      <c r="L759" s="13">
        <v>0.1796875</v>
      </c>
      <c r="M759" s="13">
        <v>0.24242424242424199</v>
      </c>
      <c r="N759" s="13">
        <v>0.24414715719063501</v>
      </c>
      <c r="O759" s="13">
        <v>0.34055727554179599</v>
      </c>
      <c r="P759" s="13"/>
      <c r="Q759" s="13">
        <v>0.25225225225225201</v>
      </c>
      <c r="R759" s="13">
        <v>0.25675675675675702</v>
      </c>
      <c r="S759" s="13">
        <v>0.26086956521739102</v>
      </c>
      <c r="T759" s="13">
        <v>0.289719626168224</v>
      </c>
      <c r="U759" s="13">
        <v>0.29032258064516098</v>
      </c>
      <c r="V759" s="13">
        <v>0.229007633587786</v>
      </c>
      <c r="W759" s="13">
        <v>0.32653061224489799</v>
      </c>
      <c r="X759" s="13">
        <v>0.25877192982456099</v>
      </c>
      <c r="Y759" s="13"/>
      <c r="Z759" s="13">
        <v>0.27338129496402902</v>
      </c>
      <c r="AA759" s="13">
        <v>0.35582822085889598</v>
      </c>
      <c r="AB759" s="13">
        <v>0.246753246753247</v>
      </c>
      <c r="AC759" s="13">
        <v>0.20111731843575401</v>
      </c>
      <c r="AD759" s="13">
        <v>0.21904761904761899</v>
      </c>
      <c r="AE759" s="13">
        <v>0.25688073394495398</v>
      </c>
      <c r="AF759" s="13">
        <v>0.35714285714285698</v>
      </c>
      <c r="AG759" s="13">
        <v>0.29670329670329698</v>
      </c>
      <c r="AH759" s="13"/>
      <c r="AI759" s="13">
        <v>0.2</v>
      </c>
      <c r="AJ759" s="13">
        <v>0.298969072164948</v>
      </c>
      <c r="AK759" s="13">
        <v>0.27450980392156898</v>
      </c>
      <c r="AL759" s="13">
        <v>0.27888446215139401</v>
      </c>
      <c r="AM759" s="13">
        <v>0.21839080459770099</v>
      </c>
      <c r="AN759" s="13"/>
      <c r="AO759" s="13">
        <v>0.26254180602006699</v>
      </c>
      <c r="AP759" s="13">
        <v>0.27604166666666702</v>
      </c>
      <c r="AQ759" s="13"/>
      <c r="AR759" s="13">
        <v>0.375</v>
      </c>
      <c r="AS759" s="13">
        <v>0.22727272727272699</v>
      </c>
      <c r="AT759" s="13">
        <v>0.23529411764705899</v>
      </c>
      <c r="AU759" s="13">
        <v>9.6774193548387094E-2</v>
      </c>
      <c r="AV759" s="13">
        <v>0.32773109243697501</v>
      </c>
      <c r="AW759" s="13">
        <v>0.25974025974025999</v>
      </c>
      <c r="AX759" s="13">
        <v>0.28571428571428598</v>
      </c>
      <c r="AY759" s="13">
        <v>0.20588235294117599</v>
      </c>
      <c r="AZ759" s="13">
        <v>0.27450980392156898</v>
      </c>
      <c r="BA759" s="13">
        <v>0.29310344827586199</v>
      </c>
      <c r="BB759" s="13">
        <v>0.28070175438596501</v>
      </c>
      <c r="BC759" s="13">
        <v>0.30188679245283001</v>
      </c>
      <c r="BD759" s="13"/>
      <c r="BE759" s="13">
        <v>0.23512747875354101</v>
      </c>
    </row>
    <row r="760" spans="2:57" x14ac:dyDescent="0.25">
      <c r="B760" t="s">
        <v>82</v>
      </c>
      <c r="C760" s="13">
        <v>0.11099796334012201</v>
      </c>
      <c r="D760" s="13">
        <v>0.14285714285714299</v>
      </c>
      <c r="E760" s="13">
        <v>0.17037037037037001</v>
      </c>
      <c r="F760" s="13">
        <v>0.122047244094488</v>
      </c>
      <c r="G760" s="13">
        <v>8.5271317829457405E-2</v>
      </c>
      <c r="H760" s="13"/>
      <c r="I760" s="13">
        <v>0.13948497854077299</v>
      </c>
      <c r="J760" s="13">
        <v>8.5271317829457405E-2</v>
      </c>
      <c r="K760" s="13"/>
      <c r="L760" s="13">
        <v>0.1015625</v>
      </c>
      <c r="M760" s="13">
        <v>9.5238095238095205E-2</v>
      </c>
      <c r="N760" s="13">
        <v>8.6956521739130405E-2</v>
      </c>
      <c r="O760" s="13">
        <v>0.148606811145511</v>
      </c>
      <c r="P760" s="13"/>
      <c r="Q760" s="13">
        <v>0.108108108108108</v>
      </c>
      <c r="R760" s="13">
        <v>0.108108108108108</v>
      </c>
      <c r="S760" s="13">
        <v>0.13043478260869601</v>
      </c>
      <c r="T760" s="13">
        <v>8.4112149532710304E-2</v>
      </c>
      <c r="U760" s="13">
        <v>0.12903225806451599</v>
      </c>
      <c r="V760" s="13">
        <v>9.9236641221374003E-2</v>
      </c>
      <c r="W760" s="13">
        <v>0.13265306122449</v>
      </c>
      <c r="X760" s="13">
        <v>7.4561403508771898E-2</v>
      </c>
      <c r="Y760" s="13"/>
      <c r="Z760" s="13">
        <v>0.12230215827338101</v>
      </c>
      <c r="AA760" s="13">
        <v>9.8159509202454004E-2</v>
      </c>
      <c r="AB760" s="13">
        <v>0.14285714285714299</v>
      </c>
      <c r="AC760" s="13">
        <v>6.7039106145251395E-2</v>
      </c>
      <c r="AD760" s="13">
        <v>9.5238095238095205E-2</v>
      </c>
      <c r="AE760" s="13">
        <v>0.201834862385321</v>
      </c>
      <c r="AF760" s="13">
        <v>4.7619047619047603E-2</v>
      </c>
      <c r="AG760" s="13">
        <v>8.7912087912087905E-2</v>
      </c>
      <c r="AH760" s="13"/>
      <c r="AI760" s="13">
        <v>0.2</v>
      </c>
      <c r="AJ760" s="13">
        <v>9.2783505154639206E-2</v>
      </c>
      <c r="AK760" s="13">
        <v>0.16993464052287599</v>
      </c>
      <c r="AL760" s="13">
        <v>0.101593625498008</v>
      </c>
      <c r="AM760" s="13">
        <v>5.7471264367816098E-2</v>
      </c>
      <c r="AN760" s="13"/>
      <c r="AO760" s="13">
        <v>0.105351170568562</v>
      </c>
      <c r="AP760" s="13">
        <v>0.119791666666667</v>
      </c>
      <c r="AQ760" s="13"/>
      <c r="AR760" s="13">
        <v>0.109375</v>
      </c>
      <c r="AS760" s="13">
        <v>9.7902097902097904E-2</v>
      </c>
      <c r="AT760" s="13">
        <v>0.17647058823529399</v>
      </c>
      <c r="AU760" s="13">
        <v>0.16129032258064499</v>
      </c>
      <c r="AV760" s="13">
        <v>0.13445378151260501</v>
      </c>
      <c r="AW760" s="13">
        <v>0.168831168831169</v>
      </c>
      <c r="AX760" s="13">
        <v>5.95238095238095E-2</v>
      </c>
      <c r="AY760" s="13">
        <v>0.11764705882352899</v>
      </c>
      <c r="AZ760" s="13">
        <v>7.8431372549019607E-2</v>
      </c>
      <c r="BA760" s="13">
        <v>0.17241379310344801</v>
      </c>
      <c r="BB760" s="13">
        <v>1.7543859649122799E-2</v>
      </c>
      <c r="BC760" s="13">
        <v>0.169811320754717</v>
      </c>
      <c r="BD760" s="13"/>
      <c r="BE760" s="13">
        <v>5.9490084985835703E-2</v>
      </c>
    </row>
    <row r="761" spans="2:57" x14ac:dyDescent="0.25">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row>
    <row r="762" spans="2:57" x14ac:dyDescent="0.25">
      <c r="B762" s="6" t="s">
        <v>363</v>
      </c>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row>
    <row r="763" spans="2:57" x14ac:dyDescent="0.25">
      <c r="B763" s="23" t="s">
        <v>242</v>
      </c>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row>
    <row r="764" spans="2:57" x14ac:dyDescent="0.25">
      <c r="B764" t="s">
        <v>359</v>
      </c>
      <c r="C764" s="13">
        <v>0.74949083503055003</v>
      </c>
      <c r="D764" s="13">
        <v>0.59740259740259705</v>
      </c>
      <c r="E764" s="13">
        <v>0.68148148148148102</v>
      </c>
      <c r="F764" s="13">
        <v>0.75984251968503902</v>
      </c>
      <c r="G764" s="13">
        <v>0.78488372093023295</v>
      </c>
      <c r="H764" s="13"/>
      <c r="I764" s="13">
        <v>0.71030042918454905</v>
      </c>
      <c r="J764" s="13">
        <v>0.78488372093023295</v>
      </c>
      <c r="K764" s="13"/>
      <c r="L764" s="13">
        <v>0.765625</v>
      </c>
      <c r="M764" s="13">
        <v>0.77489177489177496</v>
      </c>
      <c r="N764" s="13">
        <v>0.74581939799331098</v>
      </c>
      <c r="O764" s="13">
        <v>0.72755417956656299</v>
      </c>
      <c r="P764" s="13"/>
      <c r="Q764" s="13">
        <v>0.69369369369369405</v>
      </c>
      <c r="R764" s="13">
        <v>0.75675675675675702</v>
      </c>
      <c r="S764" s="13">
        <v>0.70652173913043503</v>
      </c>
      <c r="T764" s="13">
        <v>0.73831775700934599</v>
      </c>
      <c r="U764" s="13">
        <v>0.66935483870967705</v>
      </c>
      <c r="V764" s="13">
        <v>0.83206106870229002</v>
      </c>
      <c r="W764" s="13">
        <v>0.76530612244898</v>
      </c>
      <c r="X764" s="13">
        <v>0.80263157894736803</v>
      </c>
      <c r="Y764" s="13"/>
      <c r="Z764" s="13">
        <v>0.70503597122302197</v>
      </c>
      <c r="AA764" s="13">
        <v>0.70552147239263796</v>
      </c>
      <c r="AB764" s="13">
        <v>0.76623376623376604</v>
      </c>
      <c r="AC764" s="13">
        <v>0.79329608938547502</v>
      </c>
      <c r="AD764" s="13">
        <v>0.8</v>
      </c>
      <c r="AE764" s="13">
        <v>0.70642201834862395</v>
      </c>
      <c r="AF764" s="13">
        <v>0.78571428571428603</v>
      </c>
      <c r="AG764" s="13">
        <v>0.75824175824175799</v>
      </c>
      <c r="AH764" s="13"/>
      <c r="AI764" s="13">
        <v>0.77777777777777801</v>
      </c>
      <c r="AJ764" s="13">
        <v>0.61855670103092797</v>
      </c>
      <c r="AK764" s="13">
        <v>0.71895424836601296</v>
      </c>
      <c r="AL764" s="13">
        <v>0.76892430278884505</v>
      </c>
      <c r="AM764" s="13">
        <v>0.80459770114942497</v>
      </c>
      <c r="AN764" s="13"/>
      <c r="AO764" s="13">
        <v>0.74414715719063496</v>
      </c>
      <c r="AP764" s="13">
        <v>0.7578125</v>
      </c>
      <c r="AQ764" s="13"/>
      <c r="AR764" s="13">
        <v>0.734375</v>
      </c>
      <c r="AS764" s="13">
        <v>0.72377622377622397</v>
      </c>
      <c r="AT764" s="13">
        <v>0.70588235294117696</v>
      </c>
      <c r="AU764" s="13">
        <v>0.77419354838709697</v>
      </c>
      <c r="AV764" s="13">
        <v>0.80672268907563005</v>
      </c>
      <c r="AW764" s="13">
        <v>0.68831168831168799</v>
      </c>
      <c r="AX764" s="13">
        <v>0.72619047619047605</v>
      </c>
      <c r="AY764" s="13">
        <v>0.70588235294117696</v>
      </c>
      <c r="AZ764" s="13">
        <v>0.83333333333333304</v>
      </c>
      <c r="BA764" s="13">
        <v>0.72413793103448298</v>
      </c>
      <c r="BB764" s="13">
        <v>0.82456140350877205</v>
      </c>
      <c r="BC764" s="13">
        <v>0.71698113207547198</v>
      </c>
      <c r="BD764" s="13"/>
      <c r="BE764" s="13">
        <v>0.81869688385269102</v>
      </c>
    </row>
    <row r="765" spans="2:57" x14ac:dyDescent="0.25">
      <c r="B765" t="s">
        <v>360</v>
      </c>
      <c r="C765" s="13">
        <v>0.20672097759674099</v>
      </c>
      <c r="D765" s="13">
        <v>0.31168831168831201</v>
      </c>
      <c r="E765" s="13">
        <v>0.266666666666667</v>
      </c>
      <c r="F765" s="13">
        <v>0.196850393700787</v>
      </c>
      <c r="G765" s="13">
        <v>0.18023255813953501</v>
      </c>
      <c r="H765" s="13"/>
      <c r="I765" s="13">
        <v>0.23605150214592299</v>
      </c>
      <c r="J765" s="13">
        <v>0.18023255813953501</v>
      </c>
      <c r="K765" s="13"/>
      <c r="L765" s="13">
        <v>0.1796875</v>
      </c>
      <c r="M765" s="13">
        <v>0.19480519480519501</v>
      </c>
      <c r="N765" s="13">
        <v>0.220735785953177</v>
      </c>
      <c r="O765" s="13">
        <v>0.21362229102167199</v>
      </c>
      <c r="P765" s="13"/>
      <c r="Q765" s="13">
        <v>0.25225225225225201</v>
      </c>
      <c r="R765" s="13">
        <v>0.21621621621621601</v>
      </c>
      <c r="S765" s="13">
        <v>0.25</v>
      </c>
      <c r="T765" s="13">
        <v>0.233644859813084</v>
      </c>
      <c r="U765" s="13">
        <v>0.29032258064516098</v>
      </c>
      <c r="V765" s="13">
        <v>0.15267175572519101</v>
      </c>
      <c r="W765" s="13">
        <v>0.183673469387755</v>
      </c>
      <c r="X765" s="13">
        <v>0.14912280701754399</v>
      </c>
      <c r="Y765" s="13"/>
      <c r="Z765" s="13">
        <v>0.23741007194244601</v>
      </c>
      <c r="AA765" s="13">
        <v>0.25766871165644201</v>
      </c>
      <c r="AB765" s="13">
        <v>0.17532467532467499</v>
      </c>
      <c r="AC765" s="13">
        <v>0.18994413407821201</v>
      </c>
      <c r="AD765" s="13">
        <v>0.19047619047618999</v>
      </c>
      <c r="AE765" s="13">
        <v>0.18348623853210999</v>
      </c>
      <c r="AF765" s="13">
        <v>0.19047619047618999</v>
      </c>
      <c r="AG765" s="13">
        <v>0.20879120879120899</v>
      </c>
      <c r="AH765" s="13"/>
      <c r="AI765" s="13">
        <v>0.17777777777777801</v>
      </c>
      <c r="AJ765" s="13">
        <v>0.34020618556700999</v>
      </c>
      <c r="AK765" s="13">
        <v>0.18300653594771199</v>
      </c>
      <c r="AL765" s="13">
        <v>0.20119521912350599</v>
      </c>
      <c r="AM765" s="13">
        <v>0.17816091954023</v>
      </c>
      <c r="AN765" s="13"/>
      <c r="AO765" s="13">
        <v>0.20903010033444799</v>
      </c>
      <c r="AP765" s="13">
        <v>0.203125</v>
      </c>
      <c r="AQ765" s="13"/>
      <c r="AR765" s="13">
        <v>0.234375</v>
      </c>
      <c r="AS765" s="13">
        <v>0.23776223776223801</v>
      </c>
      <c r="AT765" s="13">
        <v>0.17647058823529399</v>
      </c>
      <c r="AU765" s="13">
        <v>0.19354838709677399</v>
      </c>
      <c r="AV765" s="13">
        <v>0.11764705882352899</v>
      </c>
      <c r="AW765" s="13">
        <v>0.25974025974025999</v>
      </c>
      <c r="AX765" s="13">
        <v>0.25</v>
      </c>
      <c r="AY765" s="13">
        <v>0.23529411764705899</v>
      </c>
      <c r="AZ765" s="13">
        <v>0.15686274509803899</v>
      </c>
      <c r="BA765" s="13">
        <v>0.18965517241379301</v>
      </c>
      <c r="BB765" s="13">
        <v>0.175438596491228</v>
      </c>
      <c r="BC765" s="13">
        <v>0.20754716981132099</v>
      </c>
      <c r="BD765" s="13"/>
      <c r="BE765" s="13">
        <v>0.15014164305948999</v>
      </c>
    </row>
    <row r="766" spans="2:57" x14ac:dyDescent="0.25">
      <c r="B766" t="s">
        <v>82</v>
      </c>
      <c r="C766" s="13">
        <v>4.3788187372708801E-2</v>
      </c>
      <c r="D766" s="13">
        <v>9.0909090909090898E-2</v>
      </c>
      <c r="E766" s="13">
        <v>5.1851851851851899E-2</v>
      </c>
      <c r="F766" s="13">
        <v>4.33070866141732E-2</v>
      </c>
      <c r="G766" s="13">
        <v>3.4883720930232599E-2</v>
      </c>
      <c r="H766" s="13"/>
      <c r="I766" s="13">
        <v>5.3648068669527899E-2</v>
      </c>
      <c r="J766" s="13">
        <v>3.4883720930232599E-2</v>
      </c>
      <c r="K766" s="13"/>
      <c r="L766" s="13">
        <v>5.46875E-2</v>
      </c>
      <c r="M766" s="13">
        <v>3.03030303030303E-2</v>
      </c>
      <c r="N766" s="13">
        <v>3.3444816053511697E-2</v>
      </c>
      <c r="O766" s="13">
        <v>5.8823529411764698E-2</v>
      </c>
      <c r="P766" s="13"/>
      <c r="Q766" s="13">
        <v>5.4054054054054099E-2</v>
      </c>
      <c r="R766" s="13">
        <v>2.7027027027027001E-2</v>
      </c>
      <c r="S766" s="13">
        <v>4.3478260869565202E-2</v>
      </c>
      <c r="T766" s="13">
        <v>2.80373831775701E-2</v>
      </c>
      <c r="U766" s="13">
        <v>4.0322580645161303E-2</v>
      </c>
      <c r="V766" s="13">
        <v>1.5267175572519101E-2</v>
      </c>
      <c r="W766" s="13">
        <v>5.10204081632653E-2</v>
      </c>
      <c r="X766" s="13">
        <v>4.8245614035087703E-2</v>
      </c>
      <c r="Y766" s="13"/>
      <c r="Z766" s="13">
        <v>5.7553956834532398E-2</v>
      </c>
      <c r="AA766" s="13">
        <v>3.6809815950920199E-2</v>
      </c>
      <c r="AB766" s="13">
        <v>5.8441558441558399E-2</v>
      </c>
      <c r="AC766" s="13">
        <v>1.67597765363128E-2</v>
      </c>
      <c r="AD766" s="13">
        <v>9.5238095238095195E-3</v>
      </c>
      <c r="AE766" s="13">
        <v>0.11009174311926601</v>
      </c>
      <c r="AF766" s="13">
        <v>2.3809523809523801E-2</v>
      </c>
      <c r="AG766" s="13">
        <v>3.2967032967033003E-2</v>
      </c>
      <c r="AH766" s="13"/>
      <c r="AI766" s="13">
        <v>4.4444444444444398E-2</v>
      </c>
      <c r="AJ766" s="13">
        <v>4.1237113402061903E-2</v>
      </c>
      <c r="AK766" s="13">
        <v>9.8039215686274495E-2</v>
      </c>
      <c r="AL766" s="13">
        <v>2.98804780876494E-2</v>
      </c>
      <c r="AM766" s="13">
        <v>1.72413793103448E-2</v>
      </c>
      <c r="AN766" s="13"/>
      <c r="AO766" s="13">
        <v>4.6822742474916398E-2</v>
      </c>
      <c r="AP766" s="13">
        <v>3.90625E-2</v>
      </c>
      <c r="AQ766" s="13"/>
      <c r="AR766" s="13">
        <v>3.125E-2</v>
      </c>
      <c r="AS766" s="13">
        <v>3.8461538461538498E-2</v>
      </c>
      <c r="AT766" s="13">
        <v>0.11764705882352899</v>
      </c>
      <c r="AU766" s="13">
        <v>3.2258064516128997E-2</v>
      </c>
      <c r="AV766" s="13">
        <v>7.5630252100840303E-2</v>
      </c>
      <c r="AW766" s="13">
        <v>5.1948051948052E-2</v>
      </c>
      <c r="AX766" s="13">
        <v>2.3809523809523801E-2</v>
      </c>
      <c r="AY766" s="13">
        <v>5.8823529411764698E-2</v>
      </c>
      <c r="AZ766" s="13">
        <v>9.8039215686274508E-3</v>
      </c>
      <c r="BA766" s="13">
        <v>8.6206896551724102E-2</v>
      </c>
      <c r="BB766" s="13">
        <v>0</v>
      </c>
      <c r="BC766" s="13">
        <v>7.5471698113207503E-2</v>
      </c>
      <c r="BD766" s="13"/>
      <c r="BE766" s="13">
        <v>3.1161473087818699E-2</v>
      </c>
    </row>
    <row r="767" spans="2:57" x14ac:dyDescent="0.25">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row>
    <row r="768" spans="2:57" x14ac:dyDescent="0.25">
      <c r="B768" s="6" t="s">
        <v>364</v>
      </c>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row>
    <row r="769" spans="2:57" x14ac:dyDescent="0.25">
      <c r="B769" s="23" t="s">
        <v>242</v>
      </c>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row>
    <row r="770" spans="2:57" x14ac:dyDescent="0.25">
      <c r="B770" t="s">
        <v>359</v>
      </c>
      <c r="C770" s="13">
        <v>0.60081466395112004</v>
      </c>
      <c r="D770" s="13">
        <v>0.493506493506494</v>
      </c>
      <c r="E770" s="13">
        <v>0.57037037037036997</v>
      </c>
      <c r="F770" s="13">
        <v>0.61417322834645705</v>
      </c>
      <c r="G770" s="13">
        <v>0.61821705426356599</v>
      </c>
      <c r="H770" s="13"/>
      <c r="I770" s="13">
        <v>0.58154506437768205</v>
      </c>
      <c r="J770" s="13">
        <v>0.61821705426356599</v>
      </c>
      <c r="K770" s="13"/>
      <c r="L770" s="13">
        <v>0.6875</v>
      </c>
      <c r="M770" s="13">
        <v>0.64935064935064901</v>
      </c>
      <c r="N770" s="13">
        <v>0.61872909698996703</v>
      </c>
      <c r="O770" s="13">
        <v>0.51393188854489202</v>
      </c>
      <c r="P770" s="13"/>
      <c r="Q770" s="13">
        <v>0.51351351351351304</v>
      </c>
      <c r="R770" s="13">
        <v>0.66216216216216195</v>
      </c>
      <c r="S770" s="13">
        <v>0.63043478260869601</v>
      </c>
      <c r="T770" s="13">
        <v>0.63551401869158897</v>
      </c>
      <c r="U770" s="13">
        <v>0.58870967741935498</v>
      </c>
      <c r="V770" s="13">
        <v>0.62595419847328204</v>
      </c>
      <c r="W770" s="13">
        <v>0.55102040816326503</v>
      </c>
      <c r="X770" s="13">
        <v>0.62280701754386003</v>
      </c>
      <c r="Y770" s="13"/>
      <c r="Z770" s="13">
        <v>0.55395683453237399</v>
      </c>
      <c r="AA770" s="13">
        <v>0.59509202453987697</v>
      </c>
      <c r="AB770" s="13">
        <v>0.62337662337662303</v>
      </c>
      <c r="AC770" s="13">
        <v>0.67597765363128504</v>
      </c>
      <c r="AD770" s="13">
        <v>0.63809523809523805</v>
      </c>
      <c r="AE770" s="13">
        <v>0.57798165137614699</v>
      </c>
      <c r="AF770" s="13">
        <v>0.52380952380952395</v>
      </c>
      <c r="AG770" s="13">
        <v>0.51648351648351698</v>
      </c>
      <c r="AH770" s="13"/>
      <c r="AI770" s="13">
        <v>0.64444444444444404</v>
      </c>
      <c r="AJ770" s="13">
        <v>0.50515463917525805</v>
      </c>
      <c r="AK770" s="13">
        <v>0.58823529411764697</v>
      </c>
      <c r="AL770" s="13">
        <v>0.62151394422310802</v>
      </c>
      <c r="AM770" s="13">
        <v>0.59770114942528696</v>
      </c>
      <c r="AN770" s="13"/>
      <c r="AO770" s="13">
        <v>0.57692307692307698</v>
      </c>
      <c r="AP770" s="13">
        <v>0.63802083333333304</v>
      </c>
      <c r="AQ770" s="13"/>
      <c r="AR770" s="13">
        <v>0.671875</v>
      </c>
      <c r="AS770" s="13">
        <v>0.608391608391608</v>
      </c>
      <c r="AT770" s="13">
        <v>0.58823529411764697</v>
      </c>
      <c r="AU770" s="13">
        <v>0.61290322580645196</v>
      </c>
      <c r="AV770" s="13">
        <v>0.58823529411764697</v>
      </c>
      <c r="AW770" s="13">
        <v>0.53246753246753198</v>
      </c>
      <c r="AX770" s="13">
        <v>0.64285714285714302</v>
      </c>
      <c r="AY770" s="13">
        <v>0.58823529411764697</v>
      </c>
      <c r="AZ770" s="13">
        <v>0.58823529411764697</v>
      </c>
      <c r="BA770" s="13">
        <v>0.5</v>
      </c>
      <c r="BB770" s="13">
        <v>0.61403508771929804</v>
      </c>
      <c r="BC770" s="13">
        <v>0.660377358490566</v>
      </c>
      <c r="BD770" s="13"/>
      <c r="BE770" s="13">
        <v>0.67138810198300303</v>
      </c>
    </row>
    <row r="771" spans="2:57" x14ac:dyDescent="0.25">
      <c r="B771" t="s">
        <v>360</v>
      </c>
      <c r="C771" s="13">
        <v>0.35030549898167002</v>
      </c>
      <c r="D771" s="13">
        <v>0.42857142857142899</v>
      </c>
      <c r="E771" s="13">
        <v>0.35555555555555601</v>
      </c>
      <c r="F771" s="13">
        <v>0.32677165354330701</v>
      </c>
      <c r="G771" s="13">
        <v>0.34883720930232598</v>
      </c>
      <c r="H771" s="13"/>
      <c r="I771" s="13">
        <v>0.35193133047210301</v>
      </c>
      <c r="J771" s="13">
        <v>0.34883720930232598</v>
      </c>
      <c r="K771" s="13"/>
      <c r="L771" s="13">
        <v>0.28125</v>
      </c>
      <c r="M771" s="13">
        <v>0.31601731601731597</v>
      </c>
      <c r="N771" s="13">
        <v>0.324414715719064</v>
      </c>
      <c r="O771" s="13">
        <v>0.42724458204334398</v>
      </c>
      <c r="P771" s="13"/>
      <c r="Q771" s="13">
        <v>0.41441441441441401</v>
      </c>
      <c r="R771" s="13">
        <v>0.28378378378378399</v>
      </c>
      <c r="S771" s="13">
        <v>0.315217391304348</v>
      </c>
      <c r="T771" s="13">
        <v>0.30841121495327101</v>
      </c>
      <c r="U771" s="13">
        <v>0.36290322580645201</v>
      </c>
      <c r="V771" s="13">
        <v>0.35877862595419802</v>
      </c>
      <c r="W771" s="13">
        <v>0.40816326530612201</v>
      </c>
      <c r="X771" s="13">
        <v>0.33333333333333298</v>
      </c>
      <c r="Y771" s="13"/>
      <c r="Z771" s="13">
        <v>0.38129496402877699</v>
      </c>
      <c r="AA771" s="13">
        <v>0.35582822085889598</v>
      </c>
      <c r="AB771" s="13">
        <v>0.28571428571428598</v>
      </c>
      <c r="AC771" s="13">
        <v>0.30726256983240202</v>
      </c>
      <c r="AD771" s="13">
        <v>0.35238095238095202</v>
      </c>
      <c r="AE771" s="13">
        <v>0.37614678899082599</v>
      </c>
      <c r="AF771" s="13">
        <v>0.452380952380952</v>
      </c>
      <c r="AG771" s="13">
        <v>0.40659340659340698</v>
      </c>
      <c r="AH771" s="13"/>
      <c r="AI771" s="13">
        <v>0.24444444444444399</v>
      </c>
      <c r="AJ771" s="13">
        <v>0.43298969072165</v>
      </c>
      <c r="AK771" s="13">
        <v>0.35294117647058798</v>
      </c>
      <c r="AL771" s="13">
        <v>0.33067729083665298</v>
      </c>
      <c r="AM771" s="13">
        <v>0.390804597701149</v>
      </c>
      <c r="AN771" s="13"/>
      <c r="AO771" s="13">
        <v>0.37123745819398002</v>
      </c>
      <c r="AP771" s="13">
        <v>0.31770833333333298</v>
      </c>
      <c r="AQ771" s="13"/>
      <c r="AR771" s="13">
        <v>0.3125</v>
      </c>
      <c r="AS771" s="13">
        <v>0.33566433566433601</v>
      </c>
      <c r="AT771" s="13">
        <v>0.35294117647058798</v>
      </c>
      <c r="AU771" s="13">
        <v>0.38709677419354799</v>
      </c>
      <c r="AV771" s="13">
        <v>0.38655462184874001</v>
      </c>
      <c r="AW771" s="13">
        <v>0.37662337662337703</v>
      </c>
      <c r="AX771" s="13">
        <v>0.30952380952380998</v>
      </c>
      <c r="AY771" s="13">
        <v>0.35294117647058798</v>
      </c>
      <c r="AZ771" s="13">
        <v>0.38235294117647101</v>
      </c>
      <c r="BA771" s="13">
        <v>0.41379310344827602</v>
      </c>
      <c r="BB771" s="13">
        <v>0.36842105263157898</v>
      </c>
      <c r="BC771" s="13">
        <v>0.245283018867925</v>
      </c>
      <c r="BD771" s="13"/>
      <c r="BE771" s="13">
        <v>0.297450424929178</v>
      </c>
    </row>
    <row r="772" spans="2:57" x14ac:dyDescent="0.25">
      <c r="B772" t="s">
        <v>82</v>
      </c>
      <c r="C772" s="13">
        <v>4.8879837067209803E-2</v>
      </c>
      <c r="D772" s="13">
        <v>7.7922077922077906E-2</v>
      </c>
      <c r="E772" s="13">
        <v>7.4074074074074098E-2</v>
      </c>
      <c r="F772" s="13">
        <v>5.9055118110236199E-2</v>
      </c>
      <c r="G772" s="13">
        <v>3.2945736434108502E-2</v>
      </c>
      <c r="H772" s="13"/>
      <c r="I772" s="13">
        <v>6.6523605150214604E-2</v>
      </c>
      <c r="J772" s="13">
        <v>3.2945736434108502E-2</v>
      </c>
      <c r="K772" s="13"/>
      <c r="L772" s="13">
        <v>3.125E-2</v>
      </c>
      <c r="M772" s="13">
        <v>3.4632034632034597E-2</v>
      </c>
      <c r="N772" s="13">
        <v>5.6856187290969903E-2</v>
      </c>
      <c r="O772" s="13">
        <v>5.8823529411764698E-2</v>
      </c>
      <c r="P772" s="13"/>
      <c r="Q772" s="13">
        <v>7.2072072072072099E-2</v>
      </c>
      <c r="R772" s="13">
        <v>5.4054054054054099E-2</v>
      </c>
      <c r="S772" s="13">
        <v>5.4347826086956499E-2</v>
      </c>
      <c r="T772" s="13">
        <v>5.60747663551402E-2</v>
      </c>
      <c r="U772" s="13">
        <v>4.8387096774193498E-2</v>
      </c>
      <c r="V772" s="13">
        <v>1.5267175572519101E-2</v>
      </c>
      <c r="W772" s="13">
        <v>4.08163265306122E-2</v>
      </c>
      <c r="X772" s="13">
        <v>4.3859649122807001E-2</v>
      </c>
      <c r="Y772" s="13"/>
      <c r="Z772" s="13">
        <v>6.4748201438848907E-2</v>
      </c>
      <c r="AA772" s="13">
        <v>4.9079754601227002E-2</v>
      </c>
      <c r="AB772" s="13">
        <v>9.0909090909090898E-2</v>
      </c>
      <c r="AC772" s="13">
        <v>1.67597765363128E-2</v>
      </c>
      <c r="AD772" s="13">
        <v>9.5238095238095195E-3</v>
      </c>
      <c r="AE772" s="13">
        <v>4.5871559633027498E-2</v>
      </c>
      <c r="AF772" s="13">
        <v>2.3809523809523801E-2</v>
      </c>
      <c r="AG772" s="13">
        <v>7.69230769230769E-2</v>
      </c>
      <c r="AH772" s="13"/>
      <c r="AI772" s="13">
        <v>0.11111111111111099</v>
      </c>
      <c r="AJ772" s="13">
        <v>6.18556701030928E-2</v>
      </c>
      <c r="AK772" s="13">
        <v>5.8823529411764698E-2</v>
      </c>
      <c r="AL772" s="13">
        <v>4.7808764940239001E-2</v>
      </c>
      <c r="AM772" s="13">
        <v>1.1494252873563199E-2</v>
      </c>
      <c r="AN772" s="13"/>
      <c r="AO772" s="13">
        <v>5.1839464882943102E-2</v>
      </c>
      <c r="AP772" s="13">
        <v>4.4270833333333301E-2</v>
      </c>
      <c r="AQ772" s="13"/>
      <c r="AR772" s="13">
        <v>1.5625E-2</v>
      </c>
      <c r="AS772" s="13">
        <v>5.5944055944055902E-2</v>
      </c>
      <c r="AT772" s="13">
        <v>5.8823529411764698E-2</v>
      </c>
      <c r="AU772" s="13">
        <v>0</v>
      </c>
      <c r="AV772" s="13">
        <v>2.5210084033613401E-2</v>
      </c>
      <c r="AW772" s="13">
        <v>9.0909090909090898E-2</v>
      </c>
      <c r="AX772" s="13">
        <v>4.7619047619047603E-2</v>
      </c>
      <c r="AY772" s="13">
        <v>5.8823529411764698E-2</v>
      </c>
      <c r="AZ772" s="13">
        <v>2.9411764705882401E-2</v>
      </c>
      <c r="BA772" s="13">
        <v>8.6206896551724102E-2</v>
      </c>
      <c r="BB772" s="13">
        <v>1.7543859649122799E-2</v>
      </c>
      <c r="BC772" s="13">
        <v>9.4339622641509399E-2</v>
      </c>
      <c r="BD772" s="13"/>
      <c r="BE772" s="13">
        <v>3.1161473087818699E-2</v>
      </c>
    </row>
    <row r="773" spans="2:57" x14ac:dyDescent="0.25">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row>
    <row r="774" spans="2:57" x14ac:dyDescent="0.25">
      <c r="B774" s="6" t="s">
        <v>365</v>
      </c>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row>
    <row r="775" spans="2:57" x14ac:dyDescent="0.25">
      <c r="B775" s="23" t="s">
        <v>242</v>
      </c>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row>
    <row r="776" spans="2:57" x14ac:dyDescent="0.25">
      <c r="B776" t="s">
        <v>359</v>
      </c>
      <c r="C776" s="13">
        <v>0.82892057026476595</v>
      </c>
      <c r="D776" s="13">
        <v>0.72727272727272696</v>
      </c>
      <c r="E776" s="13">
        <v>0.80740740740740702</v>
      </c>
      <c r="F776" s="13">
        <v>0.80314960629921295</v>
      </c>
      <c r="G776" s="13">
        <v>0.862403100775194</v>
      </c>
      <c r="H776" s="13"/>
      <c r="I776" s="13">
        <v>0.79184549356223199</v>
      </c>
      <c r="J776" s="13">
        <v>0.862403100775194</v>
      </c>
      <c r="K776" s="13"/>
      <c r="L776" s="13">
        <v>0.8515625</v>
      </c>
      <c r="M776" s="13">
        <v>0.84415584415584399</v>
      </c>
      <c r="N776" s="13">
        <v>0.82943143812708997</v>
      </c>
      <c r="O776" s="13">
        <v>0.80804953560371495</v>
      </c>
      <c r="P776" s="13"/>
      <c r="Q776" s="13">
        <v>0.76576576576576605</v>
      </c>
      <c r="R776" s="13">
        <v>0.82432432432432401</v>
      </c>
      <c r="S776" s="13">
        <v>0.79347826086956497</v>
      </c>
      <c r="T776" s="13">
        <v>0.83177570093457898</v>
      </c>
      <c r="U776" s="13">
        <v>0.87096774193548399</v>
      </c>
      <c r="V776" s="13">
        <v>0.84732824427480902</v>
      </c>
      <c r="W776" s="13">
        <v>0.82653061224489799</v>
      </c>
      <c r="X776" s="13">
        <v>0.85087719298245601</v>
      </c>
      <c r="Y776" s="13"/>
      <c r="Z776" s="13">
        <v>0.84172661870503596</v>
      </c>
      <c r="AA776" s="13">
        <v>0.81595092024539895</v>
      </c>
      <c r="AB776" s="13">
        <v>0.79220779220779203</v>
      </c>
      <c r="AC776" s="13">
        <v>0.90502793296089401</v>
      </c>
      <c r="AD776" s="13">
        <v>0.78095238095238095</v>
      </c>
      <c r="AE776" s="13">
        <v>0.81651376146789001</v>
      </c>
      <c r="AF776" s="13">
        <v>0.78571428571428603</v>
      </c>
      <c r="AG776" s="13">
        <v>0.83516483516483497</v>
      </c>
      <c r="AH776" s="13"/>
      <c r="AI776" s="13">
        <v>0.75555555555555598</v>
      </c>
      <c r="AJ776" s="13">
        <v>0.78350515463917503</v>
      </c>
      <c r="AK776" s="13">
        <v>0.77124183006535996</v>
      </c>
      <c r="AL776" s="13">
        <v>0.840637450199203</v>
      </c>
      <c r="AM776" s="13">
        <v>0.90229885057471304</v>
      </c>
      <c r="AN776" s="13"/>
      <c r="AO776" s="13">
        <v>0.82274247491638797</v>
      </c>
      <c r="AP776" s="13">
        <v>0.83854166666666696</v>
      </c>
      <c r="AQ776" s="13"/>
      <c r="AR776" s="13">
        <v>0.8125</v>
      </c>
      <c r="AS776" s="13">
        <v>0.81818181818181801</v>
      </c>
      <c r="AT776" s="13">
        <v>0.70588235294117696</v>
      </c>
      <c r="AU776" s="13">
        <v>0.90322580645161299</v>
      </c>
      <c r="AV776" s="13">
        <v>0.81512605042016795</v>
      </c>
      <c r="AW776" s="13">
        <v>0.831168831168831</v>
      </c>
      <c r="AX776" s="13">
        <v>0.80952380952380998</v>
      </c>
      <c r="AY776" s="13">
        <v>0.85294117647058798</v>
      </c>
      <c r="AZ776" s="13">
        <v>0.88235294117647101</v>
      </c>
      <c r="BA776" s="13">
        <v>0.89655172413793105</v>
      </c>
      <c r="BB776" s="13">
        <v>0.84210526315789502</v>
      </c>
      <c r="BC776" s="13">
        <v>0.75471698113207597</v>
      </c>
      <c r="BD776" s="13"/>
      <c r="BE776" s="13">
        <v>0.87535410764872501</v>
      </c>
    </row>
    <row r="777" spans="2:57" x14ac:dyDescent="0.25">
      <c r="B777" t="s">
        <v>360</v>
      </c>
      <c r="C777" s="13">
        <v>0.130346232179226</v>
      </c>
      <c r="D777" s="13">
        <v>0.22077922077922099</v>
      </c>
      <c r="E777" s="13">
        <v>0.140740740740741</v>
      </c>
      <c r="F777" s="13">
        <v>0.15354330708661401</v>
      </c>
      <c r="G777" s="13">
        <v>0.10271317829457401</v>
      </c>
      <c r="H777" s="13"/>
      <c r="I777" s="13">
        <v>0.160944206008584</v>
      </c>
      <c r="J777" s="13">
        <v>0.10271317829457401</v>
      </c>
      <c r="K777" s="13"/>
      <c r="L777" s="13">
        <v>0.109375</v>
      </c>
      <c r="M777" s="13">
        <v>0.12554112554112601</v>
      </c>
      <c r="N777" s="13">
        <v>0.13043478260869601</v>
      </c>
      <c r="O777" s="13">
        <v>0.142414860681115</v>
      </c>
      <c r="P777" s="13"/>
      <c r="Q777" s="13">
        <v>0.19819819819819801</v>
      </c>
      <c r="R777" s="13">
        <v>0.108108108108108</v>
      </c>
      <c r="S777" s="13">
        <v>0.173913043478261</v>
      </c>
      <c r="T777" s="13">
        <v>0.13084112149532701</v>
      </c>
      <c r="U777" s="13">
        <v>0.120967741935484</v>
      </c>
      <c r="V777" s="13">
        <v>0.122137404580153</v>
      </c>
      <c r="W777" s="13">
        <v>0.122448979591837</v>
      </c>
      <c r="X777" s="13">
        <v>0.105263157894737</v>
      </c>
      <c r="Y777" s="13"/>
      <c r="Z777" s="13">
        <v>0.12230215827338101</v>
      </c>
      <c r="AA777" s="13">
        <v>0.13496932515337401</v>
      </c>
      <c r="AB777" s="13">
        <v>0.12987012987013</v>
      </c>
      <c r="AC777" s="13">
        <v>8.3798882681564199E-2</v>
      </c>
      <c r="AD777" s="13">
        <v>0.161904761904762</v>
      </c>
      <c r="AE777" s="13">
        <v>0.13761467889908299</v>
      </c>
      <c r="AF777" s="13">
        <v>0.214285714285714</v>
      </c>
      <c r="AG777" s="13">
        <v>0.14285714285714299</v>
      </c>
      <c r="AH777" s="13"/>
      <c r="AI777" s="13">
        <v>0.17777777777777801</v>
      </c>
      <c r="AJ777" s="13">
        <v>0.185567010309278</v>
      </c>
      <c r="AK777" s="13">
        <v>0.16339869281045799</v>
      </c>
      <c r="AL777" s="13">
        <v>0.119521912350598</v>
      </c>
      <c r="AM777" s="13">
        <v>8.6206896551724102E-2</v>
      </c>
      <c r="AN777" s="13"/>
      <c r="AO777" s="13">
        <v>0.13210702341137101</v>
      </c>
      <c r="AP777" s="13">
        <v>0.12760416666666699</v>
      </c>
      <c r="AQ777" s="13"/>
      <c r="AR777" s="13">
        <v>0.125</v>
      </c>
      <c r="AS777" s="13">
        <v>0.143356643356643</v>
      </c>
      <c r="AT777" s="13">
        <v>0.23529411764705899</v>
      </c>
      <c r="AU777" s="13">
        <v>9.6774193548387094E-2</v>
      </c>
      <c r="AV777" s="13">
        <v>0.14285714285714299</v>
      </c>
      <c r="AW777" s="13">
        <v>0.103896103896104</v>
      </c>
      <c r="AX777" s="13">
        <v>0.15476190476190499</v>
      </c>
      <c r="AY777" s="13">
        <v>8.8235294117647106E-2</v>
      </c>
      <c r="AZ777" s="13">
        <v>9.8039215686274495E-2</v>
      </c>
      <c r="BA777" s="13">
        <v>6.8965517241379296E-2</v>
      </c>
      <c r="BB777" s="13">
        <v>0.140350877192982</v>
      </c>
      <c r="BC777" s="13">
        <v>0.169811320754717</v>
      </c>
      <c r="BD777" s="13"/>
      <c r="BE777" s="13">
        <v>9.3484419263456103E-2</v>
      </c>
    </row>
    <row r="778" spans="2:57" x14ac:dyDescent="0.25">
      <c r="B778" t="s">
        <v>82</v>
      </c>
      <c r="C778" s="13">
        <v>4.0733197556008099E-2</v>
      </c>
      <c r="D778" s="13">
        <v>5.1948051948052E-2</v>
      </c>
      <c r="E778" s="13">
        <v>5.1851851851851899E-2</v>
      </c>
      <c r="F778" s="13">
        <v>4.33070866141732E-2</v>
      </c>
      <c r="G778" s="13">
        <v>3.4883720930232599E-2</v>
      </c>
      <c r="H778" s="13"/>
      <c r="I778" s="13">
        <v>4.7210300429184601E-2</v>
      </c>
      <c r="J778" s="13">
        <v>3.4883720930232599E-2</v>
      </c>
      <c r="K778" s="13"/>
      <c r="L778" s="13">
        <v>3.90625E-2</v>
      </c>
      <c r="M778" s="13">
        <v>3.03030303030303E-2</v>
      </c>
      <c r="N778" s="13">
        <v>4.0133779264213999E-2</v>
      </c>
      <c r="O778" s="13">
        <v>4.9535603715170302E-2</v>
      </c>
      <c r="P778" s="13"/>
      <c r="Q778" s="13">
        <v>3.6036036036036001E-2</v>
      </c>
      <c r="R778" s="13">
        <v>6.7567567567567599E-2</v>
      </c>
      <c r="S778" s="13">
        <v>3.2608695652173898E-2</v>
      </c>
      <c r="T778" s="13">
        <v>3.7383177570093497E-2</v>
      </c>
      <c r="U778" s="13">
        <v>8.0645161290322596E-3</v>
      </c>
      <c r="V778" s="13">
        <v>3.0534351145038201E-2</v>
      </c>
      <c r="W778" s="13">
        <v>5.10204081632653E-2</v>
      </c>
      <c r="X778" s="13">
        <v>4.3859649122807001E-2</v>
      </c>
      <c r="Y778" s="13"/>
      <c r="Z778" s="13">
        <v>3.5971223021582698E-2</v>
      </c>
      <c r="AA778" s="13">
        <v>4.9079754601227002E-2</v>
      </c>
      <c r="AB778" s="13">
        <v>7.7922077922077906E-2</v>
      </c>
      <c r="AC778" s="13">
        <v>1.11731843575419E-2</v>
      </c>
      <c r="AD778" s="13">
        <v>5.7142857142857099E-2</v>
      </c>
      <c r="AE778" s="13">
        <v>4.5871559633027498E-2</v>
      </c>
      <c r="AF778" s="13">
        <v>0</v>
      </c>
      <c r="AG778" s="13">
        <v>2.1978021978022001E-2</v>
      </c>
      <c r="AH778" s="13"/>
      <c r="AI778" s="13">
        <v>6.6666666666666693E-2</v>
      </c>
      <c r="AJ778" s="13">
        <v>3.09278350515464E-2</v>
      </c>
      <c r="AK778" s="13">
        <v>6.5359477124182996E-2</v>
      </c>
      <c r="AL778" s="13">
        <v>3.9840637450199202E-2</v>
      </c>
      <c r="AM778" s="13">
        <v>1.1494252873563199E-2</v>
      </c>
      <c r="AN778" s="13"/>
      <c r="AO778" s="13">
        <v>4.51505016722408E-2</v>
      </c>
      <c r="AP778" s="13">
        <v>3.3854166666666699E-2</v>
      </c>
      <c r="AQ778" s="13"/>
      <c r="AR778" s="13">
        <v>6.25E-2</v>
      </c>
      <c r="AS778" s="13">
        <v>3.8461538461538498E-2</v>
      </c>
      <c r="AT778" s="13">
        <v>5.8823529411764698E-2</v>
      </c>
      <c r="AU778" s="13">
        <v>0</v>
      </c>
      <c r="AV778" s="13">
        <v>4.20168067226891E-2</v>
      </c>
      <c r="AW778" s="13">
        <v>6.4935064935064901E-2</v>
      </c>
      <c r="AX778" s="13">
        <v>3.5714285714285698E-2</v>
      </c>
      <c r="AY778" s="13">
        <v>5.8823529411764698E-2</v>
      </c>
      <c r="AZ778" s="13">
        <v>1.9607843137254902E-2</v>
      </c>
      <c r="BA778" s="13">
        <v>3.4482758620689703E-2</v>
      </c>
      <c r="BB778" s="13">
        <v>1.7543859649122799E-2</v>
      </c>
      <c r="BC778" s="13">
        <v>7.5471698113207503E-2</v>
      </c>
      <c r="BD778" s="13"/>
      <c r="BE778" s="13">
        <v>3.1161473087818699E-2</v>
      </c>
    </row>
    <row r="779" spans="2:57" x14ac:dyDescent="0.25">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row>
    <row r="780" spans="2:57" x14ac:dyDescent="0.25">
      <c r="B780" s="6" t="s">
        <v>366</v>
      </c>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row>
    <row r="781" spans="2:57" x14ac:dyDescent="0.25">
      <c r="B781" s="23" t="s">
        <v>242</v>
      </c>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row>
    <row r="782" spans="2:57" x14ac:dyDescent="0.25">
      <c r="B782" t="s">
        <v>359</v>
      </c>
      <c r="C782" s="13">
        <v>0.79837067209776003</v>
      </c>
      <c r="D782" s="13">
        <v>0.662337662337662</v>
      </c>
      <c r="E782" s="13">
        <v>0.70370370370370405</v>
      </c>
      <c r="F782" s="13">
        <v>0.82283464566929099</v>
      </c>
      <c r="G782" s="13">
        <v>0.831395348837209</v>
      </c>
      <c r="H782" s="13"/>
      <c r="I782" s="13">
        <v>0.76180257510729599</v>
      </c>
      <c r="J782" s="13">
        <v>0.831395348837209</v>
      </c>
      <c r="K782" s="13"/>
      <c r="L782" s="13">
        <v>0.828125</v>
      </c>
      <c r="M782" s="13">
        <v>0.79220779220779203</v>
      </c>
      <c r="N782" s="13">
        <v>0.80936454849498296</v>
      </c>
      <c r="O782" s="13">
        <v>0.78018575851393202</v>
      </c>
      <c r="P782" s="13"/>
      <c r="Q782" s="13">
        <v>0.72972972972973005</v>
      </c>
      <c r="R782" s="13">
        <v>0.81081081081081097</v>
      </c>
      <c r="S782" s="13">
        <v>0.72826086956521696</v>
      </c>
      <c r="T782" s="13">
        <v>0.77570093457943901</v>
      </c>
      <c r="U782" s="13">
        <v>0.81451612903225801</v>
      </c>
      <c r="V782" s="13">
        <v>0.87786259541984701</v>
      </c>
      <c r="W782" s="13">
        <v>0.80612244897959195</v>
      </c>
      <c r="X782" s="13">
        <v>0.81578947368421095</v>
      </c>
      <c r="Y782" s="13"/>
      <c r="Z782" s="13">
        <v>0.83453237410071901</v>
      </c>
      <c r="AA782" s="13">
        <v>0.78527607361963203</v>
      </c>
      <c r="AB782" s="13">
        <v>0.80519480519480502</v>
      </c>
      <c r="AC782" s="13">
        <v>0.84916201117318402</v>
      </c>
      <c r="AD782" s="13">
        <v>0.79047619047619</v>
      </c>
      <c r="AE782" s="13">
        <v>0.75229357798165097</v>
      </c>
      <c r="AF782" s="13">
        <v>0.73809523809523803</v>
      </c>
      <c r="AG782" s="13">
        <v>0.74725274725274704</v>
      </c>
      <c r="AH782" s="13"/>
      <c r="AI782" s="13">
        <v>0.71111111111111103</v>
      </c>
      <c r="AJ782" s="13">
        <v>0.731958762886598</v>
      </c>
      <c r="AK782" s="13">
        <v>0.79084967320261401</v>
      </c>
      <c r="AL782" s="13">
        <v>0.80876494023904399</v>
      </c>
      <c r="AM782" s="13">
        <v>0.85632183908046</v>
      </c>
      <c r="AN782" s="13"/>
      <c r="AO782" s="13">
        <v>0.81605351170568596</v>
      </c>
      <c r="AP782" s="13">
        <v>0.77083333333333304</v>
      </c>
      <c r="AQ782" s="13"/>
      <c r="AR782" s="13">
        <v>0.765625</v>
      </c>
      <c r="AS782" s="13">
        <v>0.80419580419580405</v>
      </c>
      <c r="AT782" s="13">
        <v>0.82352941176470595</v>
      </c>
      <c r="AU782" s="13">
        <v>0.93548387096774199</v>
      </c>
      <c r="AV782" s="13">
        <v>0.81512605042016795</v>
      </c>
      <c r="AW782" s="13">
        <v>0.80519480519480502</v>
      </c>
      <c r="AX782" s="13">
        <v>0.80952380952380998</v>
      </c>
      <c r="AY782" s="13">
        <v>0.82352941176470595</v>
      </c>
      <c r="AZ782" s="13">
        <v>0.84313725490196101</v>
      </c>
      <c r="BA782" s="13">
        <v>0.74137931034482796</v>
      </c>
      <c r="BB782" s="13">
        <v>0.77192982456140302</v>
      </c>
      <c r="BC782" s="13">
        <v>0.64150943396226401</v>
      </c>
      <c r="BD782" s="13"/>
      <c r="BE782" s="13">
        <v>0.84135977337110501</v>
      </c>
    </row>
    <row r="783" spans="2:57" x14ac:dyDescent="0.25">
      <c r="B783" t="s">
        <v>360</v>
      </c>
      <c r="C783" s="13">
        <v>0.155804480651731</v>
      </c>
      <c r="D783" s="13">
        <v>0.27272727272727298</v>
      </c>
      <c r="E783" s="13">
        <v>0.22222222222222199</v>
      </c>
      <c r="F783" s="13">
        <v>0.145669291338583</v>
      </c>
      <c r="G783" s="13">
        <v>0.12596899224806199</v>
      </c>
      <c r="H783" s="13"/>
      <c r="I783" s="13">
        <v>0.18884120171673799</v>
      </c>
      <c r="J783" s="13">
        <v>0.12596899224806199</v>
      </c>
      <c r="K783" s="13"/>
      <c r="L783" s="13">
        <v>0.140625</v>
      </c>
      <c r="M783" s="13">
        <v>0.16450216450216501</v>
      </c>
      <c r="N783" s="13">
        <v>0.157190635451505</v>
      </c>
      <c r="O783" s="13">
        <v>0.15479876160990699</v>
      </c>
      <c r="P783" s="13"/>
      <c r="Q783" s="13">
        <v>0.21621621621621601</v>
      </c>
      <c r="R783" s="13">
        <v>0.121621621621622</v>
      </c>
      <c r="S783" s="13">
        <v>0.22826086956521699</v>
      </c>
      <c r="T783" s="13">
        <v>0.18691588785046701</v>
      </c>
      <c r="U783" s="13">
        <v>0.16935483870967699</v>
      </c>
      <c r="V783" s="13">
        <v>9.9236641221374003E-2</v>
      </c>
      <c r="W783" s="13">
        <v>0.15306122448979601</v>
      </c>
      <c r="X783" s="13">
        <v>0.12280701754386</v>
      </c>
      <c r="Y783" s="13"/>
      <c r="Z783" s="13">
        <v>0.107913669064748</v>
      </c>
      <c r="AA783" s="13">
        <v>0.159509202453988</v>
      </c>
      <c r="AB783" s="13">
        <v>0.14935064935064901</v>
      </c>
      <c r="AC783" s="13">
        <v>0.11731843575419</v>
      </c>
      <c r="AD783" s="13">
        <v>0.161904761904762</v>
      </c>
      <c r="AE783" s="13">
        <v>0.22018348623853201</v>
      </c>
      <c r="AF783" s="13">
        <v>0.238095238095238</v>
      </c>
      <c r="AG783" s="13">
        <v>0.18681318681318701</v>
      </c>
      <c r="AH783" s="13"/>
      <c r="AI783" s="13">
        <v>0.24444444444444399</v>
      </c>
      <c r="AJ783" s="13">
        <v>0.22680412371134001</v>
      </c>
      <c r="AK783" s="13">
        <v>0.13071895424836599</v>
      </c>
      <c r="AL783" s="13">
        <v>0.151394422310757</v>
      </c>
      <c r="AM783" s="13">
        <v>0.126436781609195</v>
      </c>
      <c r="AN783" s="13"/>
      <c r="AO783" s="13">
        <v>0.13712374581939801</v>
      </c>
      <c r="AP783" s="13">
        <v>0.18489583333333301</v>
      </c>
      <c r="AQ783" s="13"/>
      <c r="AR783" s="13">
        <v>0.203125</v>
      </c>
      <c r="AS783" s="13">
        <v>0.14685314685314699</v>
      </c>
      <c r="AT783" s="13">
        <v>5.8823529411764698E-2</v>
      </c>
      <c r="AU783" s="13">
        <v>3.2258064516128997E-2</v>
      </c>
      <c r="AV783" s="13">
        <v>0.14285714285714299</v>
      </c>
      <c r="AW783" s="13">
        <v>0.12987012987013</v>
      </c>
      <c r="AX783" s="13">
        <v>0.16666666666666699</v>
      </c>
      <c r="AY783" s="13">
        <v>0.14705882352941199</v>
      </c>
      <c r="AZ783" s="13">
        <v>0.13725490196078399</v>
      </c>
      <c r="BA783" s="13">
        <v>0.12068965517241401</v>
      </c>
      <c r="BB783" s="13">
        <v>0.22807017543859601</v>
      </c>
      <c r="BC783" s="13">
        <v>0.30188679245283001</v>
      </c>
      <c r="BD783" s="13"/>
      <c r="BE783" s="13">
        <v>0.13881019830028299</v>
      </c>
    </row>
    <row r="784" spans="2:57" x14ac:dyDescent="0.25">
      <c r="B784" t="s">
        <v>82</v>
      </c>
      <c r="C784" s="13">
        <v>4.5824847250509199E-2</v>
      </c>
      <c r="D784" s="13">
        <v>6.4935064935064901E-2</v>
      </c>
      <c r="E784" s="13">
        <v>7.4074074074074098E-2</v>
      </c>
      <c r="F784" s="13">
        <v>3.1496062992125998E-2</v>
      </c>
      <c r="G784" s="13">
        <v>4.2635658914728702E-2</v>
      </c>
      <c r="H784" s="13"/>
      <c r="I784" s="13">
        <v>4.9356223175965698E-2</v>
      </c>
      <c r="J784" s="13">
        <v>4.2635658914728702E-2</v>
      </c>
      <c r="K784" s="13"/>
      <c r="L784" s="13">
        <v>3.125E-2</v>
      </c>
      <c r="M784" s="13">
        <v>4.3290043290043302E-2</v>
      </c>
      <c r="N784" s="13">
        <v>3.3444816053511697E-2</v>
      </c>
      <c r="O784" s="13">
        <v>6.5015479876161006E-2</v>
      </c>
      <c r="P784" s="13"/>
      <c r="Q784" s="13">
        <v>5.4054054054054099E-2</v>
      </c>
      <c r="R784" s="13">
        <v>6.7567567567567599E-2</v>
      </c>
      <c r="S784" s="13">
        <v>4.3478260869565202E-2</v>
      </c>
      <c r="T784" s="13">
        <v>3.7383177570093497E-2</v>
      </c>
      <c r="U784" s="13">
        <v>1.6129032258064498E-2</v>
      </c>
      <c r="V784" s="13">
        <v>2.2900763358778602E-2</v>
      </c>
      <c r="W784" s="13">
        <v>4.08163265306122E-2</v>
      </c>
      <c r="X784" s="13">
        <v>6.14035087719298E-2</v>
      </c>
      <c r="Y784" s="13"/>
      <c r="Z784" s="13">
        <v>5.7553956834532398E-2</v>
      </c>
      <c r="AA784" s="13">
        <v>5.5214723926380403E-2</v>
      </c>
      <c r="AB784" s="13">
        <v>4.5454545454545497E-2</v>
      </c>
      <c r="AC784" s="13">
        <v>3.3519553072625698E-2</v>
      </c>
      <c r="AD784" s="13">
        <v>4.7619047619047603E-2</v>
      </c>
      <c r="AE784" s="13">
        <v>2.7522935779816501E-2</v>
      </c>
      <c r="AF784" s="13">
        <v>2.3809523809523801E-2</v>
      </c>
      <c r="AG784" s="13">
        <v>6.5934065934065894E-2</v>
      </c>
      <c r="AH784" s="13"/>
      <c r="AI784" s="13">
        <v>4.4444444444444398E-2</v>
      </c>
      <c r="AJ784" s="13">
        <v>4.1237113402061903E-2</v>
      </c>
      <c r="AK784" s="13">
        <v>7.8431372549019607E-2</v>
      </c>
      <c r="AL784" s="13">
        <v>3.9840637450199202E-2</v>
      </c>
      <c r="AM784" s="13">
        <v>1.72413793103448E-2</v>
      </c>
      <c r="AN784" s="13"/>
      <c r="AO784" s="13">
        <v>4.6822742474916398E-2</v>
      </c>
      <c r="AP784" s="13">
        <v>4.4270833333333301E-2</v>
      </c>
      <c r="AQ784" s="13"/>
      <c r="AR784" s="13">
        <v>3.125E-2</v>
      </c>
      <c r="AS784" s="13">
        <v>4.8951048951049E-2</v>
      </c>
      <c r="AT784" s="13">
        <v>0.11764705882352899</v>
      </c>
      <c r="AU784" s="13">
        <v>3.2258064516128997E-2</v>
      </c>
      <c r="AV784" s="13">
        <v>4.20168067226891E-2</v>
      </c>
      <c r="AW784" s="13">
        <v>6.4935064935064901E-2</v>
      </c>
      <c r="AX784" s="13">
        <v>2.3809523809523801E-2</v>
      </c>
      <c r="AY784" s="13">
        <v>2.9411764705882401E-2</v>
      </c>
      <c r="AZ784" s="13">
        <v>1.9607843137254902E-2</v>
      </c>
      <c r="BA784" s="13">
        <v>0.13793103448275901</v>
      </c>
      <c r="BB784" s="13">
        <v>0</v>
      </c>
      <c r="BC784" s="13">
        <v>5.6603773584905703E-2</v>
      </c>
      <c r="BD784" s="13"/>
      <c r="BE784" s="13">
        <v>1.9830028328611901E-2</v>
      </c>
    </row>
    <row r="785" spans="2:57" x14ac:dyDescent="0.25">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row>
    <row r="786" spans="2:57" x14ac:dyDescent="0.25">
      <c r="B786" s="6" t="s">
        <v>367</v>
      </c>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row>
    <row r="787" spans="2:57" x14ac:dyDescent="0.25">
      <c r="B787" s="23" t="s">
        <v>242</v>
      </c>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row>
    <row r="788" spans="2:57" x14ac:dyDescent="0.25">
      <c r="B788" t="s">
        <v>359</v>
      </c>
      <c r="C788" s="13">
        <v>0.79327902240325898</v>
      </c>
      <c r="D788" s="13">
        <v>0.62337662337662303</v>
      </c>
      <c r="E788" s="13">
        <v>0.73333333333333295</v>
      </c>
      <c r="F788" s="13">
        <v>0.80314960629921295</v>
      </c>
      <c r="G788" s="13">
        <v>0.82945736434108497</v>
      </c>
      <c r="H788" s="13"/>
      <c r="I788" s="13">
        <v>0.75321888412017202</v>
      </c>
      <c r="J788" s="13">
        <v>0.82945736434108497</v>
      </c>
      <c r="K788" s="13"/>
      <c r="L788" s="13">
        <v>0.8359375</v>
      </c>
      <c r="M788" s="13">
        <v>0.82683982683982704</v>
      </c>
      <c r="N788" s="13">
        <v>0.80602006688963201</v>
      </c>
      <c r="O788" s="13">
        <v>0.73993808049535603</v>
      </c>
      <c r="P788" s="13"/>
      <c r="Q788" s="13">
        <v>0.68468468468468502</v>
      </c>
      <c r="R788" s="13">
        <v>0.74324324324324298</v>
      </c>
      <c r="S788" s="13">
        <v>0.79347826086956497</v>
      </c>
      <c r="T788" s="13">
        <v>0.86915887850467299</v>
      </c>
      <c r="U788" s="13">
        <v>0.79032258064516103</v>
      </c>
      <c r="V788" s="13">
        <v>0.83969465648855002</v>
      </c>
      <c r="W788" s="13">
        <v>0.77551020408163296</v>
      </c>
      <c r="X788" s="13">
        <v>0.82456140350877205</v>
      </c>
      <c r="Y788" s="13"/>
      <c r="Z788" s="13">
        <v>0.77697841726618699</v>
      </c>
      <c r="AA788" s="13">
        <v>0.76073619631901801</v>
      </c>
      <c r="AB788" s="13">
        <v>0.77272727272727304</v>
      </c>
      <c r="AC788" s="13">
        <v>0.92178770949720701</v>
      </c>
      <c r="AD788" s="13">
        <v>0.79047619047619</v>
      </c>
      <c r="AE788" s="13">
        <v>0.75229357798165097</v>
      </c>
      <c r="AF788" s="13">
        <v>0.76190476190476197</v>
      </c>
      <c r="AG788" s="13">
        <v>0.72527472527472503</v>
      </c>
      <c r="AH788" s="13"/>
      <c r="AI788" s="13">
        <v>0.75555555555555598</v>
      </c>
      <c r="AJ788" s="13">
        <v>0.74226804123711299</v>
      </c>
      <c r="AK788" s="13">
        <v>0.68627450980392202</v>
      </c>
      <c r="AL788" s="13">
        <v>0.80677290836653404</v>
      </c>
      <c r="AM788" s="13">
        <v>0.89080459770114895</v>
      </c>
      <c r="AN788" s="13"/>
      <c r="AO788" s="13">
        <v>0.78929765886287595</v>
      </c>
      <c r="AP788" s="13">
        <v>0.79947916666666696</v>
      </c>
      <c r="AQ788" s="13"/>
      <c r="AR788" s="13">
        <v>0.796875</v>
      </c>
      <c r="AS788" s="13">
        <v>0.83566433566433596</v>
      </c>
      <c r="AT788" s="13">
        <v>0.64705882352941202</v>
      </c>
      <c r="AU788" s="13">
        <v>0.87096774193548399</v>
      </c>
      <c r="AV788" s="13">
        <v>0.78151260504201703</v>
      </c>
      <c r="AW788" s="13">
        <v>0.77922077922077904</v>
      </c>
      <c r="AX788" s="13">
        <v>0.77380952380952395</v>
      </c>
      <c r="AY788" s="13">
        <v>0.79411764705882304</v>
      </c>
      <c r="AZ788" s="13">
        <v>0.80392156862745101</v>
      </c>
      <c r="BA788" s="13">
        <v>0.84482758620689702</v>
      </c>
      <c r="BB788" s="13">
        <v>0.66666666666666696</v>
      </c>
      <c r="BC788" s="13">
        <v>0.69811320754716999</v>
      </c>
      <c r="BD788" s="13"/>
      <c r="BE788" s="13">
        <v>0.85835694050991496</v>
      </c>
    </row>
    <row r="789" spans="2:57" x14ac:dyDescent="0.25">
      <c r="B789" t="s">
        <v>360</v>
      </c>
      <c r="C789" s="13">
        <v>0.15987780040733199</v>
      </c>
      <c r="D789" s="13">
        <v>0.31168831168831201</v>
      </c>
      <c r="E789" s="13">
        <v>0.17037037037037001</v>
      </c>
      <c r="F789" s="13">
        <v>0.15354330708661401</v>
      </c>
      <c r="G789" s="13">
        <v>0.137596899224806</v>
      </c>
      <c r="H789" s="13"/>
      <c r="I789" s="13">
        <v>0.184549356223176</v>
      </c>
      <c r="J789" s="13">
        <v>0.137596899224806</v>
      </c>
      <c r="K789" s="13"/>
      <c r="L789" s="13">
        <v>0.1328125</v>
      </c>
      <c r="M789" s="13">
        <v>0.12121212121212099</v>
      </c>
      <c r="N789" s="13">
        <v>0.157190635451505</v>
      </c>
      <c r="O789" s="13">
        <v>0.201238390092879</v>
      </c>
      <c r="P789" s="13"/>
      <c r="Q789" s="13">
        <v>0.26126126126126098</v>
      </c>
      <c r="R789" s="13">
        <v>0.18918918918918901</v>
      </c>
      <c r="S789" s="13">
        <v>0.15217391304347799</v>
      </c>
      <c r="T789" s="13">
        <v>0.10280373831775701</v>
      </c>
      <c r="U789" s="13">
        <v>0.18548387096774199</v>
      </c>
      <c r="V789" s="13">
        <v>0.106870229007634</v>
      </c>
      <c r="W789" s="13">
        <v>0.19387755102040799</v>
      </c>
      <c r="X789" s="13">
        <v>0.13596491228070201</v>
      </c>
      <c r="Y789" s="13"/>
      <c r="Z789" s="13">
        <v>0.16546762589928099</v>
      </c>
      <c r="AA789" s="13">
        <v>0.20245398773006101</v>
      </c>
      <c r="AB789" s="13">
        <v>0.162337662337662</v>
      </c>
      <c r="AC789" s="13">
        <v>5.5865921787709501E-2</v>
      </c>
      <c r="AD789" s="13">
        <v>0.15238095238095201</v>
      </c>
      <c r="AE789" s="13">
        <v>0.18348623853210999</v>
      </c>
      <c r="AF789" s="13">
        <v>0.214285714285714</v>
      </c>
      <c r="AG789" s="13">
        <v>0.230769230769231</v>
      </c>
      <c r="AH789" s="13"/>
      <c r="AI789" s="13">
        <v>0.2</v>
      </c>
      <c r="AJ789" s="13">
        <v>0.22680412371134001</v>
      </c>
      <c r="AK789" s="13">
        <v>0.20915032679738599</v>
      </c>
      <c r="AL789" s="13">
        <v>0.151394422310757</v>
      </c>
      <c r="AM789" s="13">
        <v>9.7701149425287404E-2</v>
      </c>
      <c r="AN789" s="13"/>
      <c r="AO789" s="13">
        <v>0.157190635451505</v>
      </c>
      <c r="AP789" s="13">
        <v>0.1640625</v>
      </c>
      <c r="AQ789" s="13"/>
      <c r="AR789" s="13">
        <v>0.1875</v>
      </c>
      <c r="AS789" s="13">
        <v>0.13986013986014001</v>
      </c>
      <c r="AT789" s="13">
        <v>0.11764705882352899</v>
      </c>
      <c r="AU789" s="13">
        <v>9.6774193548387094E-2</v>
      </c>
      <c r="AV789" s="13">
        <v>0.17647058823529399</v>
      </c>
      <c r="AW789" s="13">
        <v>0.12987012987013</v>
      </c>
      <c r="AX789" s="13">
        <v>0.15476190476190499</v>
      </c>
      <c r="AY789" s="13">
        <v>0.17647058823529399</v>
      </c>
      <c r="AZ789" s="13">
        <v>0.16666666666666699</v>
      </c>
      <c r="BA789" s="13">
        <v>8.6206896551724102E-2</v>
      </c>
      <c r="BB789" s="13">
        <v>0.28070175438596501</v>
      </c>
      <c r="BC789" s="13">
        <v>0.22641509433962301</v>
      </c>
      <c r="BD789" s="13"/>
      <c r="BE789" s="13">
        <v>0.118980169971671</v>
      </c>
    </row>
    <row r="790" spans="2:57" x14ac:dyDescent="0.25">
      <c r="B790" t="s">
        <v>82</v>
      </c>
      <c r="C790" s="13">
        <v>4.6843177189409398E-2</v>
      </c>
      <c r="D790" s="13">
        <v>6.4935064935064901E-2</v>
      </c>
      <c r="E790" s="13">
        <v>9.6296296296296297E-2</v>
      </c>
      <c r="F790" s="13">
        <v>4.33070866141732E-2</v>
      </c>
      <c r="G790" s="13">
        <v>3.2945736434108502E-2</v>
      </c>
      <c r="H790" s="13"/>
      <c r="I790" s="13">
        <v>6.2231759656652397E-2</v>
      </c>
      <c r="J790" s="13">
        <v>3.2945736434108502E-2</v>
      </c>
      <c r="K790" s="13"/>
      <c r="L790" s="13">
        <v>3.125E-2</v>
      </c>
      <c r="M790" s="13">
        <v>5.1948051948052E-2</v>
      </c>
      <c r="N790" s="13">
        <v>3.67892976588629E-2</v>
      </c>
      <c r="O790" s="13">
        <v>5.8823529411764698E-2</v>
      </c>
      <c r="P790" s="13"/>
      <c r="Q790" s="13">
        <v>5.4054054054054099E-2</v>
      </c>
      <c r="R790" s="13">
        <v>6.7567567567567599E-2</v>
      </c>
      <c r="S790" s="13">
        <v>5.4347826086956499E-2</v>
      </c>
      <c r="T790" s="13">
        <v>2.80373831775701E-2</v>
      </c>
      <c r="U790" s="13">
        <v>2.4193548387096801E-2</v>
      </c>
      <c r="V790" s="13">
        <v>5.34351145038168E-2</v>
      </c>
      <c r="W790" s="13">
        <v>3.06122448979592E-2</v>
      </c>
      <c r="X790" s="13">
        <v>3.94736842105263E-2</v>
      </c>
      <c r="Y790" s="13"/>
      <c r="Z790" s="13">
        <v>5.7553956834532398E-2</v>
      </c>
      <c r="AA790" s="13">
        <v>3.6809815950920199E-2</v>
      </c>
      <c r="AB790" s="13">
        <v>6.4935064935064901E-2</v>
      </c>
      <c r="AC790" s="13">
        <v>2.23463687150838E-2</v>
      </c>
      <c r="AD790" s="13">
        <v>5.7142857142857099E-2</v>
      </c>
      <c r="AE790" s="13">
        <v>6.4220183486238494E-2</v>
      </c>
      <c r="AF790" s="13">
        <v>2.3809523809523801E-2</v>
      </c>
      <c r="AG790" s="13">
        <v>4.3956043956044001E-2</v>
      </c>
      <c r="AH790" s="13"/>
      <c r="AI790" s="13">
        <v>4.4444444444444398E-2</v>
      </c>
      <c r="AJ790" s="13">
        <v>3.09278350515464E-2</v>
      </c>
      <c r="AK790" s="13">
        <v>0.10457516339869299</v>
      </c>
      <c r="AL790" s="13">
        <v>4.1832669322709203E-2</v>
      </c>
      <c r="AM790" s="13">
        <v>1.1494252873563199E-2</v>
      </c>
      <c r="AN790" s="13"/>
      <c r="AO790" s="13">
        <v>5.35117056856187E-2</v>
      </c>
      <c r="AP790" s="13">
        <v>3.6458333333333301E-2</v>
      </c>
      <c r="AQ790" s="13"/>
      <c r="AR790" s="13">
        <v>1.5625E-2</v>
      </c>
      <c r="AS790" s="13">
        <v>2.44755244755245E-2</v>
      </c>
      <c r="AT790" s="13">
        <v>0.23529411764705899</v>
      </c>
      <c r="AU790" s="13">
        <v>3.2258064516128997E-2</v>
      </c>
      <c r="AV790" s="13">
        <v>4.20168067226891E-2</v>
      </c>
      <c r="AW790" s="13">
        <v>9.0909090909090898E-2</v>
      </c>
      <c r="AX790" s="13">
        <v>7.1428571428571397E-2</v>
      </c>
      <c r="AY790" s="13">
        <v>2.9411764705882401E-2</v>
      </c>
      <c r="AZ790" s="13">
        <v>2.9411764705882401E-2</v>
      </c>
      <c r="BA790" s="13">
        <v>6.8965517241379296E-2</v>
      </c>
      <c r="BB790" s="13">
        <v>5.2631578947368397E-2</v>
      </c>
      <c r="BC790" s="13">
        <v>7.5471698113207503E-2</v>
      </c>
      <c r="BD790" s="13"/>
      <c r="BE790" s="13">
        <v>2.2662889518413599E-2</v>
      </c>
    </row>
    <row r="791" spans="2:57" x14ac:dyDescent="0.25">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row>
    <row r="792" spans="2:57" x14ac:dyDescent="0.25">
      <c r="B792" s="6" t="s">
        <v>368</v>
      </c>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row>
    <row r="793" spans="2:57" x14ac:dyDescent="0.25">
      <c r="B793" s="23" t="s">
        <v>242</v>
      </c>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row>
    <row r="794" spans="2:57" x14ac:dyDescent="0.25">
      <c r="B794" t="s">
        <v>359</v>
      </c>
      <c r="C794" s="13">
        <v>0.831975560081466</v>
      </c>
      <c r="D794" s="13">
        <v>0.72727272727272696</v>
      </c>
      <c r="E794" s="13">
        <v>0.77037037037037004</v>
      </c>
      <c r="F794" s="13">
        <v>0.84251968503937003</v>
      </c>
      <c r="G794" s="13">
        <v>0.85852713178294604</v>
      </c>
      <c r="H794" s="13"/>
      <c r="I794" s="13">
        <v>0.80257510729613701</v>
      </c>
      <c r="J794" s="13">
        <v>0.85852713178294604</v>
      </c>
      <c r="K794" s="13"/>
      <c r="L794" s="13">
        <v>0.859375</v>
      </c>
      <c r="M794" s="13">
        <v>0.80519480519480502</v>
      </c>
      <c r="N794" s="13">
        <v>0.86287625418060199</v>
      </c>
      <c r="O794" s="13">
        <v>0.81114551083591302</v>
      </c>
      <c r="P794" s="13"/>
      <c r="Q794" s="13">
        <v>0.74774774774774799</v>
      </c>
      <c r="R794" s="13">
        <v>0.77027027027026995</v>
      </c>
      <c r="S794" s="13">
        <v>0.84782608695652195</v>
      </c>
      <c r="T794" s="13">
        <v>0.82242990654205606</v>
      </c>
      <c r="U794" s="13">
        <v>0.86290322580645196</v>
      </c>
      <c r="V794" s="13">
        <v>0.89312977099236601</v>
      </c>
      <c r="W794" s="13">
        <v>0.82653061224489799</v>
      </c>
      <c r="X794" s="13">
        <v>0.85087719298245601</v>
      </c>
      <c r="Y794" s="13"/>
      <c r="Z794" s="13">
        <v>0.82014388489208601</v>
      </c>
      <c r="AA794" s="13">
        <v>0.85276073619631898</v>
      </c>
      <c r="AB794" s="13">
        <v>0.81818181818181801</v>
      </c>
      <c r="AC794" s="13">
        <v>0.83798882681564202</v>
      </c>
      <c r="AD794" s="13">
        <v>0.86666666666666703</v>
      </c>
      <c r="AE794" s="13">
        <v>0.807339449541284</v>
      </c>
      <c r="AF794" s="13">
        <v>0.83333333333333304</v>
      </c>
      <c r="AG794" s="13">
        <v>0.81318681318681296</v>
      </c>
      <c r="AH794" s="13"/>
      <c r="AI794" s="13">
        <v>0.68888888888888899</v>
      </c>
      <c r="AJ794" s="13">
        <v>0.82474226804123696</v>
      </c>
      <c r="AK794" s="13">
        <v>0.79084967320261401</v>
      </c>
      <c r="AL794" s="13">
        <v>0.856573705179283</v>
      </c>
      <c r="AM794" s="13">
        <v>0.85057471264367801</v>
      </c>
      <c r="AN794" s="13"/>
      <c r="AO794" s="13">
        <v>0.83612040133779297</v>
      </c>
      <c r="AP794" s="13">
        <v>0.82552083333333304</v>
      </c>
      <c r="AQ794" s="13"/>
      <c r="AR794" s="13">
        <v>0.828125</v>
      </c>
      <c r="AS794" s="13">
        <v>0.81468531468531502</v>
      </c>
      <c r="AT794" s="13">
        <v>0.82352941176470595</v>
      </c>
      <c r="AU794" s="13">
        <v>0.87096774193548399</v>
      </c>
      <c r="AV794" s="13">
        <v>0.86554621848739499</v>
      </c>
      <c r="AW794" s="13">
        <v>0.80519480519480502</v>
      </c>
      <c r="AX794" s="13">
        <v>0.82142857142857095</v>
      </c>
      <c r="AY794" s="13">
        <v>0.91176470588235303</v>
      </c>
      <c r="AZ794" s="13">
        <v>0.86274509803921595</v>
      </c>
      <c r="BA794" s="13">
        <v>0.82758620689655205</v>
      </c>
      <c r="BB794" s="13">
        <v>0.82456140350877205</v>
      </c>
      <c r="BC794" s="13">
        <v>0.79245283018867896</v>
      </c>
      <c r="BD794" s="13"/>
      <c r="BE794" s="13">
        <v>0.87252124645892304</v>
      </c>
    </row>
    <row r="795" spans="2:57" x14ac:dyDescent="0.25">
      <c r="B795" t="s">
        <v>360</v>
      </c>
      <c r="C795" s="13">
        <v>0.131364562118126</v>
      </c>
      <c r="D795" s="13">
        <v>0.207792207792208</v>
      </c>
      <c r="E795" s="13">
        <v>0.17777777777777801</v>
      </c>
      <c r="F795" s="13">
        <v>0.118110236220472</v>
      </c>
      <c r="G795" s="13">
        <v>0.114341085271318</v>
      </c>
      <c r="H795" s="13"/>
      <c r="I795" s="13">
        <v>0.15021459227467801</v>
      </c>
      <c r="J795" s="13">
        <v>0.114341085271318</v>
      </c>
      <c r="K795" s="13"/>
      <c r="L795" s="13">
        <v>0.1171875</v>
      </c>
      <c r="M795" s="13">
        <v>0.16450216450216501</v>
      </c>
      <c r="N795" s="13">
        <v>0.103678929765886</v>
      </c>
      <c r="O795" s="13">
        <v>0.13931888544891599</v>
      </c>
      <c r="P795" s="13"/>
      <c r="Q795" s="13">
        <v>0.18918918918918901</v>
      </c>
      <c r="R795" s="13">
        <v>0.162162162162162</v>
      </c>
      <c r="S795" s="13">
        <v>0.108695652173913</v>
      </c>
      <c r="T795" s="13">
        <v>0.15887850467289699</v>
      </c>
      <c r="U795" s="13">
        <v>0.120967741935484</v>
      </c>
      <c r="V795" s="13">
        <v>0.106870229007634</v>
      </c>
      <c r="W795" s="13">
        <v>0.14285714285714299</v>
      </c>
      <c r="X795" s="13">
        <v>0.105263157894737</v>
      </c>
      <c r="Y795" s="13"/>
      <c r="Z795" s="13">
        <v>0.13669064748201401</v>
      </c>
      <c r="AA795" s="13">
        <v>0.122699386503067</v>
      </c>
      <c r="AB795" s="13">
        <v>0.123376623376623</v>
      </c>
      <c r="AC795" s="13">
        <v>0.12849162011173201</v>
      </c>
      <c r="AD795" s="13">
        <v>0.114285714285714</v>
      </c>
      <c r="AE795" s="13">
        <v>0.12844036697247699</v>
      </c>
      <c r="AF795" s="13">
        <v>0.16666666666666699</v>
      </c>
      <c r="AG795" s="13">
        <v>0.164835164835165</v>
      </c>
      <c r="AH795" s="13"/>
      <c r="AI795" s="13">
        <v>0.17777777777777801</v>
      </c>
      <c r="AJ795" s="13">
        <v>0.123711340206186</v>
      </c>
      <c r="AK795" s="13">
        <v>0.14379084967320299</v>
      </c>
      <c r="AL795" s="13">
        <v>0.119521912350598</v>
      </c>
      <c r="AM795" s="13">
        <v>0.14367816091954</v>
      </c>
      <c r="AN795" s="13"/>
      <c r="AO795" s="13">
        <v>0.12709030100334401</v>
      </c>
      <c r="AP795" s="13">
        <v>0.13802083333333301</v>
      </c>
      <c r="AQ795" s="13"/>
      <c r="AR795" s="13">
        <v>0.140625</v>
      </c>
      <c r="AS795" s="13">
        <v>0.15384615384615399</v>
      </c>
      <c r="AT795" s="13">
        <v>5.8823529411764698E-2</v>
      </c>
      <c r="AU795" s="13">
        <v>9.6774193548387094E-2</v>
      </c>
      <c r="AV795" s="13">
        <v>9.2436974789915999E-2</v>
      </c>
      <c r="AW795" s="13">
        <v>0.14285714285714299</v>
      </c>
      <c r="AX795" s="13">
        <v>0.14285714285714299</v>
      </c>
      <c r="AY795" s="13">
        <v>5.8823529411764698E-2</v>
      </c>
      <c r="AZ795" s="13">
        <v>0.10784313725490199</v>
      </c>
      <c r="BA795" s="13">
        <v>0.12068965517241401</v>
      </c>
      <c r="BB795" s="13">
        <v>0.175438596491228</v>
      </c>
      <c r="BC795" s="13">
        <v>0.15094339622641501</v>
      </c>
      <c r="BD795" s="13"/>
      <c r="BE795" s="13">
        <v>0.10481586402266301</v>
      </c>
    </row>
    <row r="796" spans="2:57" x14ac:dyDescent="0.25">
      <c r="B796" t="s">
        <v>82</v>
      </c>
      <c r="C796" s="13">
        <v>3.6659877800407303E-2</v>
      </c>
      <c r="D796" s="13">
        <v>6.4935064935064901E-2</v>
      </c>
      <c r="E796" s="13">
        <v>5.1851851851851899E-2</v>
      </c>
      <c r="F796" s="13">
        <v>3.9370078740157501E-2</v>
      </c>
      <c r="G796" s="13">
        <v>2.7131782945736399E-2</v>
      </c>
      <c r="H796" s="13"/>
      <c r="I796" s="13">
        <v>4.7210300429184601E-2</v>
      </c>
      <c r="J796" s="13">
        <v>2.7131782945736399E-2</v>
      </c>
      <c r="K796" s="13"/>
      <c r="L796" s="13">
        <v>2.34375E-2</v>
      </c>
      <c r="M796" s="13">
        <v>3.03030303030303E-2</v>
      </c>
      <c r="N796" s="13">
        <v>3.3444816053511697E-2</v>
      </c>
      <c r="O796" s="13">
        <v>4.9535603715170302E-2</v>
      </c>
      <c r="P796" s="13"/>
      <c r="Q796" s="13">
        <v>6.3063063063063099E-2</v>
      </c>
      <c r="R796" s="13">
        <v>6.7567567567567599E-2</v>
      </c>
      <c r="S796" s="13">
        <v>4.3478260869565202E-2</v>
      </c>
      <c r="T796" s="13">
        <v>1.86915887850467E-2</v>
      </c>
      <c r="U796" s="13">
        <v>1.6129032258064498E-2</v>
      </c>
      <c r="V796" s="13">
        <v>0</v>
      </c>
      <c r="W796" s="13">
        <v>3.06122448979592E-2</v>
      </c>
      <c r="X796" s="13">
        <v>4.3859649122807001E-2</v>
      </c>
      <c r="Y796" s="13"/>
      <c r="Z796" s="13">
        <v>4.3165467625899297E-2</v>
      </c>
      <c r="AA796" s="13">
        <v>2.4539877300613501E-2</v>
      </c>
      <c r="AB796" s="13">
        <v>5.8441558441558399E-2</v>
      </c>
      <c r="AC796" s="13">
        <v>3.3519553072625698E-2</v>
      </c>
      <c r="AD796" s="13">
        <v>1.9047619047619001E-2</v>
      </c>
      <c r="AE796" s="13">
        <v>6.4220183486238494E-2</v>
      </c>
      <c r="AF796" s="13">
        <v>0</v>
      </c>
      <c r="AG796" s="13">
        <v>2.1978021978022001E-2</v>
      </c>
      <c r="AH796" s="13"/>
      <c r="AI796" s="13">
        <v>0.133333333333333</v>
      </c>
      <c r="AJ796" s="13">
        <v>5.1546391752577303E-2</v>
      </c>
      <c r="AK796" s="13">
        <v>6.5359477124182996E-2</v>
      </c>
      <c r="AL796" s="13">
        <v>2.3904382470119501E-2</v>
      </c>
      <c r="AM796" s="13">
        <v>5.74712643678161E-3</v>
      </c>
      <c r="AN796" s="13"/>
      <c r="AO796" s="13">
        <v>3.67892976588629E-2</v>
      </c>
      <c r="AP796" s="13">
        <v>3.6458333333333301E-2</v>
      </c>
      <c r="AQ796" s="13"/>
      <c r="AR796" s="13">
        <v>3.125E-2</v>
      </c>
      <c r="AS796" s="13">
        <v>3.1468531468531499E-2</v>
      </c>
      <c r="AT796" s="13">
        <v>0.11764705882352899</v>
      </c>
      <c r="AU796" s="13">
        <v>3.2258064516128997E-2</v>
      </c>
      <c r="AV796" s="13">
        <v>4.20168067226891E-2</v>
      </c>
      <c r="AW796" s="13">
        <v>5.1948051948052E-2</v>
      </c>
      <c r="AX796" s="13">
        <v>3.5714285714285698E-2</v>
      </c>
      <c r="AY796" s="13">
        <v>2.9411764705882401E-2</v>
      </c>
      <c r="AZ796" s="13">
        <v>2.9411764705882401E-2</v>
      </c>
      <c r="BA796" s="13">
        <v>5.1724137931034503E-2</v>
      </c>
      <c r="BB796" s="13">
        <v>0</v>
      </c>
      <c r="BC796" s="13">
        <v>5.6603773584905703E-2</v>
      </c>
      <c r="BD796" s="13"/>
      <c r="BE796" s="13">
        <v>2.2662889518413599E-2</v>
      </c>
    </row>
    <row r="797" spans="2:57" x14ac:dyDescent="0.25">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row>
    <row r="798" spans="2:57" x14ac:dyDescent="0.25">
      <c r="B798" s="6" t="s">
        <v>369</v>
      </c>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row>
    <row r="799" spans="2:57" x14ac:dyDescent="0.25">
      <c r="B799" s="23" t="s">
        <v>242</v>
      </c>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row>
    <row r="800" spans="2:57" x14ac:dyDescent="0.25">
      <c r="B800" t="s">
        <v>359</v>
      </c>
      <c r="C800" s="13">
        <v>0.834012219959267</v>
      </c>
      <c r="D800" s="13">
        <v>0.76623376623376604</v>
      </c>
      <c r="E800" s="13">
        <v>0.85185185185185197</v>
      </c>
      <c r="F800" s="13">
        <v>0.82677165354330695</v>
      </c>
      <c r="G800" s="13">
        <v>0.84302325581395399</v>
      </c>
      <c r="H800" s="13"/>
      <c r="I800" s="13">
        <v>0.82403433476394805</v>
      </c>
      <c r="J800" s="13">
        <v>0.84302325581395399</v>
      </c>
      <c r="K800" s="13"/>
      <c r="L800" s="13">
        <v>0.890625</v>
      </c>
      <c r="M800" s="13">
        <v>0.82683982683982704</v>
      </c>
      <c r="N800" s="13">
        <v>0.81605351170568596</v>
      </c>
      <c r="O800" s="13">
        <v>0.83281733746130004</v>
      </c>
      <c r="P800" s="13"/>
      <c r="Q800" s="13">
        <v>0.81081081081081097</v>
      </c>
      <c r="R800" s="13">
        <v>0.85135135135135098</v>
      </c>
      <c r="S800" s="13">
        <v>0.83695652173913004</v>
      </c>
      <c r="T800" s="13">
        <v>0.79439252336448596</v>
      </c>
      <c r="U800" s="13">
        <v>0.79838709677419395</v>
      </c>
      <c r="V800" s="13">
        <v>0.87786259541984701</v>
      </c>
      <c r="W800" s="13">
        <v>0.80612244897959195</v>
      </c>
      <c r="X800" s="13">
        <v>0.87719298245613997</v>
      </c>
      <c r="Y800" s="13"/>
      <c r="Z800" s="13">
        <v>0.84172661870503596</v>
      </c>
      <c r="AA800" s="13">
        <v>0.86503067484662599</v>
      </c>
      <c r="AB800" s="13">
        <v>0.77922077922077904</v>
      </c>
      <c r="AC800" s="13">
        <v>0.88826815642458101</v>
      </c>
      <c r="AD800" s="13">
        <v>0.86666666666666703</v>
      </c>
      <c r="AE800" s="13">
        <v>0.73394495412843996</v>
      </c>
      <c r="AF800" s="13">
        <v>0.71428571428571397</v>
      </c>
      <c r="AG800" s="13">
        <v>0.89010989010988995</v>
      </c>
      <c r="AH800" s="13"/>
      <c r="AI800" s="13">
        <v>0.68888888888888899</v>
      </c>
      <c r="AJ800" s="13">
        <v>0.81443298969072198</v>
      </c>
      <c r="AK800" s="13">
        <v>0.79084967320261401</v>
      </c>
      <c r="AL800" s="13">
        <v>0.83665338645418297</v>
      </c>
      <c r="AM800" s="13">
        <v>0.91954022988505701</v>
      </c>
      <c r="AN800" s="13"/>
      <c r="AO800" s="13">
        <v>0.84113712374581895</v>
      </c>
      <c r="AP800" s="13">
        <v>0.82291666666666696</v>
      </c>
      <c r="AQ800" s="13"/>
      <c r="AR800" s="13">
        <v>0.8125</v>
      </c>
      <c r="AS800" s="13">
        <v>0.83916083916083895</v>
      </c>
      <c r="AT800" s="13">
        <v>0.82352941176470595</v>
      </c>
      <c r="AU800" s="13">
        <v>0.80645161290322598</v>
      </c>
      <c r="AV800" s="13">
        <v>0.83193277310924396</v>
      </c>
      <c r="AW800" s="13">
        <v>0.85714285714285698</v>
      </c>
      <c r="AX800" s="13">
        <v>0.80952380952380998</v>
      </c>
      <c r="AY800" s="13">
        <v>0.85294117647058798</v>
      </c>
      <c r="AZ800" s="13">
        <v>0.83333333333333304</v>
      </c>
      <c r="BA800" s="13">
        <v>0.86206896551724099</v>
      </c>
      <c r="BB800" s="13">
        <v>0.84210526315789502</v>
      </c>
      <c r="BC800" s="13">
        <v>0.81132075471698095</v>
      </c>
      <c r="BD800" s="13"/>
      <c r="BE800" s="13">
        <v>0.84985835694051004</v>
      </c>
    </row>
    <row r="801" spans="2:57" x14ac:dyDescent="0.25">
      <c r="B801" t="s">
        <v>360</v>
      </c>
      <c r="C801" s="13">
        <v>0.12830957230142601</v>
      </c>
      <c r="D801" s="13">
        <v>0.18181818181818199</v>
      </c>
      <c r="E801" s="13">
        <v>9.6296296296296297E-2</v>
      </c>
      <c r="F801" s="13">
        <v>0.12992125984252001</v>
      </c>
      <c r="G801" s="13">
        <v>0.127906976744186</v>
      </c>
      <c r="H801" s="13"/>
      <c r="I801" s="13">
        <v>0.128755364806867</v>
      </c>
      <c r="J801" s="13">
        <v>0.127906976744186</v>
      </c>
      <c r="K801" s="13"/>
      <c r="L801" s="13">
        <v>9.375E-2</v>
      </c>
      <c r="M801" s="13">
        <v>0.13419913419913401</v>
      </c>
      <c r="N801" s="13">
        <v>0.15050167224080299</v>
      </c>
      <c r="O801" s="13">
        <v>0.11764705882352899</v>
      </c>
      <c r="P801" s="13"/>
      <c r="Q801" s="13">
        <v>0.162162162162162</v>
      </c>
      <c r="R801" s="13">
        <v>9.45945945945946E-2</v>
      </c>
      <c r="S801" s="13">
        <v>0.13043478260869601</v>
      </c>
      <c r="T801" s="13">
        <v>0.168224299065421</v>
      </c>
      <c r="U801" s="13">
        <v>0.16935483870967699</v>
      </c>
      <c r="V801" s="13">
        <v>0.122137404580153</v>
      </c>
      <c r="W801" s="13">
        <v>0.14285714285714299</v>
      </c>
      <c r="X801" s="13">
        <v>8.3333333333333301E-2</v>
      </c>
      <c r="Y801" s="13"/>
      <c r="Z801" s="13">
        <v>0.107913669064748</v>
      </c>
      <c r="AA801" s="13">
        <v>0.11656441717791401</v>
      </c>
      <c r="AB801" s="13">
        <v>0.15584415584415601</v>
      </c>
      <c r="AC801" s="13">
        <v>8.3798882681564199E-2</v>
      </c>
      <c r="AD801" s="13">
        <v>0.114285714285714</v>
      </c>
      <c r="AE801" s="13">
        <v>0.192660550458716</v>
      </c>
      <c r="AF801" s="13">
        <v>0.26190476190476197</v>
      </c>
      <c r="AG801" s="13">
        <v>9.8901098901098897E-2</v>
      </c>
      <c r="AH801" s="13"/>
      <c r="AI801" s="13">
        <v>0.266666666666667</v>
      </c>
      <c r="AJ801" s="13">
        <v>0.14432989690721601</v>
      </c>
      <c r="AK801" s="13">
        <v>0.14379084967320299</v>
      </c>
      <c r="AL801" s="13">
        <v>0.127490039840637</v>
      </c>
      <c r="AM801" s="13">
        <v>7.4712643678160898E-2</v>
      </c>
      <c r="AN801" s="13"/>
      <c r="AO801" s="13">
        <v>0.118729096989967</v>
      </c>
      <c r="AP801" s="13">
        <v>0.14322916666666699</v>
      </c>
      <c r="AQ801" s="13"/>
      <c r="AR801" s="13">
        <v>0.125</v>
      </c>
      <c r="AS801" s="13">
        <v>0.13636363636363599</v>
      </c>
      <c r="AT801" s="13">
        <v>0.11764705882352899</v>
      </c>
      <c r="AU801" s="13">
        <v>0.12903225806451599</v>
      </c>
      <c r="AV801" s="13">
        <v>0.126050420168067</v>
      </c>
      <c r="AW801" s="13">
        <v>9.0909090909090898E-2</v>
      </c>
      <c r="AX801" s="13">
        <v>0.15476190476190499</v>
      </c>
      <c r="AY801" s="13">
        <v>0.11764705882352899</v>
      </c>
      <c r="AZ801" s="13">
        <v>0.12745098039215699</v>
      </c>
      <c r="BA801" s="13">
        <v>6.8965517241379296E-2</v>
      </c>
      <c r="BB801" s="13">
        <v>0.140350877192982</v>
      </c>
      <c r="BC801" s="13">
        <v>0.169811320754717</v>
      </c>
      <c r="BD801" s="13"/>
      <c r="BE801" s="13">
        <v>0.124645892351275</v>
      </c>
    </row>
    <row r="802" spans="2:57" x14ac:dyDescent="0.25">
      <c r="B802" t="s">
        <v>82</v>
      </c>
      <c r="C802" s="13">
        <v>3.7678207739307502E-2</v>
      </c>
      <c r="D802" s="13">
        <v>5.1948051948052E-2</v>
      </c>
      <c r="E802" s="13">
        <v>5.1851851851851899E-2</v>
      </c>
      <c r="F802" s="13">
        <v>4.33070866141732E-2</v>
      </c>
      <c r="G802" s="13">
        <v>2.9069767441860499E-2</v>
      </c>
      <c r="H802" s="13"/>
      <c r="I802" s="13">
        <v>4.7210300429184601E-2</v>
      </c>
      <c r="J802" s="13">
        <v>2.9069767441860499E-2</v>
      </c>
      <c r="K802" s="13"/>
      <c r="L802" s="13">
        <v>1.5625E-2</v>
      </c>
      <c r="M802" s="13">
        <v>3.8961038961039002E-2</v>
      </c>
      <c r="N802" s="13">
        <v>3.3444816053511697E-2</v>
      </c>
      <c r="O802" s="13">
        <v>4.9535603715170302E-2</v>
      </c>
      <c r="P802" s="13"/>
      <c r="Q802" s="13">
        <v>2.7027027027027001E-2</v>
      </c>
      <c r="R802" s="13">
        <v>5.4054054054054099E-2</v>
      </c>
      <c r="S802" s="13">
        <v>3.2608695652173898E-2</v>
      </c>
      <c r="T802" s="13">
        <v>3.7383177570093497E-2</v>
      </c>
      <c r="U802" s="13">
        <v>3.2258064516128997E-2</v>
      </c>
      <c r="V802" s="13">
        <v>0</v>
      </c>
      <c r="W802" s="13">
        <v>5.10204081632653E-2</v>
      </c>
      <c r="X802" s="13">
        <v>3.94736842105263E-2</v>
      </c>
      <c r="Y802" s="13"/>
      <c r="Z802" s="13">
        <v>5.0359712230215799E-2</v>
      </c>
      <c r="AA802" s="13">
        <v>1.84049079754601E-2</v>
      </c>
      <c r="AB802" s="13">
        <v>6.4935064935064901E-2</v>
      </c>
      <c r="AC802" s="13">
        <v>2.7932960893854698E-2</v>
      </c>
      <c r="AD802" s="13">
        <v>1.9047619047619001E-2</v>
      </c>
      <c r="AE802" s="13">
        <v>7.3394495412843999E-2</v>
      </c>
      <c r="AF802" s="13">
        <v>2.3809523809523801E-2</v>
      </c>
      <c r="AG802" s="13">
        <v>1.0989010989011E-2</v>
      </c>
      <c r="AH802" s="13"/>
      <c r="AI802" s="13">
        <v>4.4444444444444398E-2</v>
      </c>
      <c r="AJ802" s="13">
        <v>4.1237113402061903E-2</v>
      </c>
      <c r="AK802" s="13">
        <v>6.5359477124182996E-2</v>
      </c>
      <c r="AL802" s="13">
        <v>3.58565737051793E-2</v>
      </c>
      <c r="AM802" s="13">
        <v>5.74712643678161E-3</v>
      </c>
      <c r="AN802" s="13"/>
      <c r="AO802" s="13">
        <v>4.0133779264213999E-2</v>
      </c>
      <c r="AP802" s="13">
        <v>3.3854166666666699E-2</v>
      </c>
      <c r="AQ802" s="13"/>
      <c r="AR802" s="13">
        <v>6.25E-2</v>
      </c>
      <c r="AS802" s="13">
        <v>2.44755244755245E-2</v>
      </c>
      <c r="AT802" s="13">
        <v>5.8823529411764698E-2</v>
      </c>
      <c r="AU802" s="13">
        <v>6.4516129032258104E-2</v>
      </c>
      <c r="AV802" s="13">
        <v>4.20168067226891E-2</v>
      </c>
      <c r="AW802" s="13">
        <v>5.1948051948052E-2</v>
      </c>
      <c r="AX802" s="13">
        <v>3.5714285714285698E-2</v>
      </c>
      <c r="AY802" s="13">
        <v>2.9411764705882401E-2</v>
      </c>
      <c r="AZ802" s="13">
        <v>3.9215686274509803E-2</v>
      </c>
      <c r="BA802" s="13">
        <v>6.8965517241379296E-2</v>
      </c>
      <c r="BB802" s="13">
        <v>1.7543859649122799E-2</v>
      </c>
      <c r="BC802" s="13">
        <v>1.88679245283019E-2</v>
      </c>
      <c r="BD802" s="13"/>
      <c r="BE802" s="13">
        <v>2.54957507082153E-2</v>
      </c>
    </row>
    <row r="803" spans="2:57" x14ac:dyDescent="0.25">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row>
    <row r="804" spans="2:57" x14ac:dyDescent="0.25">
      <c r="B804" s="6" t="s">
        <v>370</v>
      </c>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row>
    <row r="805" spans="2:57" x14ac:dyDescent="0.25">
      <c r="B805" s="23" t="s">
        <v>242</v>
      </c>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row>
    <row r="806" spans="2:57" x14ac:dyDescent="0.25">
      <c r="B806" t="s">
        <v>359</v>
      </c>
      <c r="C806" s="13">
        <v>0.72403258655804503</v>
      </c>
      <c r="D806" s="13">
        <v>0.58441558441558406</v>
      </c>
      <c r="E806" s="13">
        <v>0.6</v>
      </c>
      <c r="F806" s="13">
        <v>0.74409448818897606</v>
      </c>
      <c r="G806" s="13">
        <v>0.76744186046511598</v>
      </c>
      <c r="H806" s="13"/>
      <c r="I806" s="13">
        <v>0.67596566523605195</v>
      </c>
      <c r="J806" s="13">
        <v>0.76744186046511598</v>
      </c>
      <c r="K806" s="13"/>
      <c r="L806" s="13">
        <v>0.78125</v>
      </c>
      <c r="M806" s="13">
        <v>0.73160173160173203</v>
      </c>
      <c r="N806" s="13">
        <v>0.74916387959866204</v>
      </c>
      <c r="O806" s="13">
        <v>0.671826625386997</v>
      </c>
      <c r="P806" s="13"/>
      <c r="Q806" s="13">
        <v>0.69369369369369405</v>
      </c>
      <c r="R806" s="13">
        <v>0.72972972972973005</v>
      </c>
      <c r="S806" s="13">
        <v>0.61956521739130399</v>
      </c>
      <c r="T806" s="13">
        <v>0.72897196261682196</v>
      </c>
      <c r="U806" s="13">
        <v>0.68548387096774199</v>
      </c>
      <c r="V806" s="13">
        <v>0.77099236641221403</v>
      </c>
      <c r="W806" s="13">
        <v>0.74489795918367396</v>
      </c>
      <c r="X806" s="13">
        <v>0.77631578947368396</v>
      </c>
      <c r="Y806" s="13"/>
      <c r="Z806" s="13">
        <v>0.71223021582733803</v>
      </c>
      <c r="AA806" s="13">
        <v>0.78527607361963203</v>
      </c>
      <c r="AB806" s="13">
        <v>0.71428571428571397</v>
      </c>
      <c r="AC806" s="13">
        <v>0.79329608938547502</v>
      </c>
      <c r="AD806" s="13">
        <v>0.74285714285714299</v>
      </c>
      <c r="AE806" s="13">
        <v>0.605504587155963</v>
      </c>
      <c r="AF806" s="13">
        <v>0.69047619047619002</v>
      </c>
      <c r="AG806" s="13">
        <v>0.64835164835164805</v>
      </c>
      <c r="AH806" s="13"/>
      <c r="AI806" s="13">
        <v>0.68888888888888899</v>
      </c>
      <c r="AJ806" s="13">
        <v>0.63917525773195905</v>
      </c>
      <c r="AK806" s="13">
        <v>0.60784313725490202</v>
      </c>
      <c r="AL806" s="13">
        <v>0.74701195219123495</v>
      </c>
      <c r="AM806" s="13">
        <v>0.81609195402298895</v>
      </c>
      <c r="AN806" s="13"/>
      <c r="AO806" s="13">
        <v>0.70568561872909696</v>
      </c>
      <c r="AP806" s="13">
        <v>0.75260416666666696</v>
      </c>
      <c r="AQ806" s="13"/>
      <c r="AR806" s="13">
        <v>0.75</v>
      </c>
      <c r="AS806" s="13">
        <v>0.72377622377622397</v>
      </c>
      <c r="AT806" s="13">
        <v>0.70588235294117696</v>
      </c>
      <c r="AU806" s="13">
        <v>0.70967741935483897</v>
      </c>
      <c r="AV806" s="13">
        <v>0.78151260504201703</v>
      </c>
      <c r="AW806" s="13">
        <v>0.68831168831168799</v>
      </c>
      <c r="AX806" s="13">
        <v>0.75</v>
      </c>
      <c r="AY806" s="13">
        <v>0.76470588235294101</v>
      </c>
      <c r="AZ806" s="13">
        <v>0.72549019607843102</v>
      </c>
      <c r="BA806" s="13">
        <v>0.74137931034482796</v>
      </c>
      <c r="BB806" s="13">
        <v>0.68421052631578905</v>
      </c>
      <c r="BC806" s="13">
        <v>0.58490566037735803</v>
      </c>
      <c r="BD806" s="13"/>
      <c r="BE806" s="13">
        <v>0.77620396600566599</v>
      </c>
    </row>
    <row r="807" spans="2:57" x14ac:dyDescent="0.25">
      <c r="B807" t="s">
        <v>360</v>
      </c>
      <c r="C807" s="13">
        <v>0.203665987780041</v>
      </c>
      <c r="D807" s="13">
        <v>0.29870129870129902</v>
      </c>
      <c r="E807" s="13">
        <v>0.31111111111111101</v>
      </c>
      <c r="F807" s="13">
        <v>0.18897637795275599</v>
      </c>
      <c r="G807" s="13">
        <v>0.168604651162791</v>
      </c>
      <c r="H807" s="13"/>
      <c r="I807" s="13">
        <v>0.242489270386266</v>
      </c>
      <c r="J807" s="13">
        <v>0.168604651162791</v>
      </c>
      <c r="K807" s="13"/>
      <c r="L807" s="13">
        <v>0.171875</v>
      </c>
      <c r="M807" s="13">
        <v>0.199134199134199</v>
      </c>
      <c r="N807" s="13">
        <v>0.20735785953177299</v>
      </c>
      <c r="O807" s="13">
        <v>0.21671826625387</v>
      </c>
      <c r="P807" s="13"/>
      <c r="Q807" s="13">
        <v>0.25225225225225201</v>
      </c>
      <c r="R807" s="13">
        <v>0.24324324324324301</v>
      </c>
      <c r="S807" s="13">
        <v>0.282608695652174</v>
      </c>
      <c r="T807" s="13">
        <v>0.177570093457944</v>
      </c>
      <c r="U807" s="13">
        <v>0.25</v>
      </c>
      <c r="V807" s="13">
        <v>0.17557251908396901</v>
      </c>
      <c r="W807" s="13">
        <v>0.15306122448979601</v>
      </c>
      <c r="X807" s="13">
        <v>0.162280701754386</v>
      </c>
      <c r="Y807" s="13"/>
      <c r="Z807" s="13">
        <v>0.22302158273381301</v>
      </c>
      <c r="AA807" s="13">
        <v>0.159509202453988</v>
      </c>
      <c r="AB807" s="13">
        <v>0.201298701298701</v>
      </c>
      <c r="AC807" s="13">
        <v>0.15083798882681601</v>
      </c>
      <c r="AD807" s="13">
        <v>0.17142857142857101</v>
      </c>
      <c r="AE807" s="13">
        <v>0.25688073394495398</v>
      </c>
      <c r="AF807" s="13">
        <v>0.28571428571428598</v>
      </c>
      <c r="AG807" s="13">
        <v>0.29670329670329698</v>
      </c>
      <c r="AH807" s="13"/>
      <c r="AI807" s="13">
        <v>0.28888888888888897</v>
      </c>
      <c r="AJ807" s="13">
        <v>0.32989690721649501</v>
      </c>
      <c r="AK807" s="13">
        <v>0.24836601307189499</v>
      </c>
      <c r="AL807" s="13">
        <v>0.17729083665338599</v>
      </c>
      <c r="AM807" s="13">
        <v>0.15517241379310301</v>
      </c>
      <c r="AN807" s="13"/>
      <c r="AO807" s="13">
        <v>0.20903010033444799</v>
      </c>
      <c r="AP807" s="13">
        <v>0.1953125</v>
      </c>
      <c r="AQ807" s="13"/>
      <c r="AR807" s="13">
        <v>0.21875</v>
      </c>
      <c r="AS807" s="13">
        <v>0.223776223776224</v>
      </c>
      <c r="AT807" s="13">
        <v>0.17647058823529399</v>
      </c>
      <c r="AU807" s="13">
        <v>0.225806451612903</v>
      </c>
      <c r="AV807" s="13">
        <v>0.126050420168067</v>
      </c>
      <c r="AW807" s="13">
        <v>0.18181818181818199</v>
      </c>
      <c r="AX807" s="13">
        <v>0.19047619047618999</v>
      </c>
      <c r="AY807" s="13">
        <v>0.20588235294117599</v>
      </c>
      <c r="AZ807" s="13">
        <v>0.20588235294117599</v>
      </c>
      <c r="BA807" s="13">
        <v>0.13793103448275901</v>
      </c>
      <c r="BB807" s="13">
        <v>0.26315789473684198</v>
      </c>
      <c r="BC807" s="13">
        <v>0.30188679245283001</v>
      </c>
      <c r="BD807" s="13"/>
      <c r="BE807" s="13">
        <v>0.16997167138810201</v>
      </c>
    </row>
    <row r="808" spans="2:57" x14ac:dyDescent="0.25">
      <c r="B808" t="s">
        <v>82</v>
      </c>
      <c r="C808" s="13">
        <v>7.2301425661914498E-2</v>
      </c>
      <c r="D808" s="13">
        <v>0.11688311688311701</v>
      </c>
      <c r="E808" s="13">
        <v>8.8888888888888906E-2</v>
      </c>
      <c r="F808" s="13">
        <v>6.6929133858267695E-2</v>
      </c>
      <c r="G808" s="13">
        <v>6.3953488372092998E-2</v>
      </c>
      <c r="H808" s="13"/>
      <c r="I808" s="13">
        <v>8.15450643776824E-2</v>
      </c>
      <c r="J808" s="13">
        <v>6.3953488372092998E-2</v>
      </c>
      <c r="K808" s="13"/>
      <c r="L808" s="13">
        <v>4.6875E-2</v>
      </c>
      <c r="M808" s="13">
        <v>6.9264069264069306E-2</v>
      </c>
      <c r="N808" s="13">
        <v>4.3478260869565202E-2</v>
      </c>
      <c r="O808" s="13">
        <v>0.111455108359133</v>
      </c>
      <c r="P808" s="13"/>
      <c r="Q808" s="13">
        <v>5.4054054054054099E-2</v>
      </c>
      <c r="R808" s="13">
        <v>2.7027027027027001E-2</v>
      </c>
      <c r="S808" s="13">
        <v>9.7826086956521702E-2</v>
      </c>
      <c r="T808" s="13">
        <v>9.34579439252336E-2</v>
      </c>
      <c r="U808" s="13">
        <v>6.4516129032258104E-2</v>
      </c>
      <c r="V808" s="13">
        <v>5.34351145038168E-2</v>
      </c>
      <c r="W808" s="13">
        <v>0.102040816326531</v>
      </c>
      <c r="X808" s="13">
        <v>6.14035087719298E-2</v>
      </c>
      <c r="Y808" s="13"/>
      <c r="Z808" s="13">
        <v>6.4748201438848907E-2</v>
      </c>
      <c r="AA808" s="13">
        <v>5.5214723926380403E-2</v>
      </c>
      <c r="AB808" s="13">
        <v>8.4415584415584402E-2</v>
      </c>
      <c r="AC808" s="13">
        <v>5.5865921787709501E-2</v>
      </c>
      <c r="AD808" s="13">
        <v>8.5714285714285701E-2</v>
      </c>
      <c r="AE808" s="13">
        <v>0.13761467889908299</v>
      </c>
      <c r="AF808" s="13">
        <v>2.3809523809523801E-2</v>
      </c>
      <c r="AG808" s="13">
        <v>5.4945054945054903E-2</v>
      </c>
      <c r="AH808" s="13"/>
      <c r="AI808" s="13">
        <v>2.2222222222222199E-2</v>
      </c>
      <c r="AJ808" s="13">
        <v>3.09278350515464E-2</v>
      </c>
      <c r="AK808" s="13">
        <v>0.14379084967320299</v>
      </c>
      <c r="AL808" s="13">
        <v>7.5697211155378502E-2</v>
      </c>
      <c r="AM808" s="13">
        <v>2.8735632183908E-2</v>
      </c>
      <c r="AN808" s="13"/>
      <c r="AO808" s="13">
        <v>8.5284280936454807E-2</v>
      </c>
      <c r="AP808" s="13">
        <v>5.2083333333333301E-2</v>
      </c>
      <c r="AQ808" s="13"/>
      <c r="AR808" s="13">
        <v>3.125E-2</v>
      </c>
      <c r="AS808" s="13">
        <v>5.2447552447552399E-2</v>
      </c>
      <c r="AT808" s="13">
        <v>0.11764705882352899</v>
      </c>
      <c r="AU808" s="13">
        <v>6.4516129032258104E-2</v>
      </c>
      <c r="AV808" s="13">
        <v>9.2436974789915999E-2</v>
      </c>
      <c r="AW808" s="13">
        <v>0.12987012987013</v>
      </c>
      <c r="AX808" s="13">
        <v>5.95238095238095E-2</v>
      </c>
      <c r="AY808" s="13">
        <v>2.9411764705882401E-2</v>
      </c>
      <c r="AZ808" s="13">
        <v>6.8627450980392204E-2</v>
      </c>
      <c r="BA808" s="13">
        <v>0.12068965517241401</v>
      </c>
      <c r="BB808" s="13">
        <v>5.2631578947368397E-2</v>
      </c>
      <c r="BC808" s="13">
        <v>0.113207547169811</v>
      </c>
      <c r="BD808" s="13"/>
      <c r="BE808" s="13">
        <v>5.3824362606232301E-2</v>
      </c>
    </row>
    <row r="809" spans="2:57" x14ac:dyDescent="0.25">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row>
    <row r="810" spans="2:57" x14ac:dyDescent="0.25">
      <c r="B810" s="6" t="s">
        <v>371</v>
      </c>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row>
    <row r="811" spans="2:57" x14ac:dyDescent="0.25">
      <c r="B811" s="23" t="s">
        <v>242</v>
      </c>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row>
    <row r="812" spans="2:57" x14ac:dyDescent="0.25">
      <c r="B812" t="s">
        <v>359</v>
      </c>
      <c r="C812" s="13">
        <v>0.73217922606924601</v>
      </c>
      <c r="D812" s="13">
        <v>0.58441558441558406</v>
      </c>
      <c r="E812" s="13">
        <v>0.62962962962962998</v>
      </c>
      <c r="F812" s="13">
        <v>0.71259842519685002</v>
      </c>
      <c r="G812" s="13">
        <v>0.79069767441860495</v>
      </c>
      <c r="H812" s="13"/>
      <c r="I812" s="13">
        <v>0.66738197424892698</v>
      </c>
      <c r="J812" s="13">
        <v>0.79069767441860495</v>
      </c>
      <c r="K812" s="13"/>
      <c r="L812" s="13">
        <v>0.7890625</v>
      </c>
      <c r="M812" s="13">
        <v>0.76623376623376604</v>
      </c>
      <c r="N812" s="13">
        <v>0.74581939799331098</v>
      </c>
      <c r="O812" s="13">
        <v>0.671826625386997</v>
      </c>
      <c r="P812" s="13"/>
      <c r="Q812" s="13">
        <v>0.66666666666666696</v>
      </c>
      <c r="R812" s="13">
        <v>0.70270270270270296</v>
      </c>
      <c r="S812" s="13">
        <v>0.69565217391304301</v>
      </c>
      <c r="T812" s="13">
        <v>0.69158878504672905</v>
      </c>
      <c r="U812" s="13">
        <v>0.73387096774193505</v>
      </c>
      <c r="V812" s="13">
        <v>0.81679389312977102</v>
      </c>
      <c r="W812" s="13">
        <v>0.68367346938775497</v>
      </c>
      <c r="X812" s="13">
        <v>0.79385964912280704</v>
      </c>
      <c r="Y812" s="13"/>
      <c r="Z812" s="13">
        <v>0.76258992805755399</v>
      </c>
      <c r="AA812" s="13">
        <v>0.754601226993865</v>
      </c>
      <c r="AB812" s="13">
        <v>0.73376623376623396</v>
      </c>
      <c r="AC812" s="13">
        <v>0.80446927374301702</v>
      </c>
      <c r="AD812" s="13">
        <v>0.72380952380952401</v>
      </c>
      <c r="AE812" s="13">
        <v>0.605504587155963</v>
      </c>
      <c r="AF812" s="13">
        <v>0.71428571428571397</v>
      </c>
      <c r="AG812" s="13">
        <v>0.67032967032966995</v>
      </c>
      <c r="AH812" s="13"/>
      <c r="AI812" s="13">
        <v>0.75555555555555598</v>
      </c>
      <c r="AJ812" s="13">
        <v>0.67010309278350499</v>
      </c>
      <c r="AK812" s="13">
        <v>0.63398692810457502</v>
      </c>
      <c r="AL812" s="13">
        <v>0.74900398406374502</v>
      </c>
      <c r="AM812" s="13">
        <v>0.80459770114942497</v>
      </c>
      <c r="AN812" s="13"/>
      <c r="AO812" s="13">
        <v>0.72240802675585303</v>
      </c>
      <c r="AP812" s="13">
        <v>0.74739583333333304</v>
      </c>
      <c r="AQ812" s="13"/>
      <c r="AR812" s="13">
        <v>0.71875</v>
      </c>
      <c r="AS812" s="13">
        <v>0.73076923076923095</v>
      </c>
      <c r="AT812" s="13">
        <v>0.64705882352941202</v>
      </c>
      <c r="AU812" s="13">
        <v>0.70967741935483897</v>
      </c>
      <c r="AV812" s="13">
        <v>0.75630252100840301</v>
      </c>
      <c r="AW812" s="13">
        <v>0.72727272727272696</v>
      </c>
      <c r="AX812" s="13">
        <v>0.83333333333333304</v>
      </c>
      <c r="AY812" s="13">
        <v>0.76470588235294101</v>
      </c>
      <c r="AZ812" s="13">
        <v>0.78431372549019596</v>
      </c>
      <c r="BA812" s="13">
        <v>0.74137931034482796</v>
      </c>
      <c r="BB812" s="13">
        <v>0.64912280701754399</v>
      </c>
      <c r="BC812" s="13">
        <v>0.54716981132075504</v>
      </c>
      <c r="BD812" s="13"/>
      <c r="BE812" s="13">
        <v>0.80453257790368304</v>
      </c>
    </row>
    <row r="813" spans="2:57" x14ac:dyDescent="0.25">
      <c r="B813" t="s">
        <v>360</v>
      </c>
      <c r="C813" s="13">
        <v>0.18635437881873701</v>
      </c>
      <c r="D813" s="13">
        <v>0.27272727272727298</v>
      </c>
      <c r="E813" s="13">
        <v>0.266666666666667</v>
      </c>
      <c r="F813" s="13">
        <v>0.208661417322835</v>
      </c>
      <c r="G813" s="13">
        <v>0.14147286821705399</v>
      </c>
      <c r="H813" s="13"/>
      <c r="I813" s="13">
        <v>0.23605150214592299</v>
      </c>
      <c r="J813" s="13">
        <v>0.14147286821705399</v>
      </c>
      <c r="K813" s="13"/>
      <c r="L813" s="13">
        <v>0.15625</v>
      </c>
      <c r="M813" s="13">
        <v>0.16450216450216501</v>
      </c>
      <c r="N813" s="13">
        <v>0.18729096989966601</v>
      </c>
      <c r="O813" s="13">
        <v>0.21362229102167199</v>
      </c>
      <c r="P813" s="13"/>
      <c r="Q813" s="13">
        <v>0.27027027027027001</v>
      </c>
      <c r="R813" s="13">
        <v>0.25675675675675702</v>
      </c>
      <c r="S813" s="13">
        <v>0.184782608695652</v>
      </c>
      <c r="T813" s="13">
        <v>0.233644859813084</v>
      </c>
      <c r="U813" s="13">
        <v>0.20161290322580599</v>
      </c>
      <c r="V813" s="13">
        <v>0.114503816793893</v>
      </c>
      <c r="W813" s="13">
        <v>0.214285714285714</v>
      </c>
      <c r="X813" s="13">
        <v>0.12719298245614</v>
      </c>
      <c r="Y813" s="13"/>
      <c r="Z813" s="13">
        <v>0.14388489208633101</v>
      </c>
      <c r="AA813" s="13">
        <v>0.19631901840490801</v>
      </c>
      <c r="AB813" s="13">
        <v>0.162337662337662</v>
      </c>
      <c r="AC813" s="13">
        <v>0.13966480446927401</v>
      </c>
      <c r="AD813" s="13">
        <v>0.180952380952381</v>
      </c>
      <c r="AE813" s="13">
        <v>0.25688073394495398</v>
      </c>
      <c r="AF813" s="13">
        <v>0.26190476190476197</v>
      </c>
      <c r="AG813" s="13">
        <v>0.25274725274725302</v>
      </c>
      <c r="AH813" s="13"/>
      <c r="AI813" s="13">
        <v>0.17777777777777801</v>
      </c>
      <c r="AJ813" s="13">
        <v>0.268041237113402</v>
      </c>
      <c r="AK813" s="13">
        <v>0.20915032679738599</v>
      </c>
      <c r="AL813" s="13">
        <v>0.175298804780877</v>
      </c>
      <c r="AM813" s="13">
        <v>0.160919540229885</v>
      </c>
      <c r="AN813" s="13"/>
      <c r="AO813" s="13">
        <v>0.19063545150501701</v>
      </c>
      <c r="AP813" s="13">
        <v>0.1796875</v>
      </c>
      <c r="AQ813" s="13"/>
      <c r="AR813" s="13">
        <v>0.234375</v>
      </c>
      <c r="AS813" s="13">
        <v>0.20979020979021001</v>
      </c>
      <c r="AT813" s="13">
        <v>0.23529411764705899</v>
      </c>
      <c r="AU813" s="13">
        <v>0.16129032258064499</v>
      </c>
      <c r="AV813" s="13">
        <v>0.14285714285714299</v>
      </c>
      <c r="AW813" s="13">
        <v>0.14285714285714299</v>
      </c>
      <c r="AX813" s="13">
        <v>0.119047619047619</v>
      </c>
      <c r="AY813" s="13">
        <v>0.17647058823529399</v>
      </c>
      <c r="AZ813" s="13">
        <v>0.15686274509803899</v>
      </c>
      <c r="BA813" s="13">
        <v>8.6206896551724102E-2</v>
      </c>
      <c r="BB813" s="13">
        <v>0.33333333333333298</v>
      </c>
      <c r="BC813" s="13">
        <v>0.28301886792452802</v>
      </c>
      <c r="BD813" s="13"/>
      <c r="BE813" s="13">
        <v>0.13597733711048199</v>
      </c>
    </row>
    <row r="814" spans="2:57" x14ac:dyDescent="0.25">
      <c r="B814" t="s">
        <v>82</v>
      </c>
      <c r="C814" s="13">
        <v>8.1466395112016296E-2</v>
      </c>
      <c r="D814" s="13">
        <v>0.14285714285714299</v>
      </c>
      <c r="E814" s="13">
        <v>0.10370370370370401</v>
      </c>
      <c r="F814" s="13">
        <v>7.8740157480315001E-2</v>
      </c>
      <c r="G814" s="13">
        <v>6.7829457364341095E-2</v>
      </c>
      <c r="H814" s="13"/>
      <c r="I814" s="13">
        <v>9.6566523605150195E-2</v>
      </c>
      <c r="J814" s="13">
        <v>6.7829457364341095E-2</v>
      </c>
      <c r="K814" s="13"/>
      <c r="L814" s="13">
        <v>5.46875E-2</v>
      </c>
      <c r="M814" s="13">
        <v>6.9264069264069306E-2</v>
      </c>
      <c r="N814" s="13">
        <v>6.6889632107023395E-2</v>
      </c>
      <c r="O814" s="13">
        <v>0.114551083591331</v>
      </c>
      <c r="P814" s="13"/>
      <c r="Q814" s="13">
        <v>6.3063063063063099E-2</v>
      </c>
      <c r="R814" s="13">
        <v>4.0540540540540501E-2</v>
      </c>
      <c r="S814" s="13">
        <v>0.119565217391304</v>
      </c>
      <c r="T814" s="13">
        <v>7.4766355140186896E-2</v>
      </c>
      <c r="U814" s="13">
        <v>6.4516129032258104E-2</v>
      </c>
      <c r="V814" s="13">
        <v>6.8702290076335895E-2</v>
      </c>
      <c r="W814" s="13">
        <v>0.102040816326531</v>
      </c>
      <c r="X814" s="13">
        <v>7.8947368421052599E-2</v>
      </c>
      <c r="Y814" s="13"/>
      <c r="Z814" s="13">
        <v>9.3525179856115095E-2</v>
      </c>
      <c r="AA814" s="13">
        <v>4.9079754601227002E-2</v>
      </c>
      <c r="AB814" s="13">
        <v>0.103896103896104</v>
      </c>
      <c r="AC814" s="13">
        <v>5.5865921787709501E-2</v>
      </c>
      <c r="AD814" s="13">
        <v>9.5238095238095205E-2</v>
      </c>
      <c r="AE814" s="13">
        <v>0.13761467889908299</v>
      </c>
      <c r="AF814" s="13">
        <v>2.3809523809523801E-2</v>
      </c>
      <c r="AG814" s="13">
        <v>7.69230769230769E-2</v>
      </c>
      <c r="AH814" s="13"/>
      <c r="AI814" s="13">
        <v>6.6666666666666693E-2</v>
      </c>
      <c r="AJ814" s="13">
        <v>6.18556701030928E-2</v>
      </c>
      <c r="AK814" s="13">
        <v>0.15686274509803899</v>
      </c>
      <c r="AL814" s="13">
        <v>7.5697211155378502E-2</v>
      </c>
      <c r="AM814" s="13">
        <v>3.4482758620689703E-2</v>
      </c>
      <c r="AN814" s="13"/>
      <c r="AO814" s="13">
        <v>8.6956521739130405E-2</v>
      </c>
      <c r="AP814" s="13">
        <v>7.2916666666666699E-2</v>
      </c>
      <c r="AQ814" s="13"/>
      <c r="AR814" s="13">
        <v>4.6875E-2</v>
      </c>
      <c r="AS814" s="13">
        <v>5.9440559440559398E-2</v>
      </c>
      <c r="AT814" s="13">
        <v>0.11764705882352899</v>
      </c>
      <c r="AU814" s="13">
        <v>0.12903225806451599</v>
      </c>
      <c r="AV814" s="13">
        <v>0.10084033613445401</v>
      </c>
      <c r="AW814" s="13">
        <v>0.12987012987013</v>
      </c>
      <c r="AX814" s="13">
        <v>4.7619047619047603E-2</v>
      </c>
      <c r="AY814" s="13">
        <v>5.8823529411764698E-2</v>
      </c>
      <c r="AZ814" s="13">
        <v>5.8823529411764698E-2</v>
      </c>
      <c r="BA814" s="13">
        <v>0.17241379310344801</v>
      </c>
      <c r="BB814" s="13">
        <v>1.7543859649122799E-2</v>
      </c>
      <c r="BC814" s="13">
        <v>0.169811320754717</v>
      </c>
      <c r="BD814" s="13"/>
      <c r="BE814" s="13">
        <v>5.9490084985835703E-2</v>
      </c>
    </row>
    <row r="815" spans="2:57" x14ac:dyDescent="0.25">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row>
    <row r="816" spans="2:57" x14ac:dyDescent="0.25">
      <c r="B816" s="6" t="s">
        <v>372</v>
      </c>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row>
    <row r="817" spans="2:57" x14ac:dyDescent="0.25">
      <c r="B817" s="23" t="s">
        <v>242</v>
      </c>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row>
    <row r="818" spans="2:57" x14ac:dyDescent="0.25">
      <c r="B818" t="s">
        <v>359</v>
      </c>
      <c r="C818" s="13">
        <v>0.763747454175153</v>
      </c>
      <c r="D818" s="13">
        <v>0.63636363636363602</v>
      </c>
      <c r="E818" s="13">
        <v>0.71111111111111103</v>
      </c>
      <c r="F818" s="13">
        <v>0.74803149606299202</v>
      </c>
      <c r="G818" s="13">
        <v>0.80426356589147296</v>
      </c>
      <c r="H818" s="13"/>
      <c r="I818" s="13">
        <v>0.71888412017167402</v>
      </c>
      <c r="J818" s="13">
        <v>0.80426356589147296</v>
      </c>
      <c r="K818" s="13"/>
      <c r="L818" s="13">
        <v>0.7890625</v>
      </c>
      <c r="M818" s="13">
        <v>0.783549783549784</v>
      </c>
      <c r="N818" s="13">
        <v>0.76923076923076905</v>
      </c>
      <c r="O818" s="13">
        <v>0.73374613003096001</v>
      </c>
      <c r="P818" s="13"/>
      <c r="Q818" s="13">
        <v>0.66666666666666696</v>
      </c>
      <c r="R818" s="13">
        <v>0.79729729729729704</v>
      </c>
      <c r="S818" s="13">
        <v>0.69565217391304301</v>
      </c>
      <c r="T818" s="13">
        <v>0.73831775700934599</v>
      </c>
      <c r="U818" s="13">
        <v>0.79838709677419395</v>
      </c>
      <c r="V818" s="13">
        <v>0.85496183206106902</v>
      </c>
      <c r="W818" s="13">
        <v>0.77551020408163296</v>
      </c>
      <c r="X818" s="13">
        <v>0.78070175438596501</v>
      </c>
      <c r="Y818" s="13"/>
      <c r="Z818" s="13">
        <v>0.77697841726618699</v>
      </c>
      <c r="AA818" s="13">
        <v>0.77914110429447903</v>
      </c>
      <c r="AB818" s="13">
        <v>0.72727272727272696</v>
      </c>
      <c r="AC818" s="13">
        <v>0.80446927374301702</v>
      </c>
      <c r="AD818" s="13">
        <v>0.86666666666666703</v>
      </c>
      <c r="AE818" s="13">
        <v>0.66055045871559603</v>
      </c>
      <c r="AF818" s="13">
        <v>0.71428571428571397</v>
      </c>
      <c r="AG818" s="13">
        <v>0.72527472527472503</v>
      </c>
      <c r="AH818" s="13"/>
      <c r="AI818" s="13">
        <v>0.71111111111111103</v>
      </c>
      <c r="AJ818" s="13">
        <v>0.75257731958762897</v>
      </c>
      <c r="AK818" s="13">
        <v>0.69281045751633996</v>
      </c>
      <c r="AL818" s="13">
        <v>0.76892430278884505</v>
      </c>
      <c r="AM818" s="13">
        <v>0.84482758620689702</v>
      </c>
      <c r="AN818" s="13"/>
      <c r="AO818" s="13">
        <v>0.75752508361203996</v>
      </c>
      <c r="AP818" s="13">
        <v>0.7734375</v>
      </c>
      <c r="AQ818" s="13"/>
      <c r="AR818" s="13">
        <v>0.671875</v>
      </c>
      <c r="AS818" s="13">
        <v>0.79720279720279696</v>
      </c>
      <c r="AT818" s="13">
        <v>0.70588235294117696</v>
      </c>
      <c r="AU818" s="13">
        <v>0.83870967741935498</v>
      </c>
      <c r="AV818" s="13">
        <v>0.72268907563025198</v>
      </c>
      <c r="AW818" s="13">
        <v>0.75324675324675305</v>
      </c>
      <c r="AX818" s="13">
        <v>0.71428571428571397</v>
      </c>
      <c r="AY818" s="13">
        <v>0.70588235294117696</v>
      </c>
      <c r="AZ818" s="13">
        <v>0.81372549019607798</v>
      </c>
      <c r="BA818" s="13">
        <v>0.79310344827586199</v>
      </c>
      <c r="BB818" s="13">
        <v>0.84210526315789502</v>
      </c>
      <c r="BC818" s="13">
        <v>0.679245283018868</v>
      </c>
      <c r="BD818" s="13"/>
      <c r="BE818" s="13">
        <v>0.81303116147308796</v>
      </c>
    </row>
    <row r="819" spans="2:57" x14ac:dyDescent="0.25">
      <c r="B819" t="s">
        <v>360</v>
      </c>
      <c r="C819" s="13">
        <v>0.19857433808554001</v>
      </c>
      <c r="D819" s="13">
        <v>0.31168831168831201</v>
      </c>
      <c r="E819" s="13">
        <v>0.24444444444444399</v>
      </c>
      <c r="F819" s="13">
        <v>0.220472440944882</v>
      </c>
      <c r="G819" s="13">
        <v>0.15891472868217099</v>
      </c>
      <c r="H819" s="13"/>
      <c r="I819" s="13">
        <v>0.242489270386266</v>
      </c>
      <c r="J819" s="13">
        <v>0.15891472868217099</v>
      </c>
      <c r="K819" s="13"/>
      <c r="L819" s="13">
        <v>0.1796875</v>
      </c>
      <c r="M819" s="13">
        <v>0.19480519480519501</v>
      </c>
      <c r="N819" s="13">
        <v>0.18729096989966601</v>
      </c>
      <c r="O819" s="13">
        <v>0.21981424148606801</v>
      </c>
      <c r="P819" s="13"/>
      <c r="Q819" s="13">
        <v>0.29729729729729698</v>
      </c>
      <c r="R819" s="13">
        <v>0.14864864864864899</v>
      </c>
      <c r="S819" s="13">
        <v>0.27173913043478298</v>
      </c>
      <c r="T819" s="13">
        <v>0.233644859813084</v>
      </c>
      <c r="U819" s="13">
        <v>0.17741935483870999</v>
      </c>
      <c r="V819" s="13">
        <v>0.13740458015267201</v>
      </c>
      <c r="W819" s="13">
        <v>0.19387755102040799</v>
      </c>
      <c r="X819" s="13">
        <v>0.16666666666666699</v>
      </c>
      <c r="Y819" s="13"/>
      <c r="Z819" s="13">
        <v>0.18705035971223</v>
      </c>
      <c r="AA819" s="13">
        <v>0.20245398773006101</v>
      </c>
      <c r="AB819" s="13">
        <v>0.18181818181818199</v>
      </c>
      <c r="AC819" s="13">
        <v>0.17877094972067001</v>
      </c>
      <c r="AD819" s="13">
        <v>0.104761904761905</v>
      </c>
      <c r="AE819" s="13">
        <v>0.27522935779816499</v>
      </c>
      <c r="AF819" s="13">
        <v>0.28571428571428598</v>
      </c>
      <c r="AG819" s="13">
        <v>0.25274725274725302</v>
      </c>
      <c r="AH819" s="13"/>
      <c r="AI819" s="13">
        <v>0.24444444444444399</v>
      </c>
      <c r="AJ819" s="13">
        <v>0.22680412371134001</v>
      </c>
      <c r="AK819" s="13">
        <v>0.23529411764705899</v>
      </c>
      <c r="AL819" s="13">
        <v>0.19920318725099601</v>
      </c>
      <c r="AM819" s="13">
        <v>0.13218390804597699</v>
      </c>
      <c r="AN819" s="13"/>
      <c r="AO819" s="13">
        <v>0.20401337792642099</v>
      </c>
      <c r="AP819" s="13">
        <v>0.19010416666666699</v>
      </c>
      <c r="AQ819" s="13"/>
      <c r="AR819" s="13">
        <v>0.296875</v>
      </c>
      <c r="AS819" s="13">
        <v>0.16433566433566399</v>
      </c>
      <c r="AT819" s="13">
        <v>0.23529411764705899</v>
      </c>
      <c r="AU819" s="13">
        <v>0.12903225806451599</v>
      </c>
      <c r="AV819" s="13">
        <v>0.24369747899159699</v>
      </c>
      <c r="AW819" s="13">
        <v>0.18181818181818199</v>
      </c>
      <c r="AX819" s="13">
        <v>0.25</v>
      </c>
      <c r="AY819" s="13">
        <v>0.23529411764705899</v>
      </c>
      <c r="AZ819" s="13">
        <v>0.17647058823529399</v>
      </c>
      <c r="BA819" s="13">
        <v>0.15517241379310301</v>
      </c>
      <c r="BB819" s="13">
        <v>0.12280701754386</v>
      </c>
      <c r="BC819" s="13">
        <v>0.28301886792452802</v>
      </c>
      <c r="BD819" s="13"/>
      <c r="BE819" s="13">
        <v>0.15014164305948999</v>
      </c>
    </row>
    <row r="820" spans="2:57" x14ac:dyDescent="0.25">
      <c r="B820" t="s">
        <v>82</v>
      </c>
      <c r="C820" s="13">
        <v>3.7678207739307502E-2</v>
      </c>
      <c r="D820" s="13">
        <v>5.1948051948052E-2</v>
      </c>
      <c r="E820" s="13">
        <v>4.4444444444444398E-2</v>
      </c>
      <c r="F820" s="13">
        <v>3.1496062992125998E-2</v>
      </c>
      <c r="G820" s="13">
        <v>3.6821705426356599E-2</v>
      </c>
      <c r="H820" s="13"/>
      <c r="I820" s="13">
        <v>3.8626609442060103E-2</v>
      </c>
      <c r="J820" s="13">
        <v>3.6821705426356599E-2</v>
      </c>
      <c r="K820" s="13"/>
      <c r="L820" s="13">
        <v>3.125E-2</v>
      </c>
      <c r="M820" s="13">
        <v>2.1645021645021599E-2</v>
      </c>
      <c r="N820" s="13">
        <v>4.3478260869565202E-2</v>
      </c>
      <c r="O820" s="13">
        <v>4.6439628482972103E-2</v>
      </c>
      <c r="P820" s="13"/>
      <c r="Q820" s="13">
        <v>3.6036036036036001E-2</v>
      </c>
      <c r="R820" s="13">
        <v>5.4054054054054099E-2</v>
      </c>
      <c r="S820" s="13">
        <v>3.2608695652173898E-2</v>
      </c>
      <c r="T820" s="13">
        <v>2.80373831775701E-2</v>
      </c>
      <c r="U820" s="13">
        <v>2.4193548387096801E-2</v>
      </c>
      <c r="V820" s="13">
        <v>7.63358778625954E-3</v>
      </c>
      <c r="W820" s="13">
        <v>3.06122448979592E-2</v>
      </c>
      <c r="X820" s="13">
        <v>5.2631578947368397E-2</v>
      </c>
      <c r="Y820" s="13"/>
      <c r="Z820" s="13">
        <v>3.5971223021582698E-2</v>
      </c>
      <c r="AA820" s="13">
        <v>1.84049079754601E-2</v>
      </c>
      <c r="AB820" s="13">
        <v>9.0909090909090898E-2</v>
      </c>
      <c r="AC820" s="13">
        <v>1.67597765363128E-2</v>
      </c>
      <c r="AD820" s="13">
        <v>2.8571428571428598E-2</v>
      </c>
      <c r="AE820" s="13">
        <v>6.4220183486238494E-2</v>
      </c>
      <c r="AF820" s="13">
        <v>0</v>
      </c>
      <c r="AG820" s="13">
        <v>2.1978021978022001E-2</v>
      </c>
      <c r="AH820" s="13"/>
      <c r="AI820" s="13">
        <v>4.4444444444444398E-2</v>
      </c>
      <c r="AJ820" s="13">
        <v>2.06185567010309E-2</v>
      </c>
      <c r="AK820" s="13">
        <v>7.1895424836601302E-2</v>
      </c>
      <c r="AL820" s="13">
        <v>3.1872509960159397E-2</v>
      </c>
      <c r="AM820" s="13">
        <v>2.2988505747126398E-2</v>
      </c>
      <c r="AN820" s="13"/>
      <c r="AO820" s="13">
        <v>3.8461538461538498E-2</v>
      </c>
      <c r="AP820" s="13">
        <v>3.6458333333333301E-2</v>
      </c>
      <c r="AQ820" s="13"/>
      <c r="AR820" s="13">
        <v>3.125E-2</v>
      </c>
      <c r="AS820" s="13">
        <v>3.8461538461538498E-2</v>
      </c>
      <c r="AT820" s="13">
        <v>5.8823529411764698E-2</v>
      </c>
      <c r="AU820" s="13">
        <v>3.2258064516128997E-2</v>
      </c>
      <c r="AV820" s="13">
        <v>3.3613445378151301E-2</v>
      </c>
      <c r="AW820" s="13">
        <v>6.4935064935064901E-2</v>
      </c>
      <c r="AX820" s="13">
        <v>3.5714285714285698E-2</v>
      </c>
      <c r="AY820" s="13">
        <v>5.8823529411764698E-2</v>
      </c>
      <c r="AZ820" s="13">
        <v>9.8039215686274508E-3</v>
      </c>
      <c r="BA820" s="13">
        <v>5.1724137931034503E-2</v>
      </c>
      <c r="BB820" s="13">
        <v>3.5087719298245598E-2</v>
      </c>
      <c r="BC820" s="13">
        <v>3.77358490566038E-2</v>
      </c>
      <c r="BD820" s="13"/>
      <c r="BE820" s="13">
        <v>3.6827195467422101E-2</v>
      </c>
    </row>
    <row r="821" spans="2:57" x14ac:dyDescent="0.25">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row>
    <row r="822" spans="2:57" x14ac:dyDescent="0.25">
      <c r="B822" s="6" t="s">
        <v>373</v>
      </c>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row>
    <row r="823" spans="2:57" x14ac:dyDescent="0.25">
      <c r="B823" s="23" t="s">
        <v>242</v>
      </c>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row>
    <row r="824" spans="2:57" x14ac:dyDescent="0.25">
      <c r="B824" t="s">
        <v>359</v>
      </c>
      <c r="C824" s="13">
        <v>0.57841140529531598</v>
      </c>
      <c r="D824" s="13">
        <v>0.36363636363636398</v>
      </c>
      <c r="E824" s="13">
        <v>0.52592592592592602</v>
      </c>
      <c r="F824" s="13">
        <v>0.55511811023622004</v>
      </c>
      <c r="G824" s="13">
        <v>0.63565891472868197</v>
      </c>
      <c r="H824" s="13"/>
      <c r="I824" s="13">
        <v>0.515021459227468</v>
      </c>
      <c r="J824" s="13">
        <v>0.63565891472868197</v>
      </c>
      <c r="K824" s="13"/>
      <c r="L824" s="13">
        <v>0.703125</v>
      </c>
      <c r="M824" s="13">
        <v>0.69696969696969702</v>
      </c>
      <c r="N824" s="13">
        <v>0.58193979933110396</v>
      </c>
      <c r="O824" s="13">
        <v>0.43962848297213603</v>
      </c>
      <c r="P824" s="13"/>
      <c r="Q824" s="13">
        <v>0.51351351351351304</v>
      </c>
      <c r="R824" s="13">
        <v>0.51351351351351304</v>
      </c>
      <c r="S824" s="13">
        <v>0.61956521739130399</v>
      </c>
      <c r="T824" s="13">
        <v>0.55140186915887801</v>
      </c>
      <c r="U824" s="13">
        <v>0.61290322580645196</v>
      </c>
      <c r="V824" s="13">
        <v>0.63358778625954204</v>
      </c>
      <c r="W824" s="13">
        <v>0.55102040816326503</v>
      </c>
      <c r="X824" s="13">
        <v>0.59649122807017496</v>
      </c>
      <c r="Y824" s="13"/>
      <c r="Z824" s="13">
        <v>0.58992805755395705</v>
      </c>
      <c r="AA824" s="13">
        <v>0.50920245398773001</v>
      </c>
      <c r="AB824" s="13">
        <v>0.53246753246753198</v>
      </c>
      <c r="AC824" s="13">
        <v>0.72625698324022303</v>
      </c>
      <c r="AD824" s="13">
        <v>0.63809523809523805</v>
      </c>
      <c r="AE824" s="13">
        <v>0.51376146788990795</v>
      </c>
      <c r="AF824" s="13">
        <v>0.547619047619048</v>
      </c>
      <c r="AG824" s="13">
        <v>0.49450549450549502</v>
      </c>
      <c r="AH824" s="13"/>
      <c r="AI824" s="13">
        <v>0.48888888888888898</v>
      </c>
      <c r="AJ824" s="13">
        <v>0.51546391752577303</v>
      </c>
      <c r="AK824" s="13">
        <v>0.41830065359477098</v>
      </c>
      <c r="AL824" s="13">
        <v>0.60358565737051795</v>
      </c>
      <c r="AM824" s="13">
        <v>0.72413793103448298</v>
      </c>
      <c r="AN824" s="13"/>
      <c r="AO824" s="13">
        <v>0.54515050167224099</v>
      </c>
      <c r="AP824" s="13">
        <v>0.63020833333333304</v>
      </c>
      <c r="AQ824" s="13"/>
      <c r="AR824" s="13">
        <v>0.546875</v>
      </c>
      <c r="AS824" s="13">
        <v>0.60139860139860102</v>
      </c>
      <c r="AT824" s="13">
        <v>0.58823529411764697</v>
      </c>
      <c r="AU824" s="13">
        <v>0.80645161290322598</v>
      </c>
      <c r="AV824" s="13">
        <v>0.51260504201680701</v>
      </c>
      <c r="AW824" s="13">
        <v>0.62337662337662303</v>
      </c>
      <c r="AX824" s="13">
        <v>0.59523809523809501</v>
      </c>
      <c r="AY824" s="13">
        <v>0.58823529411764697</v>
      </c>
      <c r="AZ824" s="13">
        <v>0.58823529411764697</v>
      </c>
      <c r="BA824" s="13">
        <v>0.5</v>
      </c>
      <c r="BB824" s="13">
        <v>0.56140350877193002</v>
      </c>
      <c r="BC824" s="13">
        <v>0.490566037735849</v>
      </c>
      <c r="BD824" s="13"/>
      <c r="BE824" s="13">
        <v>0.66572237960339897</v>
      </c>
    </row>
    <row r="825" spans="2:57" x14ac:dyDescent="0.25">
      <c r="B825" t="s">
        <v>360</v>
      </c>
      <c r="C825" s="13">
        <v>0.34826883910387002</v>
      </c>
      <c r="D825" s="13">
        <v>0.55844155844155796</v>
      </c>
      <c r="E825" s="13">
        <v>0.4</v>
      </c>
      <c r="F825" s="13">
        <v>0.35433070866141703</v>
      </c>
      <c r="G825" s="13">
        <v>0.30038759689922501</v>
      </c>
      <c r="H825" s="13"/>
      <c r="I825" s="13">
        <v>0.40128755364806901</v>
      </c>
      <c r="J825" s="13">
        <v>0.30038759689922501</v>
      </c>
      <c r="K825" s="13"/>
      <c r="L825" s="13">
        <v>0.21875</v>
      </c>
      <c r="M825" s="13">
        <v>0.277056277056277</v>
      </c>
      <c r="N825" s="13">
        <v>0.35117056856187301</v>
      </c>
      <c r="O825" s="13">
        <v>0.448916408668731</v>
      </c>
      <c r="P825" s="13"/>
      <c r="Q825" s="13">
        <v>0.42342342342342298</v>
      </c>
      <c r="R825" s="13">
        <v>0.36486486486486502</v>
      </c>
      <c r="S825" s="13">
        <v>0.32608695652173902</v>
      </c>
      <c r="T825" s="13">
        <v>0.38317757009345799</v>
      </c>
      <c r="U825" s="13">
        <v>0.31451612903225801</v>
      </c>
      <c r="V825" s="13">
        <v>0.32824427480916002</v>
      </c>
      <c r="W825" s="13">
        <v>0.37755102040816302</v>
      </c>
      <c r="X825" s="13">
        <v>0.30701754385964902</v>
      </c>
      <c r="Y825" s="13"/>
      <c r="Z825" s="13">
        <v>0.31654676258992798</v>
      </c>
      <c r="AA825" s="13">
        <v>0.41717791411042898</v>
      </c>
      <c r="AB825" s="13">
        <v>0.38961038961039002</v>
      </c>
      <c r="AC825" s="13">
        <v>0.212290502793296</v>
      </c>
      <c r="AD825" s="13">
        <v>0.314285714285714</v>
      </c>
      <c r="AE825" s="13">
        <v>0.36697247706421998</v>
      </c>
      <c r="AF825" s="13">
        <v>0.452380952380952</v>
      </c>
      <c r="AG825" s="13">
        <v>0.43956043956044</v>
      </c>
      <c r="AH825" s="13"/>
      <c r="AI825" s="13">
        <v>0.44444444444444398</v>
      </c>
      <c r="AJ825" s="13">
        <v>0.42268041237113402</v>
      </c>
      <c r="AK825" s="13">
        <v>0.45098039215686297</v>
      </c>
      <c r="AL825" s="13">
        <v>0.32868525896414302</v>
      </c>
      <c r="AM825" s="13">
        <v>0.252873563218391</v>
      </c>
      <c r="AN825" s="13"/>
      <c r="AO825" s="13">
        <v>0.382943143812709</v>
      </c>
      <c r="AP825" s="13">
        <v>0.29427083333333298</v>
      </c>
      <c r="AQ825" s="13"/>
      <c r="AR825" s="13">
        <v>0.375</v>
      </c>
      <c r="AS825" s="13">
        <v>0.31818181818181801</v>
      </c>
      <c r="AT825" s="13">
        <v>0.29411764705882398</v>
      </c>
      <c r="AU825" s="13">
        <v>0.16129032258064499</v>
      </c>
      <c r="AV825" s="13">
        <v>0.39495798319327702</v>
      </c>
      <c r="AW825" s="13">
        <v>0.28571428571428598</v>
      </c>
      <c r="AX825" s="13">
        <v>0.34523809523809501</v>
      </c>
      <c r="AY825" s="13">
        <v>0.35294117647058798</v>
      </c>
      <c r="AZ825" s="13">
        <v>0.39215686274509798</v>
      </c>
      <c r="BA825" s="13">
        <v>0.39655172413793099</v>
      </c>
      <c r="BB825" s="13">
        <v>0.38596491228070201</v>
      </c>
      <c r="BC825" s="13">
        <v>0.41509433962264197</v>
      </c>
      <c r="BD825" s="13"/>
      <c r="BE825" s="13">
        <v>0.280453257790368</v>
      </c>
    </row>
    <row r="826" spans="2:57" x14ac:dyDescent="0.25">
      <c r="B826" t="s">
        <v>82</v>
      </c>
      <c r="C826" s="13">
        <v>7.3319755600814704E-2</v>
      </c>
      <c r="D826" s="13">
        <v>7.7922077922077906E-2</v>
      </c>
      <c r="E826" s="13">
        <v>7.4074074074074098E-2</v>
      </c>
      <c r="F826" s="13">
        <v>9.0551181102362197E-2</v>
      </c>
      <c r="G826" s="13">
        <v>6.3953488372092998E-2</v>
      </c>
      <c r="H826" s="13"/>
      <c r="I826" s="13">
        <v>8.3690987124463503E-2</v>
      </c>
      <c r="J826" s="13">
        <v>6.3953488372092998E-2</v>
      </c>
      <c r="K826" s="13"/>
      <c r="L826" s="13">
        <v>7.8125E-2</v>
      </c>
      <c r="M826" s="13">
        <v>2.5974025974026E-2</v>
      </c>
      <c r="N826" s="13">
        <v>6.6889632107023395E-2</v>
      </c>
      <c r="O826" s="13">
        <v>0.111455108359133</v>
      </c>
      <c r="P826" s="13"/>
      <c r="Q826" s="13">
        <v>6.3063063063063099E-2</v>
      </c>
      <c r="R826" s="13">
        <v>0.121621621621622</v>
      </c>
      <c r="S826" s="13">
        <v>5.4347826086956499E-2</v>
      </c>
      <c r="T826" s="13">
        <v>6.5420560747663503E-2</v>
      </c>
      <c r="U826" s="13">
        <v>7.25806451612903E-2</v>
      </c>
      <c r="V826" s="13">
        <v>3.8167938931297697E-2</v>
      </c>
      <c r="W826" s="13">
        <v>7.1428571428571397E-2</v>
      </c>
      <c r="X826" s="13">
        <v>9.6491228070175405E-2</v>
      </c>
      <c r="Y826" s="13"/>
      <c r="Z826" s="13">
        <v>9.3525179856115095E-2</v>
      </c>
      <c r="AA826" s="13">
        <v>7.3619631901840496E-2</v>
      </c>
      <c r="AB826" s="13">
        <v>7.7922077922077906E-2</v>
      </c>
      <c r="AC826" s="13">
        <v>6.1452513966480403E-2</v>
      </c>
      <c r="AD826" s="13">
        <v>4.7619047619047603E-2</v>
      </c>
      <c r="AE826" s="13">
        <v>0.119266055045872</v>
      </c>
      <c r="AF826" s="13">
        <v>0</v>
      </c>
      <c r="AG826" s="13">
        <v>6.5934065934065894E-2</v>
      </c>
      <c r="AH826" s="13"/>
      <c r="AI826" s="13">
        <v>6.6666666666666693E-2</v>
      </c>
      <c r="AJ826" s="13">
        <v>6.18556701030928E-2</v>
      </c>
      <c r="AK826" s="13">
        <v>0.13071895424836599</v>
      </c>
      <c r="AL826" s="13">
        <v>6.7729083665338599E-2</v>
      </c>
      <c r="AM826" s="13">
        <v>2.2988505747126398E-2</v>
      </c>
      <c r="AN826" s="13"/>
      <c r="AO826" s="13">
        <v>7.1906354515050203E-2</v>
      </c>
      <c r="AP826" s="13">
        <v>7.5520833333333301E-2</v>
      </c>
      <c r="AQ826" s="13"/>
      <c r="AR826" s="13">
        <v>7.8125E-2</v>
      </c>
      <c r="AS826" s="13">
        <v>8.0419580419580403E-2</v>
      </c>
      <c r="AT826" s="13">
        <v>0.11764705882352899</v>
      </c>
      <c r="AU826" s="13">
        <v>3.2258064516128997E-2</v>
      </c>
      <c r="AV826" s="13">
        <v>9.2436974789915999E-2</v>
      </c>
      <c r="AW826" s="13">
        <v>9.0909090909090898E-2</v>
      </c>
      <c r="AX826" s="13">
        <v>5.95238095238095E-2</v>
      </c>
      <c r="AY826" s="13">
        <v>5.8823529411764698E-2</v>
      </c>
      <c r="AZ826" s="13">
        <v>1.9607843137254902E-2</v>
      </c>
      <c r="BA826" s="13">
        <v>0.10344827586206901</v>
      </c>
      <c r="BB826" s="13">
        <v>5.2631578947368397E-2</v>
      </c>
      <c r="BC826" s="13">
        <v>9.4339622641509399E-2</v>
      </c>
      <c r="BD826" s="13"/>
      <c r="BE826" s="13">
        <v>5.3824362606232301E-2</v>
      </c>
    </row>
    <row r="827" spans="2:57" x14ac:dyDescent="0.25">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row>
    <row r="828" spans="2:57" x14ac:dyDescent="0.25">
      <c r="B828" s="6" t="s">
        <v>374</v>
      </c>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row>
    <row r="829" spans="2:57" x14ac:dyDescent="0.25">
      <c r="B829" s="23" t="s">
        <v>242</v>
      </c>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row>
    <row r="830" spans="2:57" x14ac:dyDescent="0.25">
      <c r="B830" t="s">
        <v>359</v>
      </c>
      <c r="C830" s="13">
        <v>0.79124236252545799</v>
      </c>
      <c r="D830" s="13">
        <v>0.61038961038961004</v>
      </c>
      <c r="E830" s="13">
        <v>0.78518518518518499</v>
      </c>
      <c r="F830" s="13">
        <v>0.76771653543307095</v>
      </c>
      <c r="G830" s="13">
        <v>0.831395348837209</v>
      </c>
      <c r="H830" s="13"/>
      <c r="I830" s="13">
        <v>0.74678111587982798</v>
      </c>
      <c r="J830" s="13">
        <v>0.831395348837209</v>
      </c>
      <c r="K830" s="13"/>
      <c r="L830" s="13">
        <v>0.796875</v>
      </c>
      <c r="M830" s="13">
        <v>0.831168831168831</v>
      </c>
      <c r="N830" s="13">
        <v>0.79933110367893001</v>
      </c>
      <c r="O830" s="13">
        <v>0.75541795665634703</v>
      </c>
      <c r="P830" s="13"/>
      <c r="Q830" s="13">
        <v>0.68468468468468502</v>
      </c>
      <c r="R830" s="13">
        <v>0.77027027027026995</v>
      </c>
      <c r="S830" s="13">
        <v>0.73913043478260898</v>
      </c>
      <c r="T830" s="13">
        <v>0.76635514018691597</v>
      </c>
      <c r="U830" s="13">
        <v>0.82258064516129004</v>
      </c>
      <c r="V830" s="13">
        <v>0.86259541984732802</v>
      </c>
      <c r="W830" s="13">
        <v>0.80612244897959195</v>
      </c>
      <c r="X830" s="13">
        <v>0.83771929824561397</v>
      </c>
      <c r="Y830" s="13"/>
      <c r="Z830" s="13">
        <v>0.81294964028776995</v>
      </c>
      <c r="AA830" s="13">
        <v>0.77914110429447903</v>
      </c>
      <c r="AB830" s="13">
        <v>0.76623376623376604</v>
      </c>
      <c r="AC830" s="13">
        <v>0.84357541899441302</v>
      </c>
      <c r="AD830" s="13">
        <v>0.80952380952380998</v>
      </c>
      <c r="AE830" s="13">
        <v>0.71559633027522895</v>
      </c>
      <c r="AF830" s="13">
        <v>0.78571428571428603</v>
      </c>
      <c r="AG830" s="13">
        <v>0.79120879120879095</v>
      </c>
      <c r="AH830" s="13"/>
      <c r="AI830" s="13">
        <v>0.71111111111111103</v>
      </c>
      <c r="AJ830" s="13">
        <v>0.78350515463917503</v>
      </c>
      <c r="AK830" s="13">
        <v>0.71895424836601296</v>
      </c>
      <c r="AL830" s="13">
        <v>0.79083665338645404</v>
      </c>
      <c r="AM830" s="13">
        <v>0.88505747126436796</v>
      </c>
      <c r="AN830" s="13"/>
      <c r="AO830" s="13">
        <v>0.78260869565217395</v>
      </c>
      <c r="AP830" s="13">
        <v>0.8046875</v>
      </c>
      <c r="AQ830" s="13"/>
      <c r="AR830" s="13">
        <v>0.75</v>
      </c>
      <c r="AS830" s="13">
        <v>0.81468531468531502</v>
      </c>
      <c r="AT830" s="13">
        <v>0.70588235294117696</v>
      </c>
      <c r="AU830" s="13">
        <v>0.77419354838709697</v>
      </c>
      <c r="AV830" s="13">
        <v>0.79831932773109204</v>
      </c>
      <c r="AW830" s="13">
        <v>0.77922077922077904</v>
      </c>
      <c r="AX830" s="13">
        <v>0.77380952380952395</v>
      </c>
      <c r="AY830" s="13">
        <v>0.79411764705882304</v>
      </c>
      <c r="AZ830" s="13">
        <v>0.86274509803921595</v>
      </c>
      <c r="BA830" s="13">
        <v>0.74137931034482796</v>
      </c>
      <c r="BB830" s="13">
        <v>0.77192982456140302</v>
      </c>
      <c r="BC830" s="13">
        <v>0.71698113207547198</v>
      </c>
      <c r="BD830" s="13"/>
      <c r="BE830" s="13">
        <v>0.85835694050991496</v>
      </c>
    </row>
    <row r="831" spans="2:57" x14ac:dyDescent="0.25">
      <c r="B831" t="s">
        <v>360</v>
      </c>
      <c r="C831" s="13">
        <v>0.165987780040733</v>
      </c>
      <c r="D831" s="13">
        <v>0.29870129870129902</v>
      </c>
      <c r="E831" s="13">
        <v>0.17037037037037001</v>
      </c>
      <c r="F831" s="13">
        <v>0.17322834645669299</v>
      </c>
      <c r="G831" s="13">
        <v>0.14147286821705399</v>
      </c>
      <c r="H831" s="13"/>
      <c r="I831" s="13">
        <v>0.1931330472103</v>
      </c>
      <c r="J831" s="13">
        <v>0.14147286821705399</v>
      </c>
      <c r="K831" s="13"/>
      <c r="L831" s="13">
        <v>0.1484375</v>
      </c>
      <c r="M831" s="13">
        <v>0.14285714285714299</v>
      </c>
      <c r="N831" s="13">
        <v>0.163879598662207</v>
      </c>
      <c r="O831" s="13">
        <v>0.19195046439628499</v>
      </c>
      <c r="P831" s="13"/>
      <c r="Q831" s="13">
        <v>0.27027027027027001</v>
      </c>
      <c r="R831" s="13">
        <v>0.14864864864864899</v>
      </c>
      <c r="S831" s="13">
        <v>0.22826086956521699</v>
      </c>
      <c r="T831" s="13">
        <v>0.21495327102803699</v>
      </c>
      <c r="U831" s="13">
        <v>0.16129032258064499</v>
      </c>
      <c r="V831" s="13">
        <v>9.1603053435114504E-2</v>
      </c>
      <c r="W831" s="13">
        <v>0.15306122448979601</v>
      </c>
      <c r="X831" s="13">
        <v>0.12719298245614</v>
      </c>
      <c r="Y831" s="13"/>
      <c r="Z831" s="13">
        <v>0.14388489208633101</v>
      </c>
      <c r="AA831" s="13">
        <v>0.19631901840490801</v>
      </c>
      <c r="AB831" s="13">
        <v>0.168831168831169</v>
      </c>
      <c r="AC831" s="13">
        <v>0.12849162011173201</v>
      </c>
      <c r="AD831" s="13">
        <v>0.15238095238095201</v>
      </c>
      <c r="AE831" s="13">
        <v>0.201834862385321</v>
      </c>
      <c r="AF831" s="13">
        <v>0.19047619047618999</v>
      </c>
      <c r="AG831" s="13">
        <v>0.175824175824176</v>
      </c>
      <c r="AH831" s="13"/>
      <c r="AI831" s="13">
        <v>0.266666666666667</v>
      </c>
      <c r="AJ831" s="13">
        <v>0.164948453608247</v>
      </c>
      <c r="AK831" s="13">
        <v>0.19607843137254899</v>
      </c>
      <c r="AL831" s="13">
        <v>0.175298804780877</v>
      </c>
      <c r="AM831" s="13">
        <v>9.1954022988505704E-2</v>
      </c>
      <c r="AN831" s="13"/>
      <c r="AO831" s="13">
        <v>0.172240802675585</v>
      </c>
      <c r="AP831" s="13">
        <v>0.15625</v>
      </c>
      <c r="AQ831" s="13"/>
      <c r="AR831" s="13">
        <v>0.203125</v>
      </c>
      <c r="AS831" s="13">
        <v>0.14685314685314699</v>
      </c>
      <c r="AT831" s="13">
        <v>0.23529411764705899</v>
      </c>
      <c r="AU831" s="13">
        <v>0.225806451612903</v>
      </c>
      <c r="AV831" s="13">
        <v>0.151260504201681</v>
      </c>
      <c r="AW831" s="13">
        <v>0.15584415584415601</v>
      </c>
      <c r="AX831" s="13">
        <v>0.17857142857142899</v>
      </c>
      <c r="AY831" s="13">
        <v>0.17647058823529399</v>
      </c>
      <c r="AZ831" s="13">
        <v>0.10784313725490199</v>
      </c>
      <c r="BA831" s="13">
        <v>0.18965517241379301</v>
      </c>
      <c r="BB831" s="13">
        <v>0.21052631578947401</v>
      </c>
      <c r="BC831" s="13">
        <v>0.22641509433962301</v>
      </c>
      <c r="BD831" s="13"/>
      <c r="BE831" s="13">
        <v>0.121813031161473</v>
      </c>
    </row>
    <row r="832" spans="2:57" x14ac:dyDescent="0.25">
      <c r="B832" t="s">
        <v>82</v>
      </c>
      <c r="C832" s="13">
        <v>4.2769857433808602E-2</v>
      </c>
      <c r="D832" s="13">
        <v>9.0909090909090898E-2</v>
      </c>
      <c r="E832" s="13">
        <v>4.4444444444444398E-2</v>
      </c>
      <c r="F832" s="13">
        <v>5.9055118110236199E-2</v>
      </c>
      <c r="G832" s="13">
        <v>2.7131782945736399E-2</v>
      </c>
      <c r="H832" s="13"/>
      <c r="I832" s="13">
        <v>6.0085836909871203E-2</v>
      </c>
      <c r="J832" s="13">
        <v>2.7131782945736399E-2</v>
      </c>
      <c r="K832" s="13"/>
      <c r="L832" s="13">
        <v>5.46875E-2</v>
      </c>
      <c r="M832" s="13">
        <v>2.5974025974026E-2</v>
      </c>
      <c r="N832" s="13">
        <v>3.67892976588629E-2</v>
      </c>
      <c r="O832" s="13">
        <v>5.2631578947368397E-2</v>
      </c>
      <c r="P832" s="13"/>
      <c r="Q832" s="13">
        <v>4.5045045045045001E-2</v>
      </c>
      <c r="R832" s="13">
        <v>8.1081081081081099E-2</v>
      </c>
      <c r="S832" s="13">
        <v>3.2608695652173898E-2</v>
      </c>
      <c r="T832" s="13">
        <v>1.86915887850467E-2</v>
      </c>
      <c r="U832" s="13">
        <v>1.6129032258064498E-2</v>
      </c>
      <c r="V832" s="13">
        <v>4.58015267175573E-2</v>
      </c>
      <c r="W832" s="13">
        <v>4.08163265306122E-2</v>
      </c>
      <c r="X832" s="13">
        <v>3.5087719298245598E-2</v>
      </c>
      <c r="Y832" s="13"/>
      <c r="Z832" s="13">
        <v>4.3165467625899297E-2</v>
      </c>
      <c r="AA832" s="13">
        <v>2.4539877300613501E-2</v>
      </c>
      <c r="AB832" s="13">
        <v>6.4935064935064901E-2</v>
      </c>
      <c r="AC832" s="13">
        <v>2.7932960893854698E-2</v>
      </c>
      <c r="AD832" s="13">
        <v>3.8095238095238099E-2</v>
      </c>
      <c r="AE832" s="13">
        <v>8.2568807339449504E-2</v>
      </c>
      <c r="AF832" s="13">
        <v>2.3809523809523801E-2</v>
      </c>
      <c r="AG832" s="13">
        <v>3.2967032967033003E-2</v>
      </c>
      <c r="AH832" s="13"/>
      <c r="AI832" s="13">
        <v>2.2222222222222199E-2</v>
      </c>
      <c r="AJ832" s="13">
        <v>5.1546391752577303E-2</v>
      </c>
      <c r="AK832" s="13">
        <v>8.4967320261437898E-2</v>
      </c>
      <c r="AL832" s="13">
        <v>3.38645418326693E-2</v>
      </c>
      <c r="AM832" s="13">
        <v>2.2988505747126398E-2</v>
      </c>
      <c r="AN832" s="13"/>
      <c r="AO832" s="13">
        <v>4.51505016722408E-2</v>
      </c>
      <c r="AP832" s="13">
        <v>3.90625E-2</v>
      </c>
      <c r="AQ832" s="13"/>
      <c r="AR832" s="13">
        <v>4.6875E-2</v>
      </c>
      <c r="AS832" s="13">
        <v>3.8461538461538498E-2</v>
      </c>
      <c r="AT832" s="13">
        <v>5.8823529411764698E-2</v>
      </c>
      <c r="AU832" s="13">
        <v>0</v>
      </c>
      <c r="AV832" s="13">
        <v>5.0420168067226899E-2</v>
      </c>
      <c r="AW832" s="13">
        <v>6.4935064935064901E-2</v>
      </c>
      <c r="AX832" s="13">
        <v>4.7619047619047603E-2</v>
      </c>
      <c r="AY832" s="13">
        <v>2.9411764705882401E-2</v>
      </c>
      <c r="AZ832" s="13">
        <v>2.9411764705882401E-2</v>
      </c>
      <c r="BA832" s="13">
        <v>6.8965517241379296E-2</v>
      </c>
      <c r="BB832" s="13">
        <v>1.7543859649122799E-2</v>
      </c>
      <c r="BC832" s="13">
        <v>5.6603773584905703E-2</v>
      </c>
      <c r="BD832" s="13"/>
      <c r="BE832" s="13">
        <v>1.9830028328611901E-2</v>
      </c>
    </row>
    <row r="833" spans="2:57" x14ac:dyDescent="0.25">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row>
    <row r="834" spans="2:57" x14ac:dyDescent="0.25">
      <c r="B834" s="6" t="s">
        <v>385</v>
      </c>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row>
    <row r="835" spans="2:57" x14ac:dyDescent="0.25">
      <c r="B835" s="23" t="s">
        <v>242</v>
      </c>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row>
    <row r="836" spans="2:57" x14ac:dyDescent="0.25">
      <c r="B836" t="s">
        <v>379</v>
      </c>
      <c r="C836" s="13">
        <v>8.8594704684317696E-2</v>
      </c>
      <c r="D836" s="13">
        <v>0.12987012987013</v>
      </c>
      <c r="E836" s="13">
        <v>8.1481481481481502E-2</v>
      </c>
      <c r="F836" s="13">
        <v>9.4488188976377993E-2</v>
      </c>
      <c r="G836" s="13">
        <v>8.1395348837209294E-2</v>
      </c>
      <c r="H836" s="13"/>
      <c r="I836" s="13">
        <v>9.6566523605150195E-2</v>
      </c>
      <c r="J836" s="13">
        <v>8.1395348837209294E-2</v>
      </c>
      <c r="K836" s="13"/>
      <c r="L836" s="13">
        <v>0.109375</v>
      </c>
      <c r="M836" s="13">
        <v>0.108225108225108</v>
      </c>
      <c r="N836" s="13">
        <v>8.3612040133779306E-2</v>
      </c>
      <c r="O836" s="13">
        <v>7.1207430340557307E-2</v>
      </c>
      <c r="P836" s="13"/>
      <c r="Q836" s="13">
        <v>0.126126126126126</v>
      </c>
      <c r="R836" s="13">
        <v>6.7567567567567599E-2</v>
      </c>
      <c r="S836" s="13">
        <v>0.119565217391304</v>
      </c>
      <c r="T836" s="13">
        <v>0.10280373831775701</v>
      </c>
      <c r="U836" s="13">
        <v>0.104838709677419</v>
      </c>
      <c r="V836" s="13">
        <v>7.6335877862595394E-2</v>
      </c>
      <c r="W836" s="13">
        <v>9.1836734693877597E-2</v>
      </c>
      <c r="X836" s="13">
        <v>5.7017543859649099E-2</v>
      </c>
      <c r="Y836" s="13"/>
      <c r="Z836" s="13">
        <v>8.6330935251798593E-2</v>
      </c>
      <c r="AA836" s="13">
        <v>4.2944785276073601E-2</v>
      </c>
      <c r="AB836" s="13">
        <v>8.4415584415584402E-2</v>
      </c>
      <c r="AC836" s="13">
        <v>7.2625698324022395E-2</v>
      </c>
      <c r="AD836" s="13">
        <v>7.6190476190476197E-2</v>
      </c>
      <c r="AE836" s="13">
        <v>0.12844036697247699</v>
      </c>
      <c r="AF836" s="13">
        <v>0.14285714285714299</v>
      </c>
      <c r="AG836" s="13">
        <v>0.15384615384615399</v>
      </c>
      <c r="AH836" s="13"/>
      <c r="AI836" s="13">
        <v>0.11111111111111099</v>
      </c>
      <c r="AJ836" s="13">
        <v>9.2783505154639206E-2</v>
      </c>
      <c r="AK836" s="13">
        <v>9.1503267973856203E-2</v>
      </c>
      <c r="AL836" s="13">
        <v>8.9641434262948197E-2</v>
      </c>
      <c r="AM836" s="13">
        <v>8.04597701149425E-2</v>
      </c>
      <c r="AN836" s="13"/>
      <c r="AO836" s="13">
        <v>9.1973244147157199E-2</v>
      </c>
      <c r="AP836" s="13">
        <v>8.3333333333333301E-2</v>
      </c>
      <c r="AQ836" s="13"/>
      <c r="AR836" s="13">
        <v>9.375E-2</v>
      </c>
      <c r="AS836" s="13">
        <v>8.7412587412587395E-2</v>
      </c>
      <c r="AT836" s="13">
        <v>0.17647058823529399</v>
      </c>
      <c r="AU836" s="13">
        <v>3.2258064516128997E-2</v>
      </c>
      <c r="AV836" s="13">
        <v>9.2436974789915999E-2</v>
      </c>
      <c r="AW836" s="13">
        <v>7.7922077922077906E-2</v>
      </c>
      <c r="AX836" s="13">
        <v>0.119047619047619</v>
      </c>
      <c r="AY836" s="13">
        <v>2.9411764705882401E-2</v>
      </c>
      <c r="AZ836" s="13">
        <v>8.8235294117647106E-2</v>
      </c>
      <c r="BA836" s="13">
        <v>1.72413793103448E-2</v>
      </c>
      <c r="BB836" s="13">
        <v>0.157894736842105</v>
      </c>
      <c r="BC836" s="13">
        <v>9.4339622641509399E-2</v>
      </c>
      <c r="BD836" s="13"/>
      <c r="BE836" s="13">
        <v>7.9320113314447604E-2</v>
      </c>
    </row>
    <row r="837" spans="2:57" x14ac:dyDescent="0.25">
      <c r="B837" t="s">
        <v>380</v>
      </c>
      <c r="C837" s="13">
        <v>0.17617107942973501</v>
      </c>
      <c r="D837" s="13">
        <v>0.207792207792208</v>
      </c>
      <c r="E837" s="13">
        <v>0.155555555555556</v>
      </c>
      <c r="F837" s="13">
        <v>0.18897637795275599</v>
      </c>
      <c r="G837" s="13">
        <v>0.170542635658915</v>
      </c>
      <c r="H837" s="13"/>
      <c r="I837" s="13">
        <v>0.18240343347639501</v>
      </c>
      <c r="J837" s="13">
        <v>0.170542635658915</v>
      </c>
      <c r="K837" s="13"/>
      <c r="L837" s="13">
        <v>0.2265625</v>
      </c>
      <c r="M837" s="13">
        <v>0.19480519480519501</v>
      </c>
      <c r="N837" s="13">
        <v>0.13712374581939801</v>
      </c>
      <c r="O837" s="13">
        <v>0.179566563467492</v>
      </c>
      <c r="P837" s="13"/>
      <c r="Q837" s="13">
        <v>0.21621621621621601</v>
      </c>
      <c r="R837" s="13">
        <v>0.18918918918918901</v>
      </c>
      <c r="S837" s="13">
        <v>0.20652173913043501</v>
      </c>
      <c r="T837" s="13">
        <v>0.13084112149532701</v>
      </c>
      <c r="U837" s="13">
        <v>0.16935483870967699</v>
      </c>
      <c r="V837" s="13">
        <v>0.19083969465648901</v>
      </c>
      <c r="W837" s="13">
        <v>0.17346938775510201</v>
      </c>
      <c r="X837" s="13">
        <v>0.15350877192982501</v>
      </c>
      <c r="Y837" s="13"/>
      <c r="Z837" s="13">
        <v>0.17266187050359699</v>
      </c>
      <c r="AA837" s="13">
        <v>0.20858895705521499</v>
      </c>
      <c r="AB837" s="13">
        <v>0.18831168831168801</v>
      </c>
      <c r="AC837" s="13">
        <v>0.13407821229050301</v>
      </c>
      <c r="AD837" s="13">
        <v>0.180952380952381</v>
      </c>
      <c r="AE837" s="13">
        <v>0.17431192660550501</v>
      </c>
      <c r="AF837" s="13">
        <v>0.19047619047618999</v>
      </c>
      <c r="AG837" s="13">
        <v>0.175824175824176</v>
      </c>
      <c r="AH837" s="13"/>
      <c r="AI837" s="13">
        <v>8.8888888888888906E-2</v>
      </c>
      <c r="AJ837" s="13">
        <v>0.216494845360825</v>
      </c>
      <c r="AK837" s="13">
        <v>0.18300653594771199</v>
      </c>
      <c r="AL837" s="13">
        <v>0.17928286852589601</v>
      </c>
      <c r="AM837" s="13">
        <v>0.17241379310344801</v>
      </c>
      <c r="AN837" s="13"/>
      <c r="AO837" s="13">
        <v>0.17056856187291</v>
      </c>
      <c r="AP837" s="13">
        <v>0.18489583333333301</v>
      </c>
      <c r="AQ837" s="13"/>
      <c r="AR837" s="13">
        <v>0.203125</v>
      </c>
      <c r="AS837" s="13">
        <v>0.16433566433566399</v>
      </c>
      <c r="AT837" s="13">
        <v>0</v>
      </c>
      <c r="AU837" s="13">
        <v>0.16129032258064499</v>
      </c>
      <c r="AV837" s="13">
        <v>0.16806722689075601</v>
      </c>
      <c r="AW837" s="13">
        <v>0.11688311688311701</v>
      </c>
      <c r="AX837" s="13">
        <v>0.17857142857142899</v>
      </c>
      <c r="AY837" s="13">
        <v>0.29411764705882398</v>
      </c>
      <c r="AZ837" s="13">
        <v>0.18627450980392199</v>
      </c>
      <c r="BA837" s="13">
        <v>0.20689655172413801</v>
      </c>
      <c r="BB837" s="13">
        <v>0.19298245614035101</v>
      </c>
      <c r="BC837" s="13">
        <v>0.22641509433962301</v>
      </c>
      <c r="BD837" s="13"/>
      <c r="BE837" s="13">
        <v>0.17847025495750701</v>
      </c>
    </row>
    <row r="838" spans="2:57" x14ac:dyDescent="0.25">
      <c r="B838" t="s">
        <v>381</v>
      </c>
      <c r="C838" s="13">
        <v>0.212830957230143</v>
      </c>
      <c r="D838" s="13">
        <v>0.15584415584415601</v>
      </c>
      <c r="E838" s="13">
        <v>0.25185185185185199</v>
      </c>
      <c r="F838" s="13">
        <v>0.27165354330708702</v>
      </c>
      <c r="G838" s="13">
        <v>0.18217054263565899</v>
      </c>
      <c r="H838" s="13"/>
      <c r="I838" s="13">
        <v>0.24678111587982801</v>
      </c>
      <c r="J838" s="13">
        <v>0.18217054263565899</v>
      </c>
      <c r="K838" s="13"/>
      <c r="L838" s="13">
        <v>0.171875</v>
      </c>
      <c r="M838" s="13">
        <v>0.23376623376623401</v>
      </c>
      <c r="N838" s="13">
        <v>0.220735785953177</v>
      </c>
      <c r="O838" s="13">
        <v>0.20433436532507701</v>
      </c>
      <c r="P838" s="13"/>
      <c r="Q838" s="13">
        <v>0.24324324324324301</v>
      </c>
      <c r="R838" s="13">
        <v>0.24324324324324301</v>
      </c>
      <c r="S838" s="13">
        <v>0.282608695652174</v>
      </c>
      <c r="T838" s="13">
        <v>0.26168224299065401</v>
      </c>
      <c r="U838" s="13">
        <v>0.12903225806451599</v>
      </c>
      <c r="V838" s="13">
        <v>0.14503816793893101</v>
      </c>
      <c r="W838" s="13">
        <v>0.28571428571428598</v>
      </c>
      <c r="X838" s="13">
        <v>0.179824561403509</v>
      </c>
      <c r="Y838" s="13"/>
      <c r="Z838" s="13">
        <v>0.25899280575539602</v>
      </c>
      <c r="AA838" s="13">
        <v>0.245398773006135</v>
      </c>
      <c r="AB838" s="13">
        <v>0.201298701298701</v>
      </c>
      <c r="AC838" s="13">
        <v>0.206703910614525</v>
      </c>
      <c r="AD838" s="13">
        <v>0.2</v>
      </c>
      <c r="AE838" s="13">
        <v>0.21100917431192701</v>
      </c>
      <c r="AF838" s="13">
        <v>0.19047619047618999</v>
      </c>
      <c r="AG838" s="13">
        <v>0.14285714285714299</v>
      </c>
      <c r="AH838" s="13"/>
      <c r="AI838" s="13">
        <v>0.2</v>
      </c>
      <c r="AJ838" s="13">
        <v>0.25773195876288701</v>
      </c>
      <c r="AK838" s="13">
        <v>0.26143790849673199</v>
      </c>
      <c r="AL838" s="13">
        <v>0.19721115537848599</v>
      </c>
      <c r="AM838" s="13">
        <v>0.18965517241379301</v>
      </c>
      <c r="AN838" s="13"/>
      <c r="AO838" s="13">
        <v>0.20568561872909699</v>
      </c>
      <c r="AP838" s="13">
        <v>0.22395833333333301</v>
      </c>
      <c r="AQ838" s="13"/>
      <c r="AR838" s="13">
        <v>0.21875</v>
      </c>
      <c r="AS838" s="13">
        <v>0.230769230769231</v>
      </c>
      <c r="AT838" s="13">
        <v>0.35294117647058798</v>
      </c>
      <c r="AU838" s="13">
        <v>0.16129032258064499</v>
      </c>
      <c r="AV838" s="13">
        <v>0.218487394957983</v>
      </c>
      <c r="AW838" s="13">
        <v>0.25974025974025999</v>
      </c>
      <c r="AX838" s="13">
        <v>0.15476190476190499</v>
      </c>
      <c r="AY838" s="13">
        <v>0.17647058823529399</v>
      </c>
      <c r="AZ838" s="13">
        <v>0.15686274509803899</v>
      </c>
      <c r="BA838" s="13">
        <v>0.27586206896551702</v>
      </c>
      <c r="BB838" s="13">
        <v>0.21052631578947401</v>
      </c>
      <c r="BC838" s="13">
        <v>0.169811320754717</v>
      </c>
      <c r="BD838" s="13"/>
      <c r="BE838" s="13">
        <v>0.19546742209631701</v>
      </c>
    </row>
    <row r="839" spans="2:57" x14ac:dyDescent="0.25">
      <c r="B839" t="s">
        <v>382</v>
      </c>
      <c r="C839" s="13">
        <v>0.33910386965376799</v>
      </c>
      <c r="D839" s="13">
        <v>0.29870129870129902</v>
      </c>
      <c r="E839" s="13">
        <v>0.31111111111111101</v>
      </c>
      <c r="F839" s="13">
        <v>0.303149606299213</v>
      </c>
      <c r="G839" s="13">
        <v>0.37015503875969002</v>
      </c>
      <c r="H839" s="13"/>
      <c r="I839" s="13">
        <v>0.30472103004291801</v>
      </c>
      <c r="J839" s="13">
        <v>0.37015503875969002</v>
      </c>
      <c r="K839" s="13"/>
      <c r="L839" s="13">
        <v>0.3671875</v>
      </c>
      <c r="M839" s="13">
        <v>0.307359307359307</v>
      </c>
      <c r="N839" s="13">
        <v>0.36120401337792601</v>
      </c>
      <c r="O839" s="13">
        <v>0.33126934984520101</v>
      </c>
      <c r="P839" s="13"/>
      <c r="Q839" s="13">
        <v>0.28828828828828801</v>
      </c>
      <c r="R839" s="13">
        <v>0.31081081081081102</v>
      </c>
      <c r="S839" s="13">
        <v>0.22826086956521699</v>
      </c>
      <c r="T839" s="13">
        <v>0.36448598130841098</v>
      </c>
      <c r="U839" s="13">
        <v>0.40322580645161299</v>
      </c>
      <c r="V839" s="13">
        <v>0.41221374045801501</v>
      </c>
      <c r="W839" s="13">
        <v>0.25510204081632698</v>
      </c>
      <c r="X839" s="13">
        <v>0.38157894736842102</v>
      </c>
      <c r="Y839" s="13"/>
      <c r="Z839" s="13">
        <v>0.31654676258992798</v>
      </c>
      <c r="AA839" s="13">
        <v>0.29447852760736198</v>
      </c>
      <c r="AB839" s="13">
        <v>0.35064935064935099</v>
      </c>
      <c r="AC839" s="13">
        <v>0.40223463687150801</v>
      </c>
      <c r="AD839" s="13">
        <v>0.29523809523809502</v>
      </c>
      <c r="AE839" s="13">
        <v>0.32110091743119301</v>
      </c>
      <c r="AF839" s="13">
        <v>0.35714285714285698</v>
      </c>
      <c r="AG839" s="13">
        <v>0.37362637362637402</v>
      </c>
      <c r="AH839" s="13"/>
      <c r="AI839" s="13">
        <v>0.28888888888888897</v>
      </c>
      <c r="AJ839" s="13">
        <v>0.23711340206185599</v>
      </c>
      <c r="AK839" s="13">
        <v>0.29411764705882398</v>
      </c>
      <c r="AL839" s="13">
        <v>0.380478087649402</v>
      </c>
      <c r="AM839" s="13">
        <v>0.33333333333333298</v>
      </c>
      <c r="AN839" s="13"/>
      <c r="AO839" s="13">
        <v>0.34949832775919698</v>
      </c>
      <c r="AP839" s="13">
        <v>0.32291666666666702</v>
      </c>
      <c r="AQ839" s="13"/>
      <c r="AR839" s="13">
        <v>0.296875</v>
      </c>
      <c r="AS839" s="13">
        <v>0.32517482517482499</v>
      </c>
      <c r="AT839" s="13">
        <v>0.23529411764705899</v>
      </c>
      <c r="AU839" s="13">
        <v>0.51612903225806495</v>
      </c>
      <c r="AV839" s="13">
        <v>0.36134453781512599</v>
      </c>
      <c r="AW839" s="13">
        <v>0.35064935064935099</v>
      </c>
      <c r="AX839" s="13">
        <v>0.34523809523809501</v>
      </c>
      <c r="AY839" s="13">
        <v>0.26470588235294101</v>
      </c>
      <c r="AZ839" s="13">
        <v>0.40196078431372601</v>
      </c>
      <c r="BA839" s="13">
        <v>0.36206896551724099</v>
      </c>
      <c r="BB839" s="13">
        <v>0.29824561403508798</v>
      </c>
      <c r="BC839" s="13">
        <v>0.26415094339622602</v>
      </c>
      <c r="BD839" s="13"/>
      <c r="BE839" s="13">
        <v>0.354107648725212</v>
      </c>
    </row>
    <row r="840" spans="2:57" x14ac:dyDescent="0.25">
      <c r="B840" t="s">
        <v>383</v>
      </c>
      <c r="C840" s="13">
        <v>0.14562118126272899</v>
      </c>
      <c r="D840" s="13">
        <v>0.12987012987013</v>
      </c>
      <c r="E840" s="13">
        <v>0.11111111111111099</v>
      </c>
      <c r="F840" s="13">
        <v>0.118110236220472</v>
      </c>
      <c r="G840" s="13">
        <v>0.170542635658915</v>
      </c>
      <c r="H840" s="13"/>
      <c r="I840" s="13">
        <v>0.118025751072961</v>
      </c>
      <c r="J840" s="13">
        <v>0.170542635658915</v>
      </c>
      <c r="K840" s="13"/>
      <c r="L840" s="13">
        <v>0.109375</v>
      </c>
      <c r="M840" s="13">
        <v>0.13419913419913401</v>
      </c>
      <c r="N840" s="13">
        <v>0.167224080267559</v>
      </c>
      <c r="O840" s="13">
        <v>0.148606811145511</v>
      </c>
      <c r="P840" s="13"/>
      <c r="Q840" s="13">
        <v>7.2072072072072099E-2</v>
      </c>
      <c r="R840" s="13">
        <v>0.121621621621622</v>
      </c>
      <c r="S840" s="13">
        <v>0.13043478260869601</v>
      </c>
      <c r="T840" s="13">
        <v>0.13084112149532701</v>
      </c>
      <c r="U840" s="13">
        <v>0.15322580645161299</v>
      </c>
      <c r="V840" s="13">
        <v>0.15267175572519101</v>
      </c>
      <c r="W840" s="13">
        <v>0.15306122448979601</v>
      </c>
      <c r="X840" s="13">
        <v>0.19298245614035101</v>
      </c>
      <c r="Y840" s="13"/>
      <c r="Z840" s="13">
        <v>0.115107913669065</v>
      </c>
      <c r="AA840" s="13">
        <v>0.14723926380368099</v>
      </c>
      <c r="AB840" s="13">
        <v>0.14285714285714299</v>
      </c>
      <c r="AC840" s="13">
        <v>0.17877094972067001</v>
      </c>
      <c r="AD840" s="13">
        <v>0.2</v>
      </c>
      <c r="AE840" s="13">
        <v>0.11009174311926601</v>
      </c>
      <c r="AF840" s="13">
        <v>9.5238095238095205E-2</v>
      </c>
      <c r="AG840" s="13">
        <v>0.13186813186813201</v>
      </c>
      <c r="AH840" s="13"/>
      <c r="AI840" s="13">
        <v>0.2</v>
      </c>
      <c r="AJ840" s="13">
        <v>0.15463917525773199</v>
      </c>
      <c r="AK840" s="13">
        <v>0.11111111111111099</v>
      </c>
      <c r="AL840" s="13">
        <v>0.123505976095618</v>
      </c>
      <c r="AM840" s="13">
        <v>0.21264367816092</v>
      </c>
      <c r="AN840" s="13"/>
      <c r="AO840" s="13">
        <v>0.14046822742474899</v>
      </c>
      <c r="AP840" s="13">
        <v>0.15364583333333301</v>
      </c>
      <c r="AQ840" s="13"/>
      <c r="AR840" s="13">
        <v>0.171875</v>
      </c>
      <c r="AS840" s="13">
        <v>0.160839160839161</v>
      </c>
      <c r="AT840" s="13">
        <v>0.17647058823529399</v>
      </c>
      <c r="AU840" s="13">
        <v>9.6774193548387094E-2</v>
      </c>
      <c r="AV840" s="13">
        <v>0.10084033613445401</v>
      </c>
      <c r="AW840" s="13">
        <v>0.14285714285714299</v>
      </c>
      <c r="AX840" s="13">
        <v>0.16666666666666699</v>
      </c>
      <c r="AY840" s="13">
        <v>0.14705882352941199</v>
      </c>
      <c r="AZ840" s="13">
        <v>0.14705882352941199</v>
      </c>
      <c r="BA840" s="13">
        <v>8.6206896551724102E-2</v>
      </c>
      <c r="BB840" s="13">
        <v>0.140350877192982</v>
      </c>
      <c r="BC840" s="13">
        <v>0.18867924528301899</v>
      </c>
      <c r="BD840" s="13"/>
      <c r="BE840" s="13">
        <v>0.17563739376770501</v>
      </c>
    </row>
    <row r="841" spans="2:57" x14ac:dyDescent="0.25">
      <c r="B841" t="s">
        <v>149</v>
      </c>
      <c r="C841" s="13">
        <v>3.7678207739307502E-2</v>
      </c>
      <c r="D841" s="13">
        <v>7.7922077922077906E-2</v>
      </c>
      <c r="E841" s="13">
        <v>8.8888888888888906E-2</v>
      </c>
      <c r="F841" s="13">
        <v>2.3622047244094498E-2</v>
      </c>
      <c r="G841" s="13">
        <v>2.5193798449612399E-2</v>
      </c>
      <c r="H841" s="13"/>
      <c r="I841" s="13">
        <v>5.1502145922746802E-2</v>
      </c>
      <c r="J841" s="13">
        <v>2.5193798449612399E-2</v>
      </c>
      <c r="K841" s="13"/>
      <c r="L841" s="13">
        <v>1.5625E-2</v>
      </c>
      <c r="M841" s="13">
        <v>2.1645021645021599E-2</v>
      </c>
      <c r="N841" s="13">
        <v>3.0100334448160501E-2</v>
      </c>
      <c r="O841" s="13">
        <v>6.5015479876161006E-2</v>
      </c>
      <c r="P841" s="13"/>
      <c r="Q841" s="13">
        <v>5.4054054054054099E-2</v>
      </c>
      <c r="R841" s="13">
        <v>6.7567567567567599E-2</v>
      </c>
      <c r="S841" s="13">
        <v>3.2608695652173898E-2</v>
      </c>
      <c r="T841" s="13">
        <v>9.3457943925233603E-3</v>
      </c>
      <c r="U841" s="13">
        <v>4.0322580645161303E-2</v>
      </c>
      <c r="V841" s="13">
        <v>2.2900763358778602E-2</v>
      </c>
      <c r="W841" s="13">
        <v>4.08163265306122E-2</v>
      </c>
      <c r="X841" s="13">
        <v>3.5087719298245598E-2</v>
      </c>
      <c r="Y841" s="13"/>
      <c r="Z841" s="13">
        <v>5.0359712230215799E-2</v>
      </c>
      <c r="AA841" s="13">
        <v>6.13496932515337E-2</v>
      </c>
      <c r="AB841" s="13">
        <v>3.2467532467532499E-2</v>
      </c>
      <c r="AC841" s="13">
        <v>5.5865921787709499E-3</v>
      </c>
      <c r="AD841" s="13">
        <v>4.7619047619047603E-2</v>
      </c>
      <c r="AE841" s="13">
        <v>5.5045871559633003E-2</v>
      </c>
      <c r="AF841" s="13">
        <v>2.3809523809523801E-2</v>
      </c>
      <c r="AG841" s="13">
        <v>2.1978021978022001E-2</v>
      </c>
      <c r="AH841" s="13"/>
      <c r="AI841" s="13">
        <v>0.11111111111111099</v>
      </c>
      <c r="AJ841" s="13">
        <v>4.1237113402061903E-2</v>
      </c>
      <c r="AK841" s="13">
        <v>5.8823529411764698E-2</v>
      </c>
      <c r="AL841" s="13">
        <v>2.98804780876494E-2</v>
      </c>
      <c r="AM841" s="13">
        <v>1.1494252873563199E-2</v>
      </c>
      <c r="AN841" s="13"/>
      <c r="AO841" s="13">
        <v>4.1806020066889597E-2</v>
      </c>
      <c r="AP841" s="13">
        <v>3.125E-2</v>
      </c>
      <c r="AQ841" s="13"/>
      <c r="AR841" s="13">
        <v>1.5625E-2</v>
      </c>
      <c r="AS841" s="13">
        <v>3.1468531468531499E-2</v>
      </c>
      <c r="AT841" s="13">
        <v>5.8823529411764698E-2</v>
      </c>
      <c r="AU841" s="13">
        <v>3.2258064516128997E-2</v>
      </c>
      <c r="AV841" s="13">
        <v>5.8823529411764698E-2</v>
      </c>
      <c r="AW841" s="13">
        <v>5.1948051948052E-2</v>
      </c>
      <c r="AX841" s="13">
        <v>3.5714285714285698E-2</v>
      </c>
      <c r="AY841" s="13">
        <v>8.8235294117647106E-2</v>
      </c>
      <c r="AZ841" s="13">
        <v>1.9607843137254902E-2</v>
      </c>
      <c r="BA841" s="13">
        <v>5.1724137931034503E-2</v>
      </c>
      <c r="BB841" s="13">
        <v>0</v>
      </c>
      <c r="BC841" s="13">
        <v>5.6603773584905703E-2</v>
      </c>
      <c r="BD841" s="13"/>
      <c r="BE841" s="13">
        <v>1.69971671388102E-2</v>
      </c>
    </row>
    <row r="842" spans="2:57" x14ac:dyDescent="0.25">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row>
    <row r="843" spans="2:57" x14ac:dyDescent="0.25">
      <c r="B843" s="6" t="s">
        <v>386</v>
      </c>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row>
    <row r="844" spans="2:57" x14ac:dyDescent="0.25">
      <c r="B844" s="23" t="s">
        <v>242</v>
      </c>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row>
    <row r="845" spans="2:57" x14ac:dyDescent="0.25">
      <c r="B845" t="s">
        <v>379</v>
      </c>
      <c r="C845" s="13">
        <v>9.8778004073319797E-2</v>
      </c>
      <c r="D845" s="13">
        <v>0.14285714285714299</v>
      </c>
      <c r="E845" s="13">
        <v>0.11851851851851899</v>
      </c>
      <c r="F845" s="13">
        <v>9.8425196850393706E-2</v>
      </c>
      <c r="G845" s="13">
        <v>8.7209302325581398E-2</v>
      </c>
      <c r="H845" s="13"/>
      <c r="I845" s="13">
        <v>0.111587982832618</v>
      </c>
      <c r="J845" s="13">
        <v>8.7209302325581398E-2</v>
      </c>
      <c r="K845" s="13"/>
      <c r="L845" s="13">
        <v>0.140625</v>
      </c>
      <c r="M845" s="13">
        <v>0.108225108225108</v>
      </c>
      <c r="N845" s="13">
        <v>0.10033444816053499</v>
      </c>
      <c r="O845" s="13">
        <v>7.4303405572755402E-2</v>
      </c>
      <c r="P845" s="13"/>
      <c r="Q845" s="13">
        <v>0.117117117117117</v>
      </c>
      <c r="R845" s="13">
        <v>6.7567567567567599E-2</v>
      </c>
      <c r="S845" s="13">
        <v>0.15217391304347799</v>
      </c>
      <c r="T845" s="13">
        <v>0.13084112149532701</v>
      </c>
      <c r="U845" s="13">
        <v>0.13709677419354799</v>
      </c>
      <c r="V845" s="13">
        <v>6.8702290076335895E-2</v>
      </c>
      <c r="W845" s="13">
        <v>5.10204081632653E-2</v>
      </c>
      <c r="X845" s="13">
        <v>8.3333333333333301E-2</v>
      </c>
      <c r="Y845" s="13"/>
      <c r="Z845" s="13">
        <v>0.100719424460432</v>
      </c>
      <c r="AA845" s="13">
        <v>7.3619631901840496E-2</v>
      </c>
      <c r="AB845" s="13">
        <v>9.7402597402597393E-2</v>
      </c>
      <c r="AC845" s="13">
        <v>8.9385474860335198E-2</v>
      </c>
      <c r="AD845" s="13">
        <v>8.5714285714285701E-2</v>
      </c>
      <c r="AE845" s="13">
        <v>0.12844036697247699</v>
      </c>
      <c r="AF845" s="13">
        <v>0.119047619047619</v>
      </c>
      <c r="AG845" s="13">
        <v>0.13186813186813201</v>
      </c>
      <c r="AH845" s="13"/>
      <c r="AI845" s="13">
        <v>0.155555555555556</v>
      </c>
      <c r="AJ845" s="13">
        <v>6.18556701030928E-2</v>
      </c>
      <c r="AK845" s="13">
        <v>6.5359477124182996E-2</v>
      </c>
      <c r="AL845" s="13">
        <v>0.105577689243028</v>
      </c>
      <c r="AM845" s="13">
        <v>0.114942528735632</v>
      </c>
      <c r="AN845" s="13"/>
      <c r="AO845" s="13">
        <v>8.8628762541806003E-2</v>
      </c>
      <c r="AP845" s="13">
        <v>0.114583333333333</v>
      </c>
      <c r="AQ845" s="13"/>
      <c r="AR845" s="13">
        <v>6.25E-2</v>
      </c>
      <c r="AS845" s="13">
        <v>0.108391608391608</v>
      </c>
      <c r="AT845" s="13">
        <v>0.17647058823529399</v>
      </c>
      <c r="AU845" s="13">
        <v>9.6774193548387094E-2</v>
      </c>
      <c r="AV845" s="13">
        <v>0.109243697478992</v>
      </c>
      <c r="AW845" s="13">
        <v>9.0909090909090898E-2</v>
      </c>
      <c r="AX845" s="13">
        <v>0.14285714285714299</v>
      </c>
      <c r="AY845" s="13">
        <v>5.8823529411764698E-2</v>
      </c>
      <c r="AZ845" s="13">
        <v>1.9607843137254902E-2</v>
      </c>
      <c r="BA845" s="13">
        <v>8.6206896551724102E-2</v>
      </c>
      <c r="BB845" s="13">
        <v>0.157894736842105</v>
      </c>
      <c r="BC845" s="13">
        <v>0.113207547169811</v>
      </c>
      <c r="BD845" s="13"/>
      <c r="BE845" s="13">
        <v>9.3484419263456103E-2</v>
      </c>
    </row>
    <row r="846" spans="2:57" x14ac:dyDescent="0.25">
      <c r="B846" t="s">
        <v>380</v>
      </c>
      <c r="C846" s="13">
        <v>0.17617107942973501</v>
      </c>
      <c r="D846" s="13">
        <v>0.12987012987013</v>
      </c>
      <c r="E846" s="13">
        <v>0.140740740740741</v>
      </c>
      <c r="F846" s="13">
        <v>0.20078740157480299</v>
      </c>
      <c r="G846" s="13">
        <v>0.18023255813953501</v>
      </c>
      <c r="H846" s="13"/>
      <c r="I846" s="13">
        <v>0.17167381974248899</v>
      </c>
      <c r="J846" s="13">
        <v>0.18023255813953501</v>
      </c>
      <c r="K846" s="13"/>
      <c r="L846" s="13">
        <v>0.1484375</v>
      </c>
      <c r="M846" s="13">
        <v>0.24242424242424199</v>
      </c>
      <c r="N846" s="13">
        <v>0.14715719063545199</v>
      </c>
      <c r="O846" s="13">
        <v>0.16718266253870001</v>
      </c>
      <c r="P846" s="13"/>
      <c r="Q846" s="13">
        <v>0.19819819819819801</v>
      </c>
      <c r="R846" s="13">
        <v>0.14864864864864899</v>
      </c>
      <c r="S846" s="13">
        <v>0.13043478260869601</v>
      </c>
      <c r="T846" s="13">
        <v>0.168224299065421</v>
      </c>
      <c r="U846" s="13">
        <v>0.15322580645161299</v>
      </c>
      <c r="V846" s="13">
        <v>0.213740458015267</v>
      </c>
      <c r="W846" s="13">
        <v>0.19387755102040799</v>
      </c>
      <c r="X846" s="13">
        <v>0.179824561403509</v>
      </c>
      <c r="Y846" s="13"/>
      <c r="Z846" s="13">
        <v>0.17985611510791399</v>
      </c>
      <c r="AA846" s="13">
        <v>0.220858895705521</v>
      </c>
      <c r="AB846" s="13">
        <v>0.18831168831168801</v>
      </c>
      <c r="AC846" s="13">
        <v>0.11731843575419</v>
      </c>
      <c r="AD846" s="13">
        <v>0.19047619047618999</v>
      </c>
      <c r="AE846" s="13">
        <v>0.201834862385321</v>
      </c>
      <c r="AF846" s="13">
        <v>0.16666666666666699</v>
      </c>
      <c r="AG846" s="13">
        <v>0.14285714285714299</v>
      </c>
      <c r="AH846" s="13"/>
      <c r="AI846" s="13">
        <v>0.155555555555556</v>
      </c>
      <c r="AJ846" s="13">
        <v>0.268041237113402</v>
      </c>
      <c r="AK846" s="13">
        <v>0.18300653594771199</v>
      </c>
      <c r="AL846" s="13">
        <v>0.17928286852589601</v>
      </c>
      <c r="AM846" s="13">
        <v>0.126436781609195</v>
      </c>
      <c r="AN846" s="13"/>
      <c r="AO846" s="13">
        <v>0.17892976588628801</v>
      </c>
      <c r="AP846" s="13">
        <v>0.171875</v>
      </c>
      <c r="AQ846" s="13"/>
      <c r="AR846" s="13">
        <v>0.25</v>
      </c>
      <c r="AS846" s="13">
        <v>0.188811188811189</v>
      </c>
      <c r="AT846" s="13">
        <v>0.11764705882352899</v>
      </c>
      <c r="AU846" s="13">
        <v>0.16129032258064499</v>
      </c>
      <c r="AV846" s="13">
        <v>0.16806722689075601</v>
      </c>
      <c r="AW846" s="13">
        <v>0.14285714285714299</v>
      </c>
      <c r="AX846" s="13">
        <v>0.16666666666666699</v>
      </c>
      <c r="AY846" s="13">
        <v>5.8823529411764698E-2</v>
      </c>
      <c r="AZ846" s="13">
        <v>0.21568627450980399</v>
      </c>
      <c r="BA846" s="13">
        <v>0.13793103448275901</v>
      </c>
      <c r="BB846" s="13">
        <v>0.157894736842105</v>
      </c>
      <c r="BC846" s="13">
        <v>0.18867924528301899</v>
      </c>
      <c r="BD846" s="13"/>
      <c r="BE846" s="13">
        <v>0.19830028328611901</v>
      </c>
    </row>
    <row r="847" spans="2:57" x14ac:dyDescent="0.25">
      <c r="B847" t="s">
        <v>381</v>
      </c>
      <c r="C847" s="13">
        <v>0.18126272912423599</v>
      </c>
      <c r="D847" s="13">
        <v>0.22077922077922099</v>
      </c>
      <c r="E847" s="13">
        <v>0.17777777777777801</v>
      </c>
      <c r="F847" s="13">
        <v>0.192913385826772</v>
      </c>
      <c r="G847" s="13">
        <v>0.170542635658915</v>
      </c>
      <c r="H847" s="13"/>
      <c r="I847" s="13">
        <v>0.1931330472103</v>
      </c>
      <c r="J847" s="13">
        <v>0.170542635658915</v>
      </c>
      <c r="K847" s="13"/>
      <c r="L847" s="13">
        <v>0.1796875</v>
      </c>
      <c r="M847" s="13">
        <v>0.23376623376623401</v>
      </c>
      <c r="N847" s="13">
        <v>0.157190635451505</v>
      </c>
      <c r="O847" s="13">
        <v>0.16718266253870001</v>
      </c>
      <c r="P847" s="13"/>
      <c r="Q847" s="13">
        <v>0.19819819819819801</v>
      </c>
      <c r="R847" s="13">
        <v>0.337837837837838</v>
      </c>
      <c r="S847" s="13">
        <v>0.22826086956521699</v>
      </c>
      <c r="T847" s="13">
        <v>0.13084112149532701</v>
      </c>
      <c r="U847" s="13">
        <v>0.15322580645161299</v>
      </c>
      <c r="V847" s="13">
        <v>0.122137404580153</v>
      </c>
      <c r="W847" s="13">
        <v>0.214285714285714</v>
      </c>
      <c r="X847" s="13">
        <v>0.14912280701754399</v>
      </c>
      <c r="Y847" s="13"/>
      <c r="Z847" s="13">
        <v>0.17266187050359699</v>
      </c>
      <c r="AA847" s="13">
        <v>0.16564417177914101</v>
      </c>
      <c r="AB847" s="13">
        <v>0.201298701298701</v>
      </c>
      <c r="AC847" s="13">
        <v>0.18435754189944101</v>
      </c>
      <c r="AD847" s="13">
        <v>0.180952380952381</v>
      </c>
      <c r="AE847" s="13">
        <v>0.16513761467889901</v>
      </c>
      <c r="AF847" s="13">
        <v>0.30952380952380998</v>
      </c>
      <c r="AG847" s="13">
        <v>0.14285714285714299</v>
      </c>
      <c r="AH847" s="13"/>
      <c r="AI847" s="13">
        <v>0.24444444444444399</v>
      </c>
      <c r="AJ847" s="13">
        <v>0.164948453608247</v>
      </c>
      <c r="AK847" s="13">
        <v>0.22222222222222199</v>
      </c>
      <c r="AL847" s="13">
        <v>0.17928286852589601</v>
      </c>
      <c r="AM847" s="13">
        <v>0.13218390804597699</v>
      </c>
      <c r="AN847" s="13"/>
      <c r="AO847" s="13">
        <v>0.175585284280936</v>
      </c>
      <c r="AP847" s="13">
        <v>0.19010416666666699</v>
      </c>
      <c r="AQ847" s="13"/>
      <c r="AR847" s="13">
        <v>0.1875</v>
      </c>
      <c r="AS847" s="13">
        <v>0.18531468531468501</v>
      </c>
      <c r="AT847" s="13">
        <v>0.23529411764705899</v>
      </c>
      <c r="AU847" s="13">
        <v>9.6774193548387094E-2</v>
      </c>
      <c r="AV847" s="13">
        <v>0.184873949579832</v>
      </c>
      <c r="AW847" s="13">
        <v>0.25974025974025999</v>
      </c>
      <c r="AX847" s="13">
        <v>0.119047619047619</v>
      </c>
      <c r="AY847" s="13">
        <v>0.26470588235294101</v>
      </c>
      <c r="AZ847" s="13">
        <v>0.13725490196078399</v>
      </c>
      <c r="BA847" s="13">
        <v>0.20689655172413801</v>
      </c>
      <c r="BB847" s="13">
        <v>0.12280701754386</v>
      </c>
      <c r="BC847" s="13">
        <v>0.22641509433962301</v>
      </c>
      <c r="BD847" s="13"/>
      <c r="BE847" s="13">
        <v>0.14447592067988699</v>
      </c>
    </row>
    <row r="848" spans="2:57" x14ac:dyDescent="0.25">
      <c r="B848" t="s">
        <v>382</v>
      </c>
      <c r="C848" s="13">
        <v>0.32688391038696502</v>
      </c>
      <c r="D848" s="13">
        <v>0.337662337662338</v>
      </c>
      <c r="E848" s="13">
        <v>0.28888888888888897</v>
      </c>
      <c r="F848" s="13">
        <v>0.303149606299213</v>
      </c>
      <c r="G848" s="13">
        <v>0.346899224806202</v>
      </c>
      <c r="H848" s="13"/>
      <c r="I848" s="13">
        <v>0.30472103004291801</v>
      </c>
      <c r="J848" s="13">
        <v>0.346899224806202</v>
      </c>
      <c r="K848" s="13"/>
      <c r="L848" s="13">
        <v>0.296875</v>
      </c>
      <c r="M848" s="13">
        <v>0.246753246753247</v>
      </c>
      <c r="N848" s="13">
        <v>0.36454849498327802</v>
      </c>
      <c r="O848" s="13">
        <v>0.359133126934985</v>
      </c>
      <c r="P848" s="13"/>
      <c r="Q848" s="13">
        <v>0.31531531531531498</v>
      </c>
      <c r="R848" s="13">
        <v>0.27027027027027001</v>
      </c>
      <c r="S848" s="13">
        <v>0.22826086956521699</v>
      </c>
      <c r="T848" s="13">
        <v>0.355140186915888</v>
      </c>
      <c r="U848" s="13">
        <v>0.36290322580645201</v>
      </c>
      <c r="V848" s="13">
        <v>0.33587786259542002</v>
      </c>
      <c r="W848" s="13">
        <v>0.28571428571428598</v>
      </c>
      <c r="X848" s="13">
        <v>0.37719298245614002</v>
      </c>
      <c r="Y848" s="13"/>
      <c r="Z848" s="13">
        <v>0.36690647482014399</v>
      </c>
      <c r="AA848" s="13">
        <v>0.312883435582822</v>
      </c>
      <c r="AB848" s="13">
        <v>0.30519480519480502</v>
      </c>
      <c r="AC848" s="13">
        <v>0.36871508379888301</v>
      </c>
      <c r="AD848" s="13">
        <v>0.27619047619047599</v>
      </c>
      <c r="AE848" s="13">
        <v>0.28440366972477099</v>
      </c>
      <c r="AF848" s="13">
        <v>0.28571428571428598</v>
      </c>
      <c r="AG848" s="13">
        <v>0.37362637362637402</v>
      </c>
      <c r="AH848" s="13"/>
      <c r="AI848" s="13">
        <v>0.2</v>
      </c>
      <c r="AJ848" s="13">
        <v>0.28865979381443302</v>
      </c>
      <c r="AK848" s="13">
        <v>0.35294117647058798</v>
      </c>
      <c r="AL848" s="13">
        <v>0.332669322709163</v>
      </c>
      <c r="AM848" s="13">
        <v>0.35632183908046</v>
      </c>
      <c r="AN848" s="13"/>
      <c r="AO848" s="13">
        <v>0.341137123745819</v>
      </c>
      <c r="AP848" s="13">
        <v>0.3046875</v>
      </c>
      <c r="AQ848" s="13"/>
      <c r="AR848" s="13">
        <v>0.328125</v>
      </c>
      <c r="AS848" s="13">
        <v>0.29370629370629397</v>
      </c>
      <c r="AT848" s="13">
        <v>0.23529411764705899</v>
      </c>
      <c r="AU848" s="13">
        <v>0.29032258064516098</v>
      </c>
      <c r="AV848" s="13">
        <v>0.32773109243697501</v>
      </c>
      <c r="AW848" s="13">
        <v>0.25974025974025999</v>
      </c>
      <c r="AX848" s="13">
        <v>0.33333333333333298</v>
      </c>
      <c r="AY848" s="13">
        <v>0.41176470588235298</v>
      </c>
      <c r="AZ848" s="13">
        <v>0.38235294117647101</v>
      </c>
      <c r="BA848" s="13">
        <v>0.39655172413793099</v>
      </c>
      <c r="BB848" s="13">
        <v>0.42105263157894701</v>
      </c>
      <c r="BC848" s="13">
        <v>0.30188679245283001</v>
      </c>
      <c r="BD848" s="13"/>
      <c r="BE848" s="13">
        <v>0.32861189801699697</v>
      </c>
    </row>
    <row r="849" spans="2:57" x14ac:dyDescent="0.25">
      <c r="B849" t="s">
        <v>383</v>
      </c>
      <c r="C849" s="13">
        <v>0.18635437881873701</v>
      </c>
      <c r="D849" s="13">
        <v>9.0909090909090898E-2</v>
      </c>
      <c r="E849" s="13">
        <v>0.22222222222222199</v>
      </c>
      <c r="F849" s="13">
        <v>0.17716535433070901</v>
      </c>
      <c r="G849" s="13">
        <v>0.19573643410852701</v>
      </c>
      <c r="H849" s="13"/>
      <c r="I849" s="13">
        <v>0.175965665236052</v>
      </c>
      <c r="J849" s="13">
        <v>0.19573643410852701</v>
      </c>
      <c r="K849" s="13"/>
      <c r="L849" s="13">
        <v>0.1875</v>
      </c>
      <c r="M849" s="13">
        <v>0.15151515151515199</v>
      </c>
      <c r="N849" s="13">
        <v>0.20401337792642099</v>
      </c>
      <c r="O849" s="13">
        <v>0.195046439628483</v>
      </c>
      <c r="P849" s="13"/>
      <c r="Q849" s="13">
        <v>0.108108108108108</v>
      </c>
      <c r="R849" s="13">
        <v>0.17567567567567599</v>
      </c>
      <c r="S849" s="13">
        <v>0.20652173913043501</v>
      </c>
      <c r="T849" s="13">
        <v>0.18691588785046701</v>
      </c>
      <c r="U849" s="13">
        <v>0.16129032258064499</v>
      </c>
      <c r="V849" s="13">
        <v>0.229007633587786</v>
      </c>
      <c r="W849" s="13">
        <v>0.22448979591836701</v>
      </c>
      <c r="X849" s="13">
        <v>0.197368421052632</v>
      </c>
      <c r="Y849" s="13"/>
      <c r="Z849" s="13">
        <v>0.12230215827338101</v>
      </c>
      <c r="AA849" s="13">
        <v>0.19631901840490801</v>
      </c>
      <c r="AB849" s="13">
        <v>0.18181818181818199</v>
      </c>
      <c r="AC849" s="13">
        <v>0.23463687150838</v>
      </c>
      <c r="AD849" s="13">
        <v>0.22857142857142901</v>
      </c>
      <c r="AE849" s="13">
        <v>0.18348623853210999</v>
      </c>
      <c r="AF849" s="13">
        <v>9.5238095238095205E-2</v>
      </c>
      <c r="AG849" s="13">
        <v>0.175824175824176</v>
      </c>
      <c r="AH849" s="13"/>
      <c r="AI849" s="13">
        <v>0.17777777777777801</v>
      </c>
      <c r="AJ849" s="13">
        <v>0.19587628865979401</v>
      </c>
      <c r="AK849" s="13">
        <v>0.11111111111111099</v>
      </c>
      <c r="AL849" s="13">
        <v>0.17928286852589601</v>
      </c>
      <c r="AM849" s="13">
        <v>0.26436781609195398</v>
      </c>
      <c r="AN849" s="13"/>
      <c r="AO849" s="13">
        <v>0.18729096989966601</v>
      </c>
      <c r="AP849" s="13">
        <v>0.18489583333333301</v>
      </c>
      <c r="AQ849" s="13"/>
      <c r="AR849" s="13">
        <v>0.171875</v>
      </c>
      <c r="AS849" s="13">
        <v>0.19230769230769201</v>
      </c>
      <c r="AT849" s="13">
        <v>0.23529411764705899</v>
      </c>
      <c r="AU849" s="13">
        <v>0.32258064516128998</v>
      </c>
      <c r="AV849" s="13">
        <v>0.16806722689075601</v>
      </c>
      <c r="AW849" s="13">
        <v>0.18181818181818199</v>
      </c>
      <c r="AX849" s="13">
        <v>0.226190476190476</v>
      </c>
      <c r="AY849" s="13">
        <v>0.14705882352941199</v>
      </c>
      <c r="AZ849" s="13">
        <v>0.22549019607843099</v>
      </c>
      <c r="BA849" s="13">
        <v>0.12068965517241401</v>
      </c>
      <c r="BB849" s="13">
        <v>0.140350877192982</v>
      </c>
      <c r="BC849" s="13">
        <v>0.13207547169811301</v>
      </c>
      <c r="BD849" s="13"/>
      <c r="BE849" s="13">
        <v>0.21529745042492901</v>
      </c>
    </row>
    <row r="850" spans="2:57" x14ac:dyDescent="0.25">
      <c r="B850" t="s">
        <v>149</v>
      </c>
      <c r="C850" s="13">
        <v>3.0549898167006099E-2</v>
      </c>
      <c r="D850" s="13">
        <v>7.7922077922077906E-2</v>
      </c>
      <c r="E850" s="13">
        <v>5.1851851851851899E-2</v>
      </c>
      <c r="F850" s="13">
        <v>2.7559055118110201E-2</v>
      </c>
      <c r="G850" s="13">
        <v>1.9379844961240299E-2</v>
      </c>
      <c r="H850" s="13"/>
      <c r="I850" s="13">
        <v>4.2918454935622297E-2</v>
      </c>
      <c r="J850" s="13">
        <v>1.9379844961240299E-2</v>
      </c>
      <c r="K850" s="13"/>
      <c r="L850" s="13">
        <v>4.6875E-2</v>
      </c>
      <c r="M850" s="13">
        <v>1.7316017316017299E-2</v>
      </c>
      <c r="N850" s="13">
        <v>2.6755852842809399E-2</v>
      </c>
      <c r="O850" s="13">
        <v>3.7151702786377701E-2</v>
      </c>
      <c r="P850" s="13"/>
      <c r="Q850" s="13">
        <v>6.3063063063063099E-2</v>
      </c>
      <c r="R850" s="13">
        <v>0</v>
      </c>
      <c r="S850" s="13">
        <v>5.4347826086956499E-2</v>
      </c>
      <c r="T850" s="13">
        <v>2.80373831775701E-2</v>
      </c>
      <c r="U850" s="13">
        <v>3.2258064516128997E-2</v>
      </c>
      <c r="V850" s="13">
        <v>3.0534351145038201E-2</v>
      </c>
      <c r="W850" s="13">
        <v>3.06122448979592E-2</v>
      </c>
      <c r="X850" s="13">
        <v>1.3157894736842099E-2</v>
      </c>
      <c r="Y850" s="13"/>
      <c r="Z850" s="13">
        <v>5.7553956834532398E-2</v>
      </c>
      <c r="AA850" s="13">
        <v>3.0674846625766899E-2</v>
      </c>
      <c r="AB850" s="13">
        <v>2.5974025974026E-2</v>
      </c>
      <c r="AC850" s="13">
        <v>5.5865921787709499E-3</v>
      </c>
      <c r="AD850" s="13">
        <v>3.8095238095238099E-2</v>
      </c>
      <c r="AE850" s="13">
        <v>3.6697247706422E-2</v>
      </c>
      <c r="AF850" s="13">
        <v>2.3809523809523801E-2</v>
      </c>
      <c r="AG850" s="13">
        <v>3.2967032967033003E-2</v>
      </c>
      <c r="AH850" s="13"/>
      <c r="AI850" s="13">
        <v>6.6666666666666693E-2</v>
      </c>
      <c r="AJ850" s="13">
        <v>2.06185567010309E-2</v>
      </c>
      <c r="AK850" s="13">
        <v>6.5359477124182996E-2</v>
      </c>
      <c r="AL850" s="13">
        <v>2.3904382470119501E-2</v>
      </c>
      <c r="AM850" s="13">
        <v>5.74712643678161E-3</v>
      </c>
      <c r="AN850" s="13"/>
      <c r="AO850" s="13">
        <v>2.84280936454849E-2</v>
      </c>
      <c r="AP850" s="13">
        <v>3.3854166666666699E-2</v>
      </c>
      <c r="AQ850" s="13"/>
      <c r="AR850" s="13">
        <v>0</v>
      </c>
      <c r="AS850" s="13">
        <v>3.1468531468531499E-2</v>
      </c>
      <c r="AT850" s="13">
        <v>0</v>
      </c>
      <c r="AU850" s="13">
        <v>3.2258064516128997E-2</v>
      </c>
      <c r="AV850" s="13">
        <v>4.20168067226891E-2</v>
      </c>
      <c r="AW850" s="13">
        <v>6.4935064935064901E-2</v>
      </c>
      <c r="AX850" s="13">
        <v>1.1904761904761901E-2</v>
      </c>
      <c r="AY850" s="13">
        <v>5.8823529411764698E-2</v>
      </c>
      <c r="AZ850" s="13">
        <v>1.9607843137254902E-2</v>
      </c>
      <c r="BA850" s="13">
        <v>5.1724137931034503E-2</v>
      </c>
      <c r="BB850" s="13">
        <v>0</v>
      </c>
      <c r="BC850" s="13">
        <v>3.77358490566038E-2</v>
      </c>
      <c r="BD850" s="13"/>
      <c r="BE850" s="13">
        <v>1.9830028328611901E-2</v>
      </c>
    </row>
    <row r="851" spans="2:57" x14ac:dyDescent="0.25">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row>
    <row r="852" spans="2:57" x14ac:dyDescent="0.25">
      <c r="B852" s="6" t="s">
        <v>387</v>
      </c>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row>
    <row r="853" spans="2:57" x14ac:dyDescent="0.25">
      <c r="B853" s="23" t="s">
        <v>242</v>
      </c>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row>
    <row r="854" spans="2:57" x14ac:dyDescent="0.25">
      <c r="B854" t="s">
        <v>379</v>
      </c>
      <c r="C854" s="13">
        <v>0.118126272912424</v>
      </c>
      <c r="D854" s="13">
        <v>0.22077922077922099</v>
      </c>
      <c r="E854" s="13">
        <v>0.10370370370370401</v>
      </c>
      <c r="F854" s="13">
        <v>0.118110236220472</v>
      </c>
      <c r="G854" s="13">
        <v>0.10658914728682201</v>
      </c>
      <c r="H854" s="13"/>
      <c r="I854" s="13">
        <v>0.13090128755364799</v>
      </c>
      <c r="J854" s="13">
        <v>0.10658914728682201</v>
      </c>
      <c r="K854" s="13"/>
      <c r="L854" s="13">
        <v>0.1953125</v>
      </c>
      <c r="M854" s="13">
        <v>0.13419913419913401</v>
      </c>
      <c r="N854" s="13">
        <v>8.6956521739130405E-2</v>
      </c>
      <c r="O854" s="13">
        <v>0.105263157894737</v>
      </c>
      <c r="P854" s="13"/>
      <c r="Q854" s="13">
        <v>0.18018018018018001</v>
      </c>
      <c r="R854" s="13">
        <v>9.45945945945946E-2</v>
      </c>
      <c r="S854" s="13">
        <v>0.173913043478261</v>
      </c>
      <c r="T854" s="13">
        <v>7.4766355140186896E-2</v>
      </c>
      <c r="U854" s="13">
        <v>0.15322580645161299</v>
      </c>
      <c r="V854" s="13">
        <v>8.3969465648855005E-2</v>
      </c>
      <c r="W854" s="13">
        <v>0.13265306122449</v>
      </c>
      <c r="X854" s="13">
        <v>8.7719298245614002E-2</v>
      </c>
      <c r="Y854" s="13"/>
      <c r="Z854" s="13">
        <v>0.115107913669065</v>
      </c>
      <c r="AA854" s="13">
        <v>0.14723926380368099</v>
      </c>
      <c r="AB854" s="13">
        <v>7.1428571428571397E-2</v>
      </c>
      <c r="AC854" s="13">
        <v>0.100558659217877</v>
      </c>
      <c r="AD854" s="13">
        <v>0.12380952380952399</v>
      </c>
      <c r="AE854" s="13">
        <v>0.146788990825688</v>
      </c>
      <c r="AF854" s="13">
        <v>0.16666666666666699</v>
      </c>
      <c r="AG854" s="13">
        <v>0.120879120879121</v>
      </c>
      <c r="AH854" s="13"/>
      <c r="AI854" s="13">
        <v>0.28888888888888897</v>
      </c>
      <c r="AJ854" s="13">
        <v>0.164948453608247</v>
      </c>
      <c r="AK854" s="13">
        <v>8.4967320261437898E-2</v>
      </c>
      <c r="AL854" s="13">
        <v>0.113545816733068</v>
      </c>
      <c r="AM854" s="13">
        <v>9.1954022988505704E-2</v>
      </c>
      <c r="AN854" s="13"/>
      <c r="AO854" s="13">
        <v>0.11371237458194</v>
      </c>
      <c r="AP854" s="13">
        <v>0.125</v>
      </c>
      <c r="AQ854" s="13"/>
      <c r="AR854" s="13">
        <v>9.375E-2</v>
      </c>
      <c r="AS854" s="13">
        <v>0.115384615384615</v>
      </c>
      <c r="AT854" s="13">
        <v>0.17647058823529399</v>
      </c>
      <c r="AU854" s="13">
        <v>0.19354838709677399</v>
      </c>
      <c r="AV854" s="13">
        <v>8.40336134453782E-2</v>
      </c>
      <c r="AW854" s="13">
        <v>0.11688311688311701</v>
      </c>
      <c r="AX854" s="13">
        <v>0.107142857142857</v>
      </c>
      <c r="AY854" s="13">
        <v>0.23529411764705899</v>
      </c>
      <c r="AZ854" s="13">
        <v>9.8039215686274495E-2</v>
      </c>
      <c r="BA854" s="13">
        <v>0.10344827586206901</v>
      </c>
      <c r="BB854" s="13">
        <v>0.175438596491228</v>
      </c>
      <c r="BC854" s="13">
        <v>0.113207547169811</v>
      </c>
      <c r="BD854" s="13"/>
      <c r="BE854" s="13">
        <v>0.10481586402266301</v>
      </c>
    </row>
    <row r="855" spans="2:57" x14ac:dyDescent="0.25">
      <c r="B855" t="s">
        <v>380</v>
      </c>
      <c r="C855" s="13">
        <v>0.16293279022403301</v>
      </c>
      <c r="D855" s="13">
        <v>0.11688311688311701</v>
      </c>
      <c r="E855" s="13">
        <v>0.162962962962963</v>
      </c>
      <c r="F855" s="13">
        <v>0.169291338582677</v>
      </c>
      <c r="G855" s="13">
        <v>0.16666666666666699</v>
      </c>
      <c r="H855" s="13"/>
      <c r="I855" s="13">
        <v>0.15879828326180301</v>
      </c>
      <c r="J855" s="13">
        <v>0.16666666666666699</v>
      </c>
      <c r="K855" s="13"/>
      <c r="L855" s="13">
        <v>0.15625</v>
      </c>
      <c r="M855" s="13">
        <v>0.17316017316017299</v>
      </c>
      <c r="N855" s="13">
        <v>0.17056856187291</v>
      </c>
      <c r="O855" s="13">
        <v>0.15170278637770901</v>
      </c>
      <c r="P855" s="13"/>
      <c r="Q855" s="13">
        <v>0.18018018018018001</v>
      </c>
      <c r="R855" s="13">
        <v>0.14864864864864899</v>
      </c>
      <c r="S855" s="13">
        <v>9.7826086956521702E-2</v>
      </c>
      <c r="T855" s="13">
        <v>0.18691588785046701</v>
      </c>
      <c r="U855" s="13">
        <v>0.16129032258064499</v>
      </c>
      <c r="V855" s="13">
        <v>0.16030534351145001</v>
      </c>
      <c r="W855" s="13">
        <v>0.214285714285714</v>
      </c>
      <c r="X855" s="13">
        <v>0.162280701754386</v>
      </c>
      <c r="Y855" s="13"/>
      <c r="Z855" s="13">
        <v>0.17266187050359699</v>
      </c>
      <c r="AA855" s="13">
        <v>0.122699386503067</v>
      </c>
      <c r="AB855" s="13">
        <v>0.201298701298701</v>
      </c>
      <c r="AC855" s="13">
        <v>0.16201117318435801</v>
      </c>
      <c r="AD855" s="13">
        <v>0.133333333333333</v>
      </c>
      <c r="AE855" s="13">
        <v>0.12844036697247699</v>
      </c>
      <c r="AF855" s="13">
        <v>0.16666666666666699</v>
      </c>
      <c r="AG855" s="13">
        <v>0.230769230769231</v>
      </c>
      <c r="AH855" s="13"/>
      <c r="AI855" s="13">
        <v>8.8888888888888906E-2</v>
      </c>
      <c r="AJ855" s="13">
        <v>0.164948453608247</v>
      </c>
      <c r="AK855" s="13">
        <v>0.18954248366013099</v>
      </c>
      <c r="AL855" s="13">
        <v>0.167330677290837</v>
      </c>
      <c r="AM855" s="13">
        <v>0.15517241379310301</v>
      </c>
      <c r="AN855" s="13"/>
      <c r="AO855" s="13">
        <v>0.175585284280936</v>
      </c>
      <c r="AP855" s="13">
        <v>0.14322916666666699</v>
      </c>
      <c r="AQ855" s="13"/>
      <c r="AR855" s="13">
        <v>0.1875</v>
      </c>
      <c r="AS855" s="13">
        <v>0.15384615384615399</v>
      </c>
      <c r="AT855" s="13">
        <v>0.23529411764705899</v>
      </c>
      <c r="AU855" s="13">
        <v>9.6774193548387094E-2</v>
      </c>
      <c r="AV855" s="13">
        <v>0.16806722689075601</v>
      </c>
      <c r="AW855" s="13">
        <v>0.207792207792208</v>
      </c>
      <c r="AX855" s="13">
        <v>0.16666666666666699</v>
      </c>
      <c r="AY855" s="13">
        <v>2.9411764705882401E-2</v>
      </c>
      <c r="AZ855" s="13">
        <v>0.13725490196078399</v>
      </c>
      <c r="BA855" s="13">
        <v>0.17241379310344801</v>
      </c>
      <c r="BB855" s="13">
        <v>0.22807017543859601</v>
      </c>
      <c r="BC855" s="13">
        <v>0.169811320754717</v>
      </c>
      <c r="BD855" s="13"/>
      <c r="BE855" s="13">
        <v>0.17563739376770501</v>
      </c>
    </row>
    <row r="856" spans="2:57" x14ac:dyDescent="0.25">
      <c r="B856" t="s">
        <v>381</v>
      </c>
      <c r="C856" s="13">
        <v>0.17107942973523399</v>
      </c>
      <c r="D856" s="13">
        <v>0.19480519480519501</v>
      </c>
      <c r="E856" s="13">
        <v>0.19259259259259301</v>
      </c>
      <c r="F856" s="13">
        <v>0.17716535433070901</v>
      </c>
      <c r="G856" s="13">
        <v>0.15891472868217099</v>
      </c>
      <c r="H856" s="13"/>
      <c r="I856" s="13">
        <v>0.184549356223176</v>
      </c>
      <c r="J856" s="13">
        <v>0.15891472868217099</v>
      </c>
      <c r="K856" s="13"/>
      <c r="L856" s="13">
        <v>0.140625</v>
      </c>
      <c r="M856" s="13">
        <v>0.20346320346320301</v>
      </c>
      <c r="N856" s="13">
        <v>0.14381270903009999</v>
      </c>
      <c r="O856" s="13">
        <v>0.185758513931889</v>
      </c>
      <c r="P856" s="13"/>
      <c r="Q856" s="13">
        <v>0.135135135135135</v>
      </c>
      <c r="R856" s="13">
        <v>0.21621621621621601</v>
      </c>
      <c r="S856" s="13">
        <v>0.19565217391304299</v>
      </c>
      <c r="T856" s="13">
        <v>0.20560747663551401</v>
      </c>
      <c r="U856" s="13">
        <v>0.15322580645161299</v>
      </c>
      <c r="V856" s="13">
        <v>0.16030534351145001</v>
      </c>
      <c r="W856" s="13">
        <v>0.122448979591837</v>
      </c>
      <c r="X856" s="13">
        <v>0.175438596491228</v>
      </c>
      <c r="Y856" s="13"/>
      <c r="Z856" s="13">
        <v>0.13669064748201401</v>
      </c>
      <c r="AA856" s="13">
        <v>0.214723926380368</v>
      </c>
      <c r="AB856" s="13">
        <v>0.214285714285714</v>
      </c>
      <c r="AC856" s="13">
        <v>0.15642458100558701</v>
      </c>
      <c r="AD856" s="13">
        <v>0.14285714285714299</v>
      </c>
      <c r="AE856" s="13">
        <v>0.155963302752294</v>
      </c>
      <c r="AF856" s="13">
        <v>0.26190476190476197</v>
      </c>
      <c r="AG856" s="13">
        <v>0.10989010989011</v>
      </c>
      <c r="AH856" s="13"/>
      <c r="AI856" s="13">
        <v>0.11111111111111099</v>
      </c>
      <c r="AJ856" s="13">
        <v>0.17525773195876301</v>
      </c>
      <c r="AK856" s="13">
        <v>0.23529411764705899</v>
      </c>
      <c r="AL856" s="13">
        <v>0.17330677290836699</v>
      </c>
      <c r="AM856" s="13">
        <v>0.114942528735632</v>
      </c>
      <c r="AN856" s="13"/>
      <c r="AO856" s="13">
        <v>0.17892976588628801</v>
      </c>
      <c r="AP856" s="13">
        <v>0.15885416666666699</v>
      </c>
      <c r="AQ856" s="13"/>
      <c r="AR856" s="13">
        <v>0.234375</v>
      </c>
      <c r="AS856" s="13">
        <v>0.14685314685314699</v>
      </c>
      <c r="AT856" s="13">
        <v>0.23529411764705899</v>
      </c>
      <c r="AU856" s="13">
        <v>3.2258064516128997E-2</v>
      </c>
      <c r="AV856" s="13">
        <v>0.23529411764705899</v>
      </c>
      <c r="AW856" s="13">
        <v>0.18181818181818199</v>
      </c>
      <c r="AX856" s="13">
        <v>0.17857142857142899</v>
      </c>
      <c r="AY856" s="13">
        <v>0.17647058823529399</v>
      </c>
      <c r="AZ856" s="13">
        <v>0.13725490196078399</v>
      </c>
      <c r="BA856" s="13">
        <v>0.20689655172413801</v>
      </c>
      <c r="BB856" s="13">
        <v>0.157894736842105</v>
      </c>
      <c r="BC856" s="13">
        <v>0.15094339622641501</v>
      </c>
      <c r="BD856" s="13"/>
      <c r="BE856" s="13">
        <v>0.13314447592067999</v>
      </c>
    </row>
    <row r="857" spans="2:57" x14ac:dyDescent="0.25">
      <c r="B857" t="s">
        <v>382</v>
      </c>
      <c r="C857" s="13">
        <v>0.33808553971486799</v>
      </c>
      <c r="D857" s="13">
        <v>0.31168831168831201</v>
      </c>
      <c r="E857" s="13">
        <v>0.296296296296296</v>
      </c>
      <c r="F857" s="13">
        <v>0.37401574803149601</v>
      </c>
      <c r="G857" s="13">
        <v>0.33527131782945702</v>
      </c>
      <c r="H857" s="13"/>
      <c r="I857" s="13">
        <v>0.34120171673819699</v>
      </c>
      <c r="J857" s="13">
        <v>0.33527131782945702</v>
      </c>
      <c r="K857" s="13"/>
      <c r="L857" s="13">
        <v>0.3046875</v>
      </c>
      <c r="M857" s="13">
        <v>0.31601731601731597</v>
      </c>
      <c r="N857" s="13">
        <v>0.36120401337792601</v>
      </c>
      <c r="O857" s="13">
        <v>0.343653250773994</v>
      </c>
      <c r="P857" s="13"/>
      <c r="Q857" s="13">
        <v>0.31531531531531498</v>
      </c>
      <c r="R857" s="13">
        <v>0.40540540540540498</v>
      </c>
      <c r="S857" s="13">
        <v>0.30434782608695699</v>
      </c>
      <c r="T857" s="13">
        <v>0.38317757009345799</v>
      </c>
      <c r="U857" s="13">
        <v>0.33870967741935498</v>
      </c>
      <c r="V857" s="13">
        <v>0.26717557251908403</v>
      </c>
      <c r="W857" s="13">
        <v>0.34693877551020402</v>
      </c>
      <c r="X857" s="13">
        <v>0.35087719298245601</v>
      </c>
      <c r="Y857" s="13"/>
      <c r="Z857" s="13">
        <v>0.31654676258992798</v>
      </c>
      <c r="AA857" s="13">
        <v>0.312883435582822</v>
      </c>
      <c r="AB857" s="13">
        <v>0.34415584415584399</v>
      </c>
      <c r="AC857" s="13">
        <v>0.32402234636871502</v>
      </c>
      <c r="AD857" s="13">
        <v>0.40952380952381001</v>
      </c>
      <c r="AE857" s="13">
        <v>0.33027522935779802</v>
      </c>
      <c r="AF857" s="13">
        <v>0.28571428571428598</v>
      </c>
      <c r="AG857" s="13">
        <v>0.38461538461538503</v>
      </c>
      <c r="AH857" s="13"/>
      <c r="AI857" s="13">
        <v>0.28888888888888897</v>
      </c>
      <c r="AJ857" s="13">
        <v>0.31958762886597902</v>
      </c>
      <c r="AK857" s="13">
        <v>0.30065359477124198</v>
      </c>
      <c r="AL857" s="13">
        <v>0.34262948207171301</v>
      </c>
      <c r="AM857" s="13">
        <v>0.37931034482758602</v>
      </c>
      <c r="AN857" s="13"/>
      <c r="AO857" s="13">
        <v>0.34782608695652201</v>
      </c>
      <c r="AP857" s="13">
        <v>0.32291666666666702</v>
      </c>
      <c r="AQ857" s="13"/>
      <c r="AR857" s="13">
        <v>0.25</v>
      </c>
      <c r="AS857" s="13">
        <v>0.37062937062937101</v>
      </c>
      <c r="AT857" s="13">
        <v>0.11764705882352899</v>
      </c>
      <c r="AU857" s="13">
        <v>0.35483870967741898</v>
      </c>
      <c r="AV857" s="13">
        <v>0.28571428571428598</v>
      </c>
      <c r="AW857" s="13">
        <v>0.29870129870129902</v>
      </c>
      <c r="AX857" s="13">
        <v>0.38095238095238099</v>
      </c>
      <c r="AY857" s="13">
        <v>0.38235294117647101</v>
      </c>
      <c r="AZ857" s="13">
        <v>0.37254901960784298</v>
      </c>
      <c r="BA857" s="13">
        <v>0.36206896551724099</v>
      </c>
      <c r="BB857" s="13">
        <v>0.29824561403508798</v>
      </c>
      <c r="BC857" s="13">
        <v>0.35849056603773599</v>
      </c>
      <c r="BD857" s="13"/>
      <c r="BE857" s="13">
        <v>0.354107648725212</v>
      </c>
    </row>
    <row r="858" spans="2:57" x14ac:dyDescent="0.25">
      <c r="B858" t="s">
        <v>383</v>
      </c>
      <c r="C858" s="13">
        <v>0.19450101832993899</v>
      </c>
      <c r="D858" s="13">
        <v>0.12987012987013</v>
      </c>
      <c r="E858" s="13">
        <v>0.22962962962962999</v>
      </c>
      <c r="F858" s="13">
        <v>0.14960629921259799</v>
      </c>
      <c r="G858" s="13">
        <v>0.217054263565891</v>
      </c>
      <c r="H858" s="13"/>
      <c r="I858" s="13">
        <v>0.169527896995708</v>
      </c>
      <c r="J858" s="13">
        <v>0.217054263565891</v>
      </c>
      <c r="K858" s="13"/>
      <c r="L858" s="13">
        <v>0.1953125</v>
      </c>
      <c r="M858" s="13">
        <v>0.16017316017316</v>
      </c>
      <c r="N858" s="13">
        <v>0.22742474916388</v>
      </c>
      <c r="O858" s="13">
        <v>0.18885448916408701</v>
      </c>
      <c r="P858" s="13"/>
      <c r="Q858" s="13">
        <v>0.171171171171171</v>
      </c>
      <c r="R858" s="13">
        <v>0.135135135135135</v>
      </c>
      <c r="S858" s="13">
        <v>0.20652173913043501</v>
      </c>
      <c r="T858" s="13">
        <v>0.14018691588785001</v>
      </c>
      <c r="U858" s="13">
        <v>0.18548387096774199</v>
      </c>
      <c r="V858" s="13">
        <v>0.30534351145038202</v>
      </c>
      <c r="W858" s="13">
        <v>0.16326530612244899</v>
      </c>
      <c r="X858" s="13">
        <v>0.21052631578947401</v>
      </c>
      <c r="Y858" s="13"/>
      <c r="Z858" s="13">
        <v>0.20863309352518</v>
      </c>
      <c r="AA858" s="13">
        <v>0.190184049079755</v>
      </c>
      <c r="AB858" s="13">
        <v>0.15584415584415601</v>
      </c>
      <c r="AC858" s="13">
        <v>0.25139664804469303</v>
      </c>
      <c r="AD858" s="13">
        <v>0.180952380952381</v>
      </c>
      <c r="AE858" s="13">
        <v>0.22018348623853201</v>
      </c>
      <c r="AF858" s="13">
        <v>0.119047619047619</v>
      </c>
      <c r="AG858" s="13">
        <v>0.15384615384615399</v>
      </c>
      <c r="AH858" s="13"/>
      <c r="AI858" s="13">
        <v>0.2</v>
      </c>
      <c r="AJ858" s="13">
        <v>0.15463917525773199</v>
      </c>
      <c r="AK858" s="13">
        <v>0.16339869281045799</v>
      </c>
      <c r="AL858" s="13">
        <v>0.19521912350597601</v>
      </c>
      <c r="AM858" s="13">
        <v>0.247126436781609</v>
      </c>
      <c r="AN858" s="13"/>
      <c r="AO858" s="13">
        <v>0.17056856187291</v>
      </c>
      <c r="AP858" s="13">
        <v>0.23177083333333301</v>
      </c>
      <c r="AQ858" s="13"/>
      <c r="AR858" s="13">
        <v>0.21875</v>
      </c>
      <c r="AS858" s="13">
        <v>0.20979020979021001</v>
      </c>
      <c r="AT858" s="13">
        <v>0.23529411764705899</v>
      </c>
      <c r="AU858" s="13">
        <v>0.29032258064516098</v>
      </c>
      <c r="AV858" s="13">
        <v>0.184873949579832</v>
      </c>
      <c r="AW858" s="13">
        <v>0.18181818181818199</v>
      </c>
      <c r="AX858" s="13">
        <v>0.14285714285714299</v>
      </c>
      <c r="AY858" s="13">
        <v>0.14705882352941199</v>
      </c>
      <c r="AZ858" s="13">
        <v>0.23529411764705899</v>
      </c>
      <c r="BA858" s="13">
        <v>0.15517241379310301</v>
      </c>
      <c r="BB858" s="13">
        <v>0.140350877192982</v>
      </c>
      <c r="BC858" s="13">
        <v>0.18867924528301899</v>
      </c>
      <c r="BD858" s="13"/>
      <c r="BE858" s="13">
        <v>0.22379603399433401</v>
      </c>
    </row>
    <row r="859" spans="2:57" x14ac:dyDescent="0.25">
      <c r="B859" t="s">
        <v>149</v>
      </c>
      <c r="C859" s="13">
        <v>1.52749490835031E-2</v>
      </c>
      <c r="D859" s="13">
        <v>2.5974025974026E-2</v>
      </c>
      <c r="E859" s="13">
        <v>1.48148148148148E-2</v>
      </c>
      <c r="F859" s="13">
        <v>1.1811023622047201E-2</v>
      </c>
      <c r="G859" s="13">
        <v>1.5503875968992199E-2</v>
      </c>
      <c r="H859" s="13"/>
      <c r="I859" s="13">
        <v>1.5021459227467801E-2</v>
      </c>
      <c r="J859" s="13">
        <v>1.5503875968992199E-2</v>
      </c>
      <c r="K859" s="13"/>
      <c r="L859" s="13">
        <v>7.8125E-3</v>
      </c>
      <c r="M859" s="13">
        <v>1.2987012987013E-2</v>
      </c>
      <c r="N859" s="13">
        <v>1.00334448160535E-2</v>
      </c>
      <c r="O859" s="13">
        <v>2.4767801857585099E-2</v>
      </c>
      <c r="P859" s="13"/>
      <c r="Q859" s="13">
        <v>1.8018018018018001E-2</v>
      </c>
      <c r="R859" s="13">
        <v>0</v>
      </c>
      <c r="S859" s="13">
        <v>2.1739130434782601E-2</v>
      </c>
      <c r="T859" s="13">
        <v>9.3457943925233603E-3</v>
      </c>
      <c r="U859" s="13">
        <v>8.0645161290322596E-3</v>
      </c>
      <c r="V859" s="13">
        <v>2.2900763358778602E-2</v>
      </c>
      <c r="W859" s="13">
        <v>2.04081632653061E-2</v>
      </c>
      <c r="X859" s="13">
        <v>1.3157894736842099E-2</v>
      </c>
      <c r="Y859" s="13"/>
      <c r="Z859" s="13">
        <v>5.0359712230215799E-2</v>
      </c>
      <c r="AA859" s="13">
        <v>1.22699386503067E-2</v>
      </c>
      <c r="AB859" s="13">
        <v>1.2987012987013E-2</v>
      </c>
      <c r="AC859" s="13">
        <v>5.5865921787709499E-3</v>
      </c>
      <c r="AD859" s="13">
        <v>9.5238095238095195E-3</v>
      </c>
      <c r="AE859" s="13">
        <v>1.8348623853211E-2</v>
      </c>
      <c r="AF859" s="13">
        <v>0</v>
      </c>
      <c r="AG859" s="13">
        <v>0</v>
      </c>
      <c r="AH859" s="13"/>
      <c r="AI859" s="13">
        <v>2.2222222222222199E-2</v>
      </c>
      <c r="AJ859" s="13">
        <v>2.06185567010309E-2</v>
      </c>
      <c r="AK859" s="13">
        <v>2.61437908496732E-2</v>
      </c>
      <c r="AL859" s="13">
        <v>7.9681274900398405E-3</v>
      </c>
      <c r="AM859" s="13">
        <v>1.1494252873563199E-2</v>
      </c>
      <c r="AN859" s="13"/>
      <c r="AO859" s="13">
        <v>1.3377926421404699E-2</v>
      </c>
      <c r="AP859" s="13">
        <v>1.8229166666666699E-2</v>
      </c>
      <c r="AQ859" s="13"/>
      <c r="AR859" s="13">
        <v>1.5625E-2</v>
      </c>
      <c r="AS859" s="13">
        <v>3.4965034965035E-3</v>
      </c>
      <c r="AT859" s="13">
        <v>0</v>
      </c>
      <c r="AU859" s="13">
        <v>3.2258064516128997E-2</v>
      </c>
      <c r="AV859" s="13">
        <v>4.20168067226891E-2</v>
      </c>
      <c r="AW859" s="13">
        <v>1.2987012987013E-2</v>
      </c>
      <c r="AX859" s="13">
        <v>2.3809523809523801E-2</v>
      </c>
      <c r="AY859" s="13">
        <v>2.9411764705882401E-2</v>
      </c>
      <c r="AZ859" s="13">
        <v>1.9607843137254902E-2</v>
      </c>
      <c r="BA859" s="13">
        <v>0</v>
      </c>
      <c r="BB859" s="13">
        <v>0</v>
      </c>
      <c r="BC859" s="13">
        <v>1.88679245283019E-2</v>
      </c>
      <c r="BD859" s="13"/>
      <c r="BE859" s="13">
        <v>8.4985835694051E-3</v>
      </c>
    </row>
    <row r="860" spans="2:57" x14ac:dyDescent="0.25">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row>
    <row r="861" spans="2:57" x14ac:dyDescent="0.25">
      <c r="B861" s="6" t="s">
        <v>388</v>
      </c>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row>
    <row r="862" spans="2:57" x14ac:dyDescent="0.25">
      <c r="B862" s="23" t="s">
        <v>242</v>
      </c>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row>
    <row r="863" spans="2:57" x14ac:dyDescent="0.25">
      <c r="B863" t="s">
        <v>379</v>
      </c>
      <c r="C863" s="13">
        <v>9.9796334012220003E-2</v>
      </c>
      <c r="D863" s="13">
        <v>0.12987012987013</v>
      </c>
      <c r="E863" s="13">
        <v>0.125925925925926</v>
      </c>
      <c r="F863" s="13">
        <v>0.10629921259842499</v>
      </c>
      <c r="G863" s="13">
        <v>8.5271317829457405E-2</v>
      </c>
      <c r="H863" s="13"/>
      <c r="I863" s="13">
        <v>0.11587982832618</v>
      </c>
      <c r="J863" s="13">
        <v>8.5271317829457405E-2</v>
      </c>
      <c r="K863" s="13"/>
      <c r="L863" s="13">
        <v>0.1171875</v>
      </c>
      <c r="M863" s="13">
        <v>0.112554112554113</v>
      </c>
      <c r="N863" s="13">
        <v>9.3645484949832797E-2</v>
      </c>
      <c r="O863" s="13">
        <v>8.9783281733746098E-2</v>
      </c>
      <c r="P863" s="13"/>
      <c r="Q863" s="13">
        <v>0.135135135135135</v>
      </c>
      <c r="R863" s="13">
        <v>8.1081081081081099E-2</v>
      </c>
      <c r="S863" s="13">
        <v>9.7826086956521702E-2</v>
      </c>
      <c r="T863" s="13">
        <v>0.10280373831775701</v>
      </c>
      <c r="U863" s="13">
        <v>0.13709677419354799</v>
      </c>
      <c r="V863" s="13">
        <v>9.1603053435114504E-2</v>
      </c>
      <c r="W863" s="13">
        <v>8.1632653061224497E-2</v>
      </c>
      <c r="X863" s="13">
        <v>8.3333333333333301E-2</v>
      </c>
      <c r="Y863" s="13"/>
      <c r="Z863" s="13">
        <v>0.100719424460432</v>
      </c>
      <c r="AA863" s="13">
        <v>8.5889570552147201E-2</v>
      </c>
      <c r="AB863" s="13">
        <v>0.11688311688311701</v>
      </c>
      <c r="AC863" s="13">
        <v>7.8212290502793297E-2</v>
      </c>
      <c r="AD863" s="13">
        <v>0.114285714285714</v>
      </c>
      <c r="AE863" s="13">
        <v>0.13761467889908299</v>
      </c>
      <c r="AF863" s="13">
        <v>4.7619047619047603E-2</v>
      </c>
      <c r="AG863" s="13">
        <v>9.8901098901098897E-2</v>
      </c>
      <c r="AH863" s="13"/>
      <c r="AI863" s="13">
        <v>0.133333333333333</v>
      </c>
      <c r="AJ863" s="13">
        <v>9.2783505154639206E-2</v>
      </c>
      <c r="AK863" s="13">
        <v>6.5359477124182996E-2</v>
      </c>
      <c r="AL863" s="13">
        <v>0.109561752988048</v>
      </c>
      <c r="AM863" s="13">
        <v>0.10344827586206901</v>
      </c>
      <c r="AN863" s="13"/>
      <c r="AO863" s="13">
        <v>0.102006688963211</v>
      </c>
      <c r="AP863" s="13">
        <v>9.6354166666666699E-2</v>
      </c>
      <c r="AQ863" s="13"/>
      <c r="AR863" s="13">
        <v>9.375E-2</v>
      </c>
      <c r="AS863" s="13">
        <v>0.115384615384615</v>
      </c>
      <c r="AT863" s="13">
        <v>0.17647058823529399</v>
      </c>
      <c r="AU863" s="13">
        <v>9.6774193548387094E-2</v>
      </c>
      <c r="AV863" s="13">
        <v>7.5630252100840303E-2</v>
      </c>
      <c r="AW863" s="13">
        <v>7.7922077922077906E-2</v>
      </c>
      <c r="AX863" s="13">
        <v>0.14285714285714299</v>
      </c>
      <c r="AY863" s="13">
        <v>0.11764705882352899</v>
      </c>
      <c r="AZ863" s="13">
        <v>6.8627450980392204E-2</v>
      </c>
      <c r="BA863" s="13">
        <v>8.6206896551724102E-2</v>
      </c>
      <c r="BB863" s="13">
        <v>0.12280701754386</v>
      </c>
      <c r="BC863" s="13">
        <v>5.6603773584905703E-2</v>
      </c>
      <c r="BD863" s="13"/>
      <c r="BE863" s="13">
        <v>8.7818696883852701E-2</v>
      </c>
    </row>
    <row r="864" spans="2:57" x14ac:dyDescent="0.25">
      <c r="B864" t="s">
        <v>380</v>
      </c>
      <c r="C864" s="13">
        <v>0.17209775967413399</v>
      </c>
      <c r="D864" s="13">
        <v>0.19480519480519501</v>
      </c>
      <c r="E864" s="13">
        <v>0.140740740740741</v>
      </c>
      <c r="F864" s="13">
        <v>0.13779527559055099</v>
      </c>
      <c r="G864" s="13">
        <v>0.193798449612403</v>
      </c>
      <c r="H864" s="13"/>
      <c r="I864" s="13">
        <v>0.14806866952789699</v>
      </c>
      <c r="J864" s="13">
        <v>0.193798449612403</v>
      </c>
      <c r="K864" s="13"/>
      <c r="L864" s="13">
        <v>0.2109375</v>
      </c>
      <c r="M864" s="13">
        <v>0.16017316017316</v>
      </c>
      <c r="N864" s="13">
        <v>0.14046822742474899</v>
      </c>
      <c r="O864" s="13">
        <v>0.195046439628483</v>
      </c>
      <c r="P864" s="13"/>
      <c r="Q864" s="13">
        <v>0.18018018018018001</v>
      </c>
      <c r="R864" s="13">
        <v>0.17567567567567599</v>
      </c>
      <c r="S864" s="13">
        <v>0.16304347826087001</v>
      </c>
      <c r="T864" s="13">
        <v>0.177570093457944</v>
      </c>
      <c r="U864" s="13">
        <v>0.12903225806451599</v>
      </c>
      <c r="V864" s="13">
        <v>0.15267175572519101</v>
      </c>
      <c r="W864" s="13">
        <v>0.20408163265306101</v>
      </c>
      <c r="X864" s="13">
        <v>0.18859649122807001</v>
      </c>
      <c r="Y864" s="13"/>
      <c r="Z864" s="13">
        <v>0.13669064748201401</v>
      </c>
      <c r="AA864" s="13">
        <v>0.17177914110429399</v>
      </c>
      <c r="AB864" s="13">
        <v>0.18831168831168801</v>
      </c>
      <c r="AC864" s="13">
        <v>0.16201117318435801</v>
      </c>
      <c r="AD864" s="13">
        <v>0.180952380952381</v>
      </c>
      <c r="AE864" s="13">
        <v>0.155963302752294</v>
      </c>
      <c r="AF864" s="13">
        <v>0.28571428571428598</v>
      </c>
      <c r="AG864" s="13">
        <v>0.175824175824176</v>
      </c>
      <c r="AH864" s="13"/>
      <c r="AI864" s="13">
        <v>0.11111111111111099</v>
      </c>
      <c r="AJ864" s="13">
        <v>0.216494845360825</v>
      </c>
      <c r="AK864" s="13">
        <v>0.19607843137254899</v>
      </c>
      <c r="AL864" s="13">
        <v>0.163346613545817</v>
      </c>
      <c r="AM864" s="13">
        <v>0.17816091954023</v>
      </c>
      <c r="AN864" s="13"/>
      <c r="AO864" s="13">
        <v>0.17892976588628801</v>
      </c>
      <c r="AP864" s="13">
        <v>0.16145833333333301</v>
      </c>
      <c r="AQ864" s="13"/>
      <c r="AR864" s="13">
        <v>0.15625</v>
      </c>
      <c r="AS864" s="13">
        <v>0.16433566433566399</v>
      </c>
      <c r="AT864" s="13">
        <v>0</v>
      </c>
      <c r="AU864" s="13">
        <v>3.2258064516128997E-2</v>
      </c>
      <c r="AV864" s="13">
        <v>0.17647058823529399</v>
      </c>
      <c r="AW864" s="13">
        <v>0.168831168831169</v>
      </c>
      <c r="AX864" s="13">
        <v>0.19047619047618999</v>
      </c>
      <c r="AY864" s="13">
        <v>0.11764705882352899</v>
      </c>
      <c r="AZ864" s="13">
        <v>0.22549019607843099</v>
      </c>
      <c r="BA864" s="13">
        <v>0.17241379310344801</v>
      </c>
      <c r="BB864" s="13">
        <v>0.21052631578947401</v>
      </c>
      <c r="BC864" s="13">
        <v>0.22641509433962301</v>
      </c>
      <c r="BD864" s="13"/>
      <c r="BE864" s="13">
        <v>0.18980169971671401</v>
      </c>
    </row>
    <row r="865" spans="2:57" x14ac:dyDescent="0.25">
      <c r="B865" t="s">
        <v>381</v>
      </c>
      <c r="C865" s="13">
        <v>0.20061099796334</v>
      </c>
      <c r="D865" s="13">
        <v>0.25974025974025999</v>
      </c>
      <c r="E865" s="13">
        <v>0.23703703703703699</v>
      </c>
      <c r="F865" s="13">
        <v>0.208661417322835</v>
      </c>
      <c r="G865" s="13">
        <v>0.178294573643411</v>
      </c>
      <c r="H865" s="13"/>
      <c r="I865" s="13">
        <v>0.225321888412017</v>
      </c>
      <c r="J865" s="13">
        <v>0.178294573643411</v>
      </c>
      <c r="K865" s="13"/>
      <c r="L865" s="13">
        <v>0.15625</v>
      </c>
      <c r="M865" s="13">
        <v>0.238095238095238</v>
      </c>
      <c r="N865" s="13">
        <v>0.160535117056856</v>
      </c>
      <c r="O865" s="13">
        <v>0.22600619195046401</v>
      </c>
      <c r="P865" s="13"/>
      <c r="Q865" s="13">
        <v>0.24324324324324301</v>
      </c>
      <c r="R865" s="13">
        <v>0.21621621621621601</v>
      </c>
      <c r="S865" s="13">
        <v>0.26086956521739102</v>
      </c>
      <c r="T865" s="13">
        <v>0.22429906542056099</v>
      </c>
      <c r="U865" s="13">
        <v>0.13709677419354799</v>
      </c>
      <c r="V865" s="13">
        <v>0.16030534351145001</v>
      </c>
      <c r="W865" s="13">
        <v>0.19387755102040799</v>
      </c>
      <c r="X865" s="13">
        <v>0.19298245614035101</v>
      </c>
      <c r="Y865" s="13"/>
      <c r="Z865" s="13">
        <v>0.20863309352518</v>
      </c>
      <c r="AA865" s="13">
        <v>0.22699386503067501</v>
      </c>
      <c r="AB865" s="13">
        <v>0.22727272727272699</v>
      </c>
      <c r="AC865" s="13">
        <v>0.17318435754189901</v>
      </c>
      <c r="AD865" s="13">
        <v>0.180952380952381</v>
      </c>
      <c r="AE865" s="13">
        <v>0.192660550458716</v>
      </c>
      <c r="AF865" s="13">
        <v>0.26190476190476197</v>
      </c>
      <c r="AG865" s="13">
        <v>0.15384615384615399</v>
      </c>
      <c r="AH865" s="13"/>
      <c r="AI865" s="13">
        <v>0.31111111111111101</v>
      </c>
      <c r="AJ865" s="13">
        <v>0.20618556701030899</v>
      </c>
      <c r="AK865" s="13">
        <v>0.22222222222222199</v>
      </c>
      <c r="AL865" s="13">
        <v>0.19322709163346599</v>
      </c>
      <c r="AM865" s="13">
        <v>0.16666666666666699</v>
      </c>
      <c r="AN865" s="13"/>
      <c r="AO865" s="13">
        <v>0.19230769230769201</v>
      </c>
      <c r="AP865" s="13">
        <v>0.21354166666666699</v>
      </c>
      <c r="AQ865" s="13"/>
      <c r="AR865" s="13">
        <v>0.25</v>
      </c>
      <c r="AS865" s="13">
        <v>0.171328671328671</v>
      </c>
      <c r="AT865" s="13">
        <v>0.35294117647058798</v>
      </c>
      <c r="AU865" s="13">
        <v>0.16129032258064499</v>
      </c>
      <c r="AV865" s="13">
        <v>0.21008403361344499</v>
      </c>
      <c r="AW865" s="13">
        <v>0.19480519480519501</v>
      </c>
      <c r="AX865" s="13">
        <v>0.202380952380952</v>
      </c>
      <c r="AY865" s="13">
        <v>0.29411764705882398</v>
      </c>
      <c r="AZ865" s="13">
        <v>0.13725490196078399</v>
      </c>
      <c r="BA865" s="13">
        <v>0.24137931034482801</v>
      </c>
      <c r="BB865" s="13">
        <v>0.26315789473684198</v>
      </c>
      <c r="BC865" s="13">
        <v>0.20754716981132099</v>
      </c>
      <c r="BD865" s="13"/>
      <c r="BE865" s="13">
        <v>0.17847025495750701</v>
      </c>
    </row>
    <row r="866" spans="2:57" x14ac:dyDescent="0.25">
      <c r="B866" t="s">
        <v>382</v>
      </c>
      <c r="C866" s="13">
        <v>0.30346232179226101</v>
      </c>
      <c r="D866" s="13">
        <v>0.28571428571428598</v>
      </c>
      <c r="E866" s="13">
        <v>0.281481481481481</v>
      </c>
      <c r="F866" s="13">
        <v>0.31889763779527602</v>
      </c>
      <c r="G866" s="13">
        <v>0.30426356589147302</v>
      </c>
      <c r="H866" s="13"/>
      <c r="I866" s="13">
        <v>0.30257510729613701</v>
      </c>
      <c r="J866" s="13">
        <v>0.30426356589147302</v>
      </c>
      <c r="K866" s="13"/>
      <c r="L866" s="13">
        <v>0.3125</v>
      </c>
      <c r="M866" s="13">
        <v>0.28571428571428598</v>
      </c>
      <c r="N866" s="13">
        <v>0.35117056856187301</v>
      </c>
      <c r="O866" s="13">
        <v>0.269349845201238</v>
      </c>
      <c r="P866" s="13"/>
      <c r="Q866" s="13">
        <v>0.27027027027027001</v>
      </c>
      <c r="R866" s="13">
        <v>0.337837837837838</v>
      </c>
      <c r="S866" s="13">
        <v>0.23913043478260901</v>
      </c>
      <c r="T866" s="13">
        <v>0.30841121495327101</v>
      </c>
      <c r="U866" s="13">
        <v>0.34677419354838701</v>
      </c>
      <c r="V866" s="13">
        <v>0.32061068702290102</v>
      </c>
      <c r="W866" s="13">
        <v>0.24489795918367299</v>
      </c>
      <c r="X866" s="13">
        <v>0.324561403508772</v>
      </c>
      <c r="Y866" s="13"/>
      <c r="Z866" s="13">
        <v>0.30215827338129497</v>
      </c>
      <c r="AA866" s="13">
        <v>0.30674846625766899</v>
      </c>
      <c r="AB866" s="13">
        <v>0.25974025974025999</v>
      </c>
      <c r="AC866" s="13">
        <v>0.31284916201117302</v>
      </c>
      <c r="AD866" s="13">
        <v>0.314285714285714</v>
      </c>
      <c r="AE866" s="13">
        <v>0.28440366972477099</v>
      </c>
      <c r="AF866" s="13">
        <v>0.238095238095238</v>
      </c>
      <c r="AG866" s="13">
        <v>0.39560439560439598</v>
      </c>
      <c r="AH866" s="13"/>
      <c r="AI866" s="13">
        <v>0.24444444444444399</v>
      </c>
      <c r="AJ866" s="13">
        <v>0.268041237113402</v>
      </c>
      <c r="AK866" s="13">
        <v>0.32026143790849698</v>
      </c>
      <c r="AL866" s="13">
        <v>0.30677290836653398</v>
      </c>
      <c r="AM866" s="13">
        <v>0.31034482758620702</v>
      </c>
      <c r="AN866" s="13"/>
      <c r="AO866" s="13">
        <v>0.31103678929765899</v>
      </c>
      <c r="AP866" s="13">
        <v>0.29166666666666702</v>
      </c>
      <c r="AQ866" s="13"/>
      <c r="AR866" s="13">
        <v>0.3125</v>
      </c>
      <c r="AS866" s="13">
        <v>0.32517482517482499</v>
      </c>
      <c r="AT866" s="13">
        <v>0.17647058823529399</v>
      </c>
      <c r="AU866" s="13">
        <v>0.38709677419354799</v>
      </c>
      <c r="AV866" s="13">
        <v>0.31932773109243701</v>
      </c>
      <c r="AW866" s="13">
        <v>0.37662337662337703</v>
      </c>
      <c r="AX866" s="13">
        <v>0.226190476190476</v>
      </c>
      <c r="AY866" s="13">
        <v>0.29411764705882398</v>
      </c>
      <c r="AZ866" s="13">
        <v>0.32352941176470601</v>
      </c>
      <c r="BA866" s="13">
        <v>0.24137931034482801</v>
      </c>
      <c r="BB866" s="13">
        <v>0.22807017543859601</v>
      </c>
      <c r="BC866" s="13">
        <v>0.26415094339622602</v>
      </c>
      <c r="BD866" s="13"/>
      <c r="BE866" s="13">
        <v>0.30594900849858397</v>
      </c>
    </row>
    <row r="867" spans="2:57" x14ac:dyDescent="0.25">
      <c r="B867" t="s">
        <v>383</v>
      </c>
      <c r="C867" s="13">
        <v>0.20672097759674099</v>
      </c>
      <c r="D867" s="13">
        <v>9.0909090909090898E-2</v>
      </c>
      <c r="E867" s="13">
        <v>0.19259259259259301</v>
      </c>
      <c r="F867" s="13">
        <v>0.208661417322835</v>
      </c>
      <c r="G867" s="13">
        <v>0.226744186046512</v>
      </c>
      <c r="H867" s="13"/>
      <c r="I867" s="13">
        <v>0.184549356223176</v>
      </c>
      <c r="J867" s="13">
        <v>0.226744186046512</v>
      </c>
      <c r="K867" s="13"/>
      <c r="L867" s="13">
        <v>0.1953125</v>
      </c>
      <c r="M867" s="13">
        <v>0.19047619047618999</v>
      </c>
      <c r="N867" s="13">
        <v>0.23745819397993301</v>
      </c>
      <c r="O867" s="13">
        <v>0.195046439628483</v>
      </c>
      <c r="P867" s="13"/>
      <c r="Q867" s="13">
        <v>0.144144144144144</v>
      </c>
      <c r="R867" s="13">
        <v>0.18918918918918901</v>
      </c>
      <c r="S867" s="13">
        <v>0.22826086956521699</v>
      </c>
      <c r="T867" s="13">
        <v>0.177570093457944</v>
      </c>
      <c r="U867" s="13">
        <v>0.233870967741935</v>
      </c>
      <c r="V867" s="13">
        <v>0.25954198473282403</v>
      </c>
      <c r="W867" s="13">
        <v>0.22448979591836701</v>
      </c>
      <c r="X867" s="13">
        <v>0.20175438596491199</v>
      </c>
      <c r="Y867" s="13"/>
      <c r="Z867" s="13">
        <v>0.20863309352518</v>
      </c>
      <c r="AA867" s="13">
        <v>0.19631901840490801</v>
      </c>
      <c r="AB867" s="13">
        <v>0.18181818181818199</v>
      </c>
      <c r="AC867" s="13">
        <v>0.26815642458100603</v>
      </c>
      <c r="AD867" s="13">
        <v>0.2</v>
      </c>
      <c r="AE867" s="13">
        <v>0.21100917431192701</v>
      </c>
      <c r="AF867" s="13">
        <v>0.16666666666666699</v>
      </c>
      <c r="AG867" s="13">
        <v>0.164835164835165</v>
      </c>
      <c r="AH867" s="13"/>
      <c r="AI867" s="13">
        <v>0.155555555555556</v>
      </c>
      <c r="AJ867" s="13">
        <v>0.20618556701030899</v>
      </c>
      <c r="AK867" s="13">
        <v>0.16993464052287599</v>
      </c>
      <c r="AL867" s="13">
        <v>0.21713147410358599</v>
      </c>
      <c r="AM867" s="13">
        <v>0.229885057471264</v>
      </c>
      <c r="AN867" s="13"/>
      <c r="AO867" s="13">
        <v>0.19732441471571899</v>
      </c>
      <c r="AP867" s="13">
        <v>0.22135416666666699</v>
      </c>
      <c r="AQ867" s="13"/>
      <c r="AR867" s="13">
        <v>0.1875</v>
      </c>
      <c r="AS867" s="13">
        <v>0.213286713286713</v>
      </c>
      <c r="AT867" s="13">
        <v>0.29411764705882398</v>
      </c>
      <c r="AU867" s="13">
        <v>0.32258064516128998</v>
      </c>
      <c r="AV867" s="13">
        <v>0.17647058823529399</v>
      </c>
      <c r="AW867" s="13">
        <v>0.168831168831169</v>
      </c>
      <c r="AX867" s="13">
        <v>0.226190476190476</v>
      </c>
      <c r="AY867" s="13">
        <v>0.14705882352941199</v>
      </c>
      <c r="AZ867" s="13">
        <v>0.21568627450980399</v>
      </c>
      <c r="BA867" s="13">
        <v>0.24137931034482801</v>
      </c>
      <c r="BB867" s="13">
        <v>0.175438596491228</v>
      </c>
      <c r="BC867" s="13">
        <v>0.20754716981132099</v>
      </c>
      <c r="BD867" s="13"/>
      <c r="BE867" s="13">
        <v>0.22662889518413601</v>
      </c>
    </row>
    <row r="868" spans="2:57" x14ac:dyDescent="0.25">
      <c r="B868" t="s">
        <v>149</v>
      </c>
      <c r="C868" s="13">
        <v>1.7311608961303501E-2</v>
      </c>
      <c r="D868" s="13">
        <v>3.8961038961039002E-2</v>
      </c>
      <c r="E868" s="13">
        <v>2.2222222222222199E-2</v>
      </c>
      <c r="F868" s="13">
        <v>1.9685039370078702E-2</v>
      </c>
      <c r="G868" s="13">
        <v>1.16279069767442E-2</v>
      </c>
      <c r="H868" s="13"/>
      <c r="I868" s="13">
        <v>2.3605150214592301E-2</v>
      </c>
      <c r="J868" s="13">
        <v>1.16279069767442E-2</v>
      </c>
      <c r="K868" s="13"/>
      <c r="L868" s="13">
        <v>7.8125E-3</v>
      </c>
      <c r="M868" s="13">
        <v>1.2987012987013E-2</v>
      </c>
      <c r="N868" s="13">
        <v>1.6722408026755901E-2</v>
      </c>
      <c r="O868" s="13">
        <v>2.4767801857585099E-2</v>
      </c>
      <c r="P868" s="13"/>
      <c r="Q868" s="13">
        <v>2.7027027027027001E-2</v>
      </c>
      <c r="R868" s="13">
        <v>0</v>
      </c>
      <c r="S868" s="13">
        <v>1.0869565217391301E-2</v>
      </c>
      <c r="T868" s="13">
        <v>9.3457943925233603E-3</v>
      </c>
      <c r="U868" s="13">
        <v>1.6129032258064498E-2</v>
      </c>
      <c r="V868" s="13">
        <v>1.5267175572519101E-2</v>
      </c>
      <c r="W868" s="13">
        <v>5.10204081632653E-2</v>
      </c>
      <c r="X868" s="13">
        <v>8.7719298245613996E-3</v>
      </c>
      <c r="Y868" s="13"/>
      <c r="Z868" s="13">
        <v>4.3165467625899297E-2</v>
      </c>
      <c r="AA868" s="13">
        <v>1.22699386503067E-2</v>
      </c>
      <c r="AB868" s="13">
        <v>2.5974025974026E-2</v>
      </c>
      <c r="AC868" s="13">
        <v>5.5865921787709499E-3</v>
      </c>
      <c r="AD868" s="13">
        <v>9.5238095238095195E-3</v>
      </c>
      <c r="AE868" s="13">
        <v>1.8348623853211E-2</v>
      </c>
      <c r="AF868" s="13">
        <v>0</v>
      </c>
      <c r="AG868" s="13">
        <v>1.0989010989011E-2</v>
      </c>
      <c r="AH868" s="13"/>
      <c r="AI868" s="13">
        <v>4.4444444444444398E-2</v>
      </c>
      <c r="AJ868" s="13">
        <v>1.03092783505155E-2</v>
      </c>
      <c r="AK868" s="13">
        <v>2.61437908496732E-2</v>
      </c>
      <c r="AL868" s="13">
        <v>9.9601593625498006E-3</v>
      </c>
      <c r="AM868" s="13">
        <v>1.1494252873563199E-2</v>
      </c>
      <c r="AN868" s="13"/>
      <c r="AO868" s="13">
        <v>1.8394648829431402E-2</v>
      </c>
      <c r="AP868" s="13">
        <v>1.5625E-2</v>
      </c>
      <c r="AQ868" s="13"/>
      <c r="AR868" s="13">
        <v>0</v>
      </c>
      <c r="AS868" s="13">
        <v>1.04895104895105E-2</v>
      </c>
      <c r="AT868" s="13">
        <v>0</v>
      </c>
      <c r="AU868" s="13">
        <v>0</v>
      </c>
      <c r="AV868" s="13">
        <v>4.20168067226891E-2</v>
      </c>
      <c r="AW868" s="13">
        <v>1.2987012987013E-2</v>
      </c>
      <c r="AX868" s="13">
        <v>1.1904761904761901E-2</v>
      </c>
      <c r="AY868" s="13">
        <v>2.9411764705882401E-2</v>
      </c>
      <c r="AZ868" s="13">
        <v>2.9411764705882401E-2</v>
      </c>
      <c r="BA868" s="13">
        <v>1.72413793103448E-2</v>
      </c>
      <c r="BB868" s="13">
        <v>0</v>
      </c>
      <c r="BC868" s="13">
        <v>3.77358490566038E-2</v>
      </c>
      <c r="BD868" s="13"/>
      <c r="BE868" s="13">
        <v>1.1331444759206799E-2</v>
      </c>
    </row>
    <row r="869" spans="2:57" x14ac:dyDescent="0.25">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row>
    <row r="870" spans="2:57" x14ac:dyDescent="0.25">
      <c r="B870" s="6" t="s">
        <v>395</v>
      </c>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row>
    <row r="871" spans="2:57" x14ac:dyDescent="0.25">
      <c r="B871" s="23" t="s">
        <v>242</v>
      </c>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row>
    <row r="872" spans="2:57" x14ac:dyDescent="0.25">
      <c r="B872" t="s">
        <v>389</v>
      </c>
      <c r="C872" s="13">
        <v>6.8230277185501106E-2</v>
      </c>
      <c r="D872" s="13">
        <v>3.125E-2</v>
      </c>
      <c r="E872" s="13">
        <v>7.69230769230769E-2</v>
      </c>
      <c r="F872" s="13">
        <v>5.6451612903225798E-2</v>
      </c>
      <c r="G872" s="13">
        <v>7.6612903225806495E-2</v>
      </c>
      <c r="H872" s="13"/>
      <c r="I872" s="13">
        <v>5.8823529411764698E-2</v>
      </c>
      <c r="J872" s="13">
        <v>7.6612903225806495E-2</v>
      </c>
      <c r="K872" s="13"/>
      <c r="L872" s="13">
        <v>5.5555555555555601E-2</v>
      </c>
      <c r="M872" s="13">
        <v>0.107692307692308</v>
      </c>
      <c r="N872" s="13">
        <v>5.0724637681159403E-2</v>
      </c>
      <c r="O872" s="13">
        <v>5.4421768707482998E-2</v>
      </c>
      <c r="P872" s="13"/>
      <c r="Q872" s="13">
        <v>8.6956521739130405E-2</v>
      </c>
      <c r="R872" s="13">
        <v>8.8235294117647106E-2</v>
      </c>
      <c r="S872" s="13">
        <v>4.5454545454545497E-2</v>
      </c>
      <c r="T872" s="13">
        <v>3.4482758620689703E-2</v>
      </c>
      <c r="U872" s="13">
        <v>0.1</v>
      </c>
      <c r="V872" s="13">
        <v>4.7619047619047603E-2</v>
      </c>
      <c r="W872" s="13">
        <v>0.146341463414634</v>
      </c>
      <c r="X872" s="13">
        <v>5.3571428571428603E-2</v>
      </c>
      <c r="Y872" s="13"/>
      <c r="Z872" s="13">
        <v>4.8387096774193498E-2</v>
      </c>
      <c r="AA872" s="13">
        <v>4.1095890410958902E-2</v>
      </c>
      <c r="AB872" s="13">
        <v>9.45945945945946E-2</v>
      </c>
      <c r="AC872" s="13">
        <v>0.10752688172043</v>
      </c>
      <c r="AD872" s="13">
        <v>3.8461538461538498E-2</v>
      </c>
      <c r="AE872" s="13">
        <v>9.0909090909090898E-2</v>
      </c>
      <c r="AF872" s="13">
        <v>6.25E-2</v>
      </c>
      <c r="AG872" s="13">
        <v>2.27272727272727E-2</v>
      </c>
      <c r="AH872" s="13"/>
      <c r="AI872" s="13">
        <v>9.0909090909090898E-2</v>
      </c>
      <c r="AJ872" s="13">
        <v>6.1224489795918401E-2</v>
      </c>
      <c r="AK872" s="13">
        <v>0</v>
      </c>
      <c r="AL872" s="13">
        <v>6.1728395061728399E-2</v>
      </c>
      <c r="AM872" s="13">
        <v>0.146341463414634</v>
      </c>
      <c r="AN872" s="13"/>
      <c r="AO872" s="13">
        <v>8.0985915492957694E-2</v>
      </c>
      <c r="AP872" s="13">
        <v>4.86486486486487E-2</v>
      </c>
      <c r="AQ872" s="13"/>
      <c r="AR872" s="13">
        <v>0</v>
      </c>
      <c r="AS872" s="13">
        <v>0.119047619047619</v>
      </c>
      <c r="AT872" s="13">
        <v>0</v>
      </c>
      <c r="AU872" s="13">
        <v>0</v>
      </c>
      <c r="AV872" s="13">
        <v>1.7543859649122799E-2</v>
      </c>
      <c r="AW872" s="13">
        <v>2.6315789473684199E-2</v>
      </c>
      <c r="AX872" s="13">
        <v>7.4999999999999997E-2</v>
      </c>
      <c r="AY872" s="13">
        <v>5.5555555555555601E-2</v>
      </c>
      <c r="AZ872" s="13">
        <v>0.10638297872340401</v>
      </c>
      <c r="BA872" s="13">
        <v>2.7777777777777801E-2</v>
      </c>
      <c r="BB872" s="13">
        <v>0.12</v>
      </c>
      <c r="BC872" s="13">
        <v>6.4516129032258104E-2</v>
      </c>
      <c r="BD872" s="13"/>
      <c r="BE872" s="13">
        <v>7.0175438596491196E-2</v>
      </c>
    </row>
    <row r="873" spans="2:57" x14ac:dyDescent="0.25">
      <c r="B873" t="s">
        <v>390</v>
      </c>
      <c r="C873" s="13">
        <v>0.12579957356076801</v>
      </c>
      <c r="D873" s="13">
        <v>0.125</v>
      </c>
      <c r="E873" s="13">
        <v>0.18461538461538499</v>
      </c>
      <c r="F873" s="13">
        <v>0.13709677419354799</v>
      </c>
      <c r="G873" s="13">
        <v>0.104838709677419</v>
      </c>
      <c r="H873" s="13"/>
      <c r="I873" s="13">
        <v>0.14932126696832601</v>
      </c>
      <c r="J873" s="13">
        <v>0.104838709677419</v>
      </c>
      <c r="K873" s="13"/>
      <c r="L873" s="13">
        <v>0.203703703703704</v>
      </c>
      <c r="M873" s="13">
        <v>0.16153846153846199</v>
      </c>
      <c r="N873" s="13">
        <v>0.108695652173913</v>
      </c>
      <c r="O873" s="13">
        <v>8.1632653061224497E-2</v>
      </c>
      <c r="P873" s="13"/>
      <c r="Q873" s="13">
        <v>0.13043478260869601</v>
      </c>
      <c r="R873" s="13">
        <v>8.8235294117647106E-2</v>
      </c>
      <c r="S873" s="13">
        <v>0.18181818181818199</v>
      </c>
      <c r="T873" s="13">
        <v>0.15517241379310301</v>
      </c>
      <c r="U873" s="13">
        <v>0.18333333333333299</v>
      </c>
      <c r="V873" s="13">
        <v>0.126984126984127</v>
      </c>
      <c r="W873" s="13">
        <v>0.12195121951219499</v>
      </c>
      <c r="X873" s="13">
        <v>7.1428571428571397E-2</v>
      </c>
      <c r="Y873" s="13"/>
      <c r="Z873" s="13">
        <v>0.16129032258064499</v>
      </c>
      <c r="AA873" s="13">
        <v>9.5890410958904104E-2</v>
      </c>
      <c r="AB873" s="13">
        <v>0.121621621621622</v>
      </c>
      <c r="AC873" s="13">
        <v>0.15053763440860199</v>
      </c>
      <c r="AD873" s="13">
        <v>0.115384615384615</v>
      </c>
      <c r="AE873" s="13">
        <v>0.145454545454545</v>
      </c>
      <c r="AF873" s="13">
        <v>0.1875</v>
      </c>
      <c r="AG873" s="13">
        <v>4.5454545454545497E-2</v>
      </c>
      <c r="AH873" s="13"/>
      <c r="AI873" s="13">
        <v>0</v>
      </c>
      <c r="AJ873" s="13">
        <v>0.16326530612244899</v>
      </c>
      <c r="AK873" s="13">
        <v>0.164179104477612</v>
      </c>
      <c r="AL873" s="13">
        <v>0.13580246913580199</v>
      </c>
      <c r="AM873" s="13">
        <v>8.5365853658536606E-2</v>
      </c>
      <c r="AN873" s="13"/>
      <c r="AO873" s="13">
        <v>0.11971830985915501</v>
      </c>
      <c r="AP873" s="13">
        <v>0.135135135135135</v>
      </c>
      <c r="AQ873" s="13"/>
      <c r="AR873" s="13">
        <v>0.12903225806451599</v>
      </c>
      <c r="AS873" s="13">
        <v>0.15079365079365101</v>
      </c>
      <c r="AT873" s="13">
        <v>0.14285714285714299</v>
      </c>
      <c r="AU873" s="13">
        <v>0</v>
      </c>
      <c r="AV873" s="13">
        <v>0.175438596491228</v>
      </c>
      <c r="AW873" s="13">
        <v>0.13157894736842099</v>
      </c>
      <c r="AX873" s="13">
        <v>0.125</v>
      </c>
      <c r="AY873" s="13">
        <v>5.5555555555555601E-2</v>
      </c>
      <c r="AZ873" s="13">
        <v>0.14893617021276601</v>
      </c>
      <c r="BA873" s="13">
        <v>5.5555555555555601E-2</v>
      </c>
      <c r="BB873" s="13">
        <v>0.04</v>
      </c>
      <c r="BC873" s="13">
        <v>0.12903225806451599</v>
      </c>
      <c r="BD873" s="13"/>
      <c r="BE873" s="13">
        <v>0.140350877192982</v>
      </c>
    </row>
    <row r="874" spans="2:57" x14ac:dyDescent="0.25">
      <c r="B874" t="s">
        <v>391</v>
      </c>
      <c r="C874" s="13">
        <v>0.12153518123667401</v>
      </c>
      <c r="D874" s="13">
        <v>0.25</v>
      </c>
      <c r="E874" s="13">
        <v>0.138461538461538</v>
      </c>
      <c r="F874" s="13">
        <v>0.112903225806452</v>
      </c>
      <c r="G874" s="13">
        <v>0.104838709677419</v>
      </c>
      <c r="H874" s="13"/>
      <c r="I874" s="13">
        <v>0.14027149321266999</v>
      </c>
      <c r="J874" s="13">
        <v>0.104838709677419</v>
      </c>
      <c r="K874" s="13"/>
      <c r="L874" s="13">
        <v>0.16666666666666699</v>
      </c>
      <c r="M874" s="13">
        <v>0.146153846153846</v>
      </c>
      <c r="N874" s="13">
        <v>8.6956521739130405E-2</v>
      </c>
      <c r="O874" s="13">
        <v>0.115646258503401</v>
      </c>
      <c r="P874" s="13"/>
      <c r="Q874" s="13">
        <v>0.23913043478260901</v>
      </c>
      <c r="R874" s="13">
        <v>0.23529411764705899</v>
      </c>
      <c r="S874" s="13">
        <v>0.18181818181818199</v>
      </c>
      <c r="T874" s="13">
        <v>0.17241379310344801</v>
      </c>
      <c r="U874" s="13">
        <v>6.6666666666666693E-2</v>
      </c>
      <c r="V874" s="13">
        <v>3.1746031746031703E-2</v>
      </c>
      <c r="W874" s="13">
        <v>4.8780487804878099E-2</v>
      </c>
      <c r="X874" s="13">
        <v>9.8214285714285698E-2</v>
      </c>
      <c r="Y874" s="13"/>
      <c r="Z874" s="13">
        <v>9.6774193548387094E-2</v>
      </c>
      <c r="AA874" s="13">
        <v>5.4794520547945202E-2</v>
      </c>
      <c r="AB874" s="13">
        <v>0.14864864864864899</v>
      </c>
      <c r="AC874" s="13">
        <v>0.13978494623655899</v>
      </c>
      <c r="AD874" s="13">
        <v>0.15384615384615399</v>
      </c>
      <c r="AE874" s="13">
        <v>0.109090909090909</v>
      </c>
      <c r="AF874" s="13">
        <v>0.1875</v>
      </c>
      <c r="AG874" s="13">
        <v>0.13636363636363599</v>
      </c>
      <c r="AH874" s="13"/>
      <c r="AI874" s="13">
        <v>0.31818181818181801</v>
      </c>
      <c r="AJ874" s="13">
        <v>0.14285714285714299</v>
      </c>
      <c r="AK874" s="13">
        <v>0.119402985074627</v>
      </c>
      <c r="AL874" s="13">
        <v>0.12345679012345701</v>
      </c>
      <c r="AM874" s="13">
        <v>6.0975609756097601E-2</v>
      </c>
      <c r="AN874" s="13"/>
      <c r="AO874" s="13">
        <v>0.11971830985915501</v>
      </c>
      <c r="AP874" s="13">
        <v>0.124324324324324</v>
      </c>
      <c r="AQ874" s="13"/>
      <c r="AR874" s="13">
        <v>0.12903225806451599</v>
      </c>
      <c r="AS874" s="13">
        <v>9.5238095238095205E-2</v>
      </c>
      <c r="AT874" s="13">
        <v>0</v>
      </c>
      <c r="AU874" s="13">
        <v>7.69230769230769E-2</v>
      </c>
      <c r="AV874" s="13">
        <v>0.12280701754386</v>
      </c>
      <c r="AW874" s="13">
        <v>0.157894736842105</v>
      </c>
      <c r="AX874" s="13">
        <v>0.125</v>
      </c>
      <c r="AY874" s="13">
        <v>0.16666666666666699</v>
      </c>
      <c r="AZ874" s="13">
        <v>8.5106382978723402E-2</v>
      </c>
      <c r="BA874" s="13">
        <v>8.3333333333333301E-2</v>
      </c>
      <c r="BB874" s="13">
        <v>0.24</v>
      </c>
      <c r="BC874" s="13">
        <v>0.19354838709677399</v>
      </c>
      <c r="BD874" s="13"/>
      <c r="BE874" s="13">
        <v>0.13450292397660801</v>
      </c>
    </row>
    <row r="875" spans="2:57" x14ac:dyDescent="0.25">
      <c r="B875" t="s">
        <v>392</v>
      </c>
      <c r="C875" s="13">
        <v>0.21748400852878499</v>
      </c>
      <c r="D875" s="13">
        <v>0.375</v>
      </c>
      <c r="E875" s="13">
        <v>0.18461538461538499</v>
      </c>
      <c r="F875" s="13">
        <v>0.17741935483870999</v>
      </c>
      <c r="G875" s="13">
        <v>0.225806451612903</v>
      </c>
      <c r="H875" s="13"/>
      <c r="I875" s="13">
        <v>0.20814479638009101</v>
      </c>
      <c r="J875" s="13">
        <v>0.225806451612903</v>
      </c>
      <c r="K875" s="13"/>
      <c r="L875" s="13">
        <v>0.148148148148148</v>
      </c>
      <c r="M875" s="13">
        <v>0.2</v>
      </c>
      <c r="N875" s="13">
        <v>0.24637681159420299</v>
      </c>
      <c r="O875" s="13">
        <v>0.23129251700680301</v>
      </c>
      <c r="P875" s="13"/>
      <c r="Q875" s="13">
        <v>0.30434782608695699</v>
      </c>
      <c r="R875" s="13">
        <v>0.17647058823529399</v>
      </c>
      <c r="S875" s="13">
        <v>0.22727272727272699</v>
      </c>
      <c r="T875" s="13">
        <v>0.15517241379310301</v>
      </c>
      <c r="U875" s="13">
        <v>0.233333333333333</v>
      </c>
      <c r="V875" s="13">
        <v>0.22222222222222199</v>
      </c>
      <c r="W875" s="13">
        <v>0.19512195121951201</v>
      </c>
      <c r="X875" s="13">
        <v>0.20535714285714299</v>
      </c>
      <c r="Y875" s="13"/>
      <c r="Z875" s="13">
        <v>0.225806451612903</v>
      </c>
      <c r="AA875" s="13">
        <v>0.20547945205479501</v>
      </c>
      <c r="AB875" s="13">
        <v>0.20270270270270299</v>
      </c>
      <c r="AC875" s="13">
        <v>0.13978494623655899</v>
      </c>
      <c r="AD875" s="13">
        <v>0.269230769230769</v>
      </c>
      <c r="AE875" s="13">
        <v>0.145454545454545</v>
      </c>
      <c r="AF875" s="13">
        <v>0.3125</v>
      </c>
      <c r="AG875" s="13">
        <v>0.40909090909090901</v>
      </c>
      <c r="AH875" s="13"/>
      <c r="AI875" s="13">
        <v>0.13636363636363599</v>
      </c>
      <c r="AJ875" s="13">
        <v>0.24489795918367299</v>
      </c>
      <c r="AK875" s="13">
        <v>0.28358208955223901</v>
      </c>
      <c r="AL875" s="13">
        <v>0.209876543209877</v>
      </c>
      <c r="AM875" s="13">
        <v>0.18292682926829301</v>
      </c>
      <c r="AN875" s="13"/>
      <c r="AO875" s="13">
        <v>0.21126760563380301</v>
      </c>
      <c r="AP875" s="13">
        <v>0.22702702702702701</v>
      </c>
      <c r="AQ875" s="13"/>
      <c r="AR875" s="13">
        <v>0.16129032258064499</v>
      </c>
      <c r="AS875" s="13">
        <v>0.158730158730159</v>
      </c>
      <c r="AT875" s="13">
        <v>0.28571428571428598</v>
      </c>
      <c r="AU875" s="13">
        <v>0.30769230769230799</v>
      </c>
      <c r="AV875" s="13">
        <v>0.29824561403508798</v>
      </c>
      <c r="AW875" s="13">
        <v>0.18421052631578899</v>
      </c>
      <c r="AX875" s="13">
        <v>0.22500000000000001</v>
      </c>
      <c r="AY875" s="13">
        <v>0.44444444444444398</v>
      </c>
      <c r="AZ875" s="13">
        <v>0.23404255319148901</v>
      </c>
      <c r="BA875" s="13">
        <v>0.27777777777777801</v>
      </c>
      <c r="BB875" s="13">
        <v>0.12</v>
      </c>
      <c r="BC875" s="13">
        <v>0.19354838709677399</v>
      </c>
      <c r="BD875" s="13"/>
      <c r="BE875" s="13">
        <v>0.198830409356725</v>
      </c>
    </row>
    <row r="876" spans="2:57" x14ac:dyDescent="0.25">
      <c r="B876" t="s">
        <v>393</v>
      </c>
      <c r="C876" s="13">
        <v>0.31343283582089598</v>
      </c>
      <c r="D876" s="13">
        <v>9.375E-2</v>
      </c>
      <c r="E876" s="13">
        <v>0.261538461538462</v>
      </c>
      <c r="F876" s="13">
        <v>0.37096774193548399</v>
      </c>
      <c r="G876" s="13">
        <v>0.32661290322580599</v>
      </c>
      <c r="H876" s="13"/>
      <c r="I876" s="13">
        <v>0.29864253393665202</v>
      </c>
      <c r="J876" s="13">
        <v>0.32661290322580599</v>
      </c>
      <c r="K876" s="13"/>
      <c r="L876" s="13">
        <v>0.25925925925925902</v>
      </c>
      <c r="M876" s="13">
        <v>0.29230769230769199</v>
      </c>
      <c r="N876" s="13">
        <v>0.35507246376811602</v>
      </c>
      <c r="O876" s="13">
        <v>0.312925170068027</v>
      </c>
      <c r="P876" s="13"/>
      <c r="Q876" s="13">
        <v>0.19565217391304299</v>
      </c>
      <c r="R876" s="13">
        <v>0.29411764705882398</v>
      </c>
      <c r="S876" s="13">
        <v>0.18181818181818199</v>
      </c>
      <c r="T876" s="13">
        <v>0.36206896551724099</v>
      </c>
      <c r="U876" s="13">
        <v>0.28333333333333299</v>
      </c>
      <c r="V876" s="13">
        <v>0.41269841269841301</v>
      </c>
      <c r="W876" s="13">
        <v>0.26829268292682901</v>
      </c>
      <c r="X876" s="13">
        <v>0.38392857142857101</v>
      </c>
      <c r="Y876" s="13"/>
      <c r="Z876" s="13">
        <v>0.35483870967741898</v>
      </c>
      <c r="AA876" s="13">
        <v>0.397260273972603</v>
      </c>
      <c r="AB876" s="13">
        <v>0.29729729729729698</v>
      </c>
      <c r="AC876" s="13">
        <v>0.31182795698924698</v>
      </c>
      <c r="AD876" s="13">
        <v>0.269230769230769</v>
      </c>
      <c r="AE876" s="13">
        <v>0.25454545454545502</v>
      </c>
      <c r="AF876" s="13">
        <v>0.25</v>
      </c>
      <c r="AG876" s="13">
        <v>0.29545454545454503</v>
      </c>
      <c r="AH876" s="13"/>
      <c r="AI876" s="13">
        <v>0.22727272727272699</v>
      </c>
      <c r="AJ876" s="13">
        <v>0.26530612244898</v>
      </c>
      <c r="AK876" s="13">
        <v>0.26865671641791</v>
      </c>
      <c r="AL876" s="13">
        <v>0.329218106995885</v>
      </c>
      <c r="AM876" s="13">
        <v>0.353658536585366</v>
      </c>
      <c r="AN876" s="13"/>
      <c r="AO876" s="13">
        <v>0.31338028169014098</v>
      </c>
      <c r="AP876" s="13">
        <v>0.31351351351351398</v>
      </c>
      <c r="AQ876" s="13"/>
      <c r="AR876" s="13">
        <v>0.29032258064516098</v>
      </c>
      <c r="AS876" s="13">
        <v>0.365079365079365</v>
      </c>
      <c r="AT876" s="13">
        <v>0.42857142857142899</v>
      </c>
      <c r="AU876" s="13">
        <v>0.38461538461538503</v>
      </c>
      <c r="AV876" s="13">
        <v>0.19298245614035101</v>
      </c>
      <c r="AW876" s="13">
        <v>0.26315789473684198</v>
      </c>
      <c r="AX876" s="13">
        <v>0.27500000000000002</v>
      </c>
      <c r="AY876" s="13">
        <v>0.22222222222222199</v>
      </c>
      <c r="AZ876" s="13">
        <v>0.27659574468085102</v>
      </c>
      <c r="BA876" s="13">
        <v>0.44444444444444398</v>
      </c>
      <c r="BB876" s="13">
        <v>0.36</v>
      </c>
      <c r="BC876" s="13">
        <v>0.32258064516128998</v>
      </c>
      <c r="BD876" s="13"/>
      <c r="BE876" s="13">
        <v>0.28070175438596501</v>
      </c>
    </row>
    <row r="877" spans="2:57" x14ac:dyDescent="0.25">
      <c r="B877" t="s">
        <v>394</v>
      </c>
      <c r="C877" s="13">
        <v>0.14925373134328401</v>
      </c>
      <c r="D877" s="13">
        <v>0.125</v>
      </c>
      <c r="E877" s="13">
        <v>0.15384615384615399</v>
      </c>
      <c r="F877" s="13">
        <v>0.14516129032258099</v>
      </c>
      <c r="G877" s="13">
        <v>0.15322580645161299</v>
      </c>
      <c r="H877" s="13"/>
      <c r="I877" s="13">
        <v>0.144796380090498</v>
      </c>
      <c r="J877" s="13">
        <v>0.15322580645161299</v>
      </c>
      <c r="K877" s="13"/>
      <c r="L877" s="13">
        <v>0.148148148148148</v>
      </c>
      <c r="M877" s="13">
        <v>9.2307692307692299E-2</v>
      </c>
      <c r="N877" s="13">
        <v>0.14492753623188401</v>
      </c>
      <c r="O877" s="13">
        <v>0.20408163265306101</v>
      </c>
      <c r="P877" s="13"/>
      <c r="Q877" s="13">
        <v>4.3478260869565202E-2</v>
      </c>
      <c r="R877" s="13">
        <v>0.11764705882352899</v>
      </c>
      <c r="S877" s="13">
        <v>0.18181818181818199</v>
      </c>
      <c r="T877" s="13">
        <v>0.10344827586206901</v>
      </c>
      <c r="U877" s="13">
        <v>0.133333333333333</v>
      </c>
      <c r="V877" s="13">
        <v>0.158730158730159</v>
      </c>
      <c r="W877" s="13">
        <v>0.219512195121951</v>
      </c>
      <c r="X877" s="13">
        <v>0.17857142857142899</v>
      </c>
      <c r="Y877" s="13"/>
      <c r="Z877" s="13">
        <v>0.112903225806452</v>
      </c>
      <c r="AA877" s="13">
        <v>0.20547945205479501</v>
      </c>
      <c r="AB877" s="13">
        <v>0.121621621621622</v>
      </c>
      <c r="AC877" s="13">
        <v>0.13978494623655899</v>
      </c>
      <c r="AD877" s="13">
        <v>0.15384615384615399</v>
      </c>
      <c r="AE877" s="13">
        <v>0.25454545454545502</v>
      </c>
      <c r="AF877" s="13">
        <v>0</v>
      </c>
      <c r="AG877" s="13">
        <v>9.0909090909090898E-2</v>
      </c>
      <c r="AH877" s="13"/>
      <c r="AI877" s="13">
        <v>0.22727272727272699</v>
      </c>
      <c r="AJ877" s="13">
        <v>0.122448979591837</v>
      </c>
      <c r="AK877" s="13">
        <v>0.14925373134328401</v>
      </c>
      <c r="AL877" s="13">
        <v>0.139917695473251</v>
      </c>
      <c r="AM877" s="13">
        <v>0.15853658536585399</v>
      </c>
      <c r="AN877" s="13"/>
      <c r="AO877" s="13">
        <v>0.15140845070422501</v>
      </c>
      <c r="AP877" s="13">
        <v>0.14594594594594601</v>
      </c>
      <c r="AQ877" s="13"/>
      <c r="AR877" s="13">
        <v>0.25806451612903197</v>
      </c>
      <c r="AS877" s="13">
        <v>0.11111111111111099</v>
      </c>
      <c r="AT877" s="13">
        <v>0.14285714285714299</v>
      </c>
      <c r="AU877" s="13">
        <v>0.230769230769231</v>
      </c>
      <c r="AV877" s="13">
        <v>0.19298245614035101</v>
      </c>
      <c r="AW877" s="13">
        <v>0.23684210526315799</v>
      </c>
      <c r="AX877" s="13">
        <v>0.15</v>
      </c>
      <c r="AY877" s="13">
        <v>5.5555555555555601E-2</v>
      </c>
      <c r="AZ877" s="13">
        <v>0.14893617021276601</v>
      </c>
      <c r="BA877" s="13">
        <v>0.11111111111111099</v>
      </c>
      <c r="BB877" s="13">
        <v>0.12</v>
      </c>
      <c r="BC877" s="13">
        <v>9.6774193548387094E-2</v>
      </c>
      <c r="BD877" s="13"/>
      <c r="BE877" s="13">
        <v>0.16959064327485401</v>
      </c>
    </row>
    <row r="878" spans="2:57" x14ac:dyDescent="0.25">
      <c r="B878" t="s">
        <v>82</v>
      </c>
      <c r="C878" s="13">
        <v>4.26439232409382E-3</v>
      </c>
      <c r="D878" s="13">
        <v>0</v>
      </c>
      <c r="E878" s="13">
        <v>0</v>
      </c>
      <c r="F878" s="13">
        <v>0</v>
      </c>
      <c r="G878" s="13">
        <v>8.0645161290322596E-3</v>
      </c>
      <c r="H878" s="13"/>
      <c r="I878" s="13">
        <v>0</v>
      </c>
      <c r="J878" s="13">
        <v>8.0645161290322596E-3</v>
      </c>
      <c r="K878" s="13"/>
      <c r="L878" s="13">
        <v>1.85185185185185E-2</v>
      </c>
      <c r="M878" s="13">
        <v>0</v>
      </c>
      <c r="N878" s="13">
        <v>7.2463768115942004E-3</v>
      </c>
      <c r="O878" s="13">
        <v>0</v>
      </c>
      <c r="P878" s="13"/>
      <c r="Q878" s="13">
        <v>0</v>
      </c>
      <c r="R878" s="13">
        <v>0</v>
      </c>
      <c r="S878" s="13">
        <v>0</v>
      </c>
      <c r="T878" s="13">
        <v>1.72413793103448E-2</v>
      </c>
      <c r="U878" s="13">
        <v>0</v>
      </c>
      <c r="V878" s="13">
        <v>0</v>
      </c>
      <c r="W878" s="13">
        <v>0</v>
      </c>
      <c r="X878" s="13">
        <v>8.9285714285714298E-3</v>
      </c>
      <c r="Y878" s="13"/>
      <c r="Z878" s="13">
        <v>0</v>
      </c>
      <c r="AA878" s="13">
        <v>0</v>
      </c>
      <c r="AB878" s="13">
        <v>1.35135135135135E-2</v>
      </c>
      <c r="AC878" s="13">
        <v>1.0752688172042999E-2</v>
      </c>
      <c r="AD878" s="13">
        <v>0</v>
      </c>
      <c r="AE878" s="13">
        <v>0</v>
      </c>
      <c r="AF878" s="13">
        <v>0</v>
      </c>
      <c r="AG878" s="13">
        <v>0</v>
      </c>
      <c r="AH878" s="13"/>
      <c r="AI878" s="13">
        <v>0</v>
      </c>
      <c r="AJ878" s="13">
        <v>0</v>
      </c>
      <c r="AK878" s="13">
        <v>1.49253731343284E-2</v>
      </c>
      <c r="AL878" s="13">
        <v>0</v>
      </c>
      <c r="AM878" s="13">
        <v>1.21951219512195E-2</v>
      </c>
      <c r="AN878" s="13"/>
      <c r="AO878" s="13">
        <v>3.5211267605633799E-3</v>
      </c>
      <c r="AP878" s="13">
        <v>5.40540540540541E-3</v>
      </c>
      <c r="AQ878" s="13"/>
      <c r="AR878" s="13">
        <v>3.2258064516128997E-2</v>
      </c>
      <c r="AS878" s="13">
        <v>0</v>
      </c>
      <c r="AT878" s="13">
        <v>0</v>
      </c>
      <c r="AU878" s="13">
        <v>0</v>
      </c>
      <c r="AV878" s="13">
        <v>0</v>
      </c>
      <c r="AW878" s="13">
        <v>0</v>
      </c>
      <c r="AX878" s="13">
        <v>2.5000000000000001E-2</v>
      </c>
      <c r="AY878" s="13">
        <v>0</v>
      </c>
      <c r="AZ878" s="13">
        <v>0</v>
      </c>
      <c r="BA878" s="13">
        <v>0</v>
      </c>
      <c r="BB878" s="13">
        <v>0</v>
      </c>
      <c r="BC878" s="13">
        <v>0</v>
      </c>
      <c r="BD878" s="13"/>
      <c r="BE878" s="13">
        <v>5.8479532163742704E-3</v>
      </c>
    </row>
    <row r="879" spans="2:57" x14ac:dyDescent="0.25">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row>
    <row r="880" spans="2:57" x14ac:dyDescent="0.25">
      <c r="B880" s="6" t="s">
        <v>396</v>
      </c>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row>
    <row r="881" spans="2:57" x14ac:dyDescent="0.25">
      <c r="B881" s="23" t="s">
        <v>242</v>
      </c>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row>
    <row r="882" spans="2:57" x14ac:dyDescent="0.25">
      <c r="B882" t="s">
        <v>389</v>
      </c>
      <c r="C882" s="13">
        <v>8.5769980506822593E-2</v>
      </c>
      <c r="D882" s="13">
        <v>0.11111111111111099</v>
      </c>
      <c r="E882" s="13">
        <v>4.2857142857142899E-2</v>
      </c>
      <c r="F882" s="13">
        <v>8.4615384615384606E-2</v>
      </c>
      <c r="G882" s="13">
        <v>9.3283582089552203E-2</v>
      </c>
      <c r="H882" s="13"/>
      <c r="I882" s="13">
        <v>7.7551020408163293E-2</v>
      </c>
      <c r="J882" s="13">
        <v>9.3283582089552203E-2</v>
      </c>
      <c r="K882" s="13"/>
      <c r="L882" s="13">
        <v>9.45945945945946E-2</v>
      </c>
      <c r="M882" s="13">
        <v>9.9009900990099001E-2</v>
      </c>
      <c r="N882" s="13">
        <v>0.111801242236025</v>
      </c>
      <c r="O882" s="13">
        <v>5.1136363636363598E-2</v>
      </c>
      <c r="P882" s="13"/>
      <c r="Q882" s="13">
        <v>6.15384615384615E-2</v>
      </c>
      <c r="R882" s="13">
        <v>7.4999999999999997E-2</v>
      </c>
      <c r="S882" s="13">
        <v>0.20833333333333301</v>
      </c>
      <c r="T882" s="13">
        <v>8.1632653061224497E-2</v>
      </c>
      <c r="U882" s="13">
        <v>7.8125E-2</v>
      </c>
      <c r="V882" s="13">
        <v>7.3529411764705899E-2</v>
      </c>
      <c r="W882" s="13">
        <v>0.105263157894737</v>
      </c>
      <c r="X882" s="13">
        <v>6.0344827586206899E-2</v>
      </c>
      <c r="Y882" s="13"/>
      <c r="Z882" s="13">
        <v>6.4935064935064901E-2</v>
      </c>
      <c r="AA882" s="13">
        <v>6.6666666666666693E-2</v>
      </c>
      <c r="AB882" s="13">
        <v>0.1</v>
      </c>
      <c r="AC882" s="13">
        <v>0.116279069767442</v>
      </c>
      <c r="AD882" s="13">
        <v>1.88679245283019E-2</v>
      </c>
      <c r="AE882" s="13">
        <v>0.11111111111111099</v>
      </c>
      <c r="AF882" s="13">
        <v>0.115384615384615</v>
      </c>
      <c r="AG882" s="13">
        <v>0.10638297872340401</v>
      </c>
      <c r="AH882" s="13"/>
      <c r="AI882" s="13">
        <v>0.13043478260869601</v>
      </c>
      <c r="AJ882" s="13">
        <v>0.16666666666666699</v>
      </c>
      <c r="AK882" s="13">
        <v>8.1395348837209294E-2</v>
      </c>
      <c r="AL882" s="13">
        <v>6.9498069498069498E-2</v>
      </c>
      <c r="AM882" s="13">
        <v>8.6956521739130405E-2</v>
      </c>
      <c r="AN882" s="13"/>
      <c r="AO882" s="13">
        <v>8.9171974522293002E-2</v>
      </c>
      <c r="AP882" s="13">
        <v>8.0402010050251299E-2</v>
      </c>
      <c r="AQ882" s="13"/>
      <c r="AR882" s="13">
        <v>9.0909090909090898E-2</v>
      </c>
      <c r="AS882" s="13">
        <v>0.1125</v>
      </c>
      <c r="AT882" s="13">
        <v>0.2</v>
      </c>
      <c r="AU882" s="13">
        <v>0.11111111111111099</v>
      </c>
      <c r="AV882" s="13">
        <v>4.8387096774193498E-2</v>
      </c>
      <c r="AW882" s="13">
        <v>5.1282051282051301E-2</v>
      </c>
      <c r="AX882" s="13">
        <v>9.0909090909090898E-2</v>
      </c>
      <c r="AY882" s="13">
        <v>6.25E-2</v>
      </c>
      <c r="AZ882" s="13">
        <v>5.4545454545454501E-2</v>
      </c>
      <c r="BA882" s="13">
        <v>4.5454545454545497E-2</v>
      </c>
      <c r="BB882" s="13">
        <v>0.125</v>
      </c>
      <c r="BC882" s="13">
        <v>4.5454545454545497E-2</v>
      </c>
      <c r="BD882" s="13"/>
      <c r="BE882" s="13">
        <v>0.104395604395604</v>
      </c>
    </row>
    <row r="883" spans="2:57" x14ac:dyDescent="0.25">
      <c r="B883" t="s">
        <v>390</v>
      </c>
      <c r="C883" s="13">
        <v>0.138401559454191</v>
      </c>
      <c r="D883" s="13">
        <v>4.4444444444444398E-2</v>
      </c>
      <c r="E883" s="13">
        <v>0.114285714285714</v>
      </c>
      <c r="F883" s="13">
        <v>0.16153846153846199</v>
      </c>
      <c r="G883" s="13">
        <v>0.14925373134328401</v>
      </c>
      <c r="H883" s="13"/>
      <c r="I883" s="13">
        <v>0.12653061224489801</v>
      </c>
      <c r="J883" s="13">
        <v>0.14925373134328401</v>
      </c>
      <c r="K883" s="13"/>
      <c r="L883" s="13">
        <v>0.162162162162162</v>
      </c>
      <c r="M883" s="13">
        <v>0.16831683168316799</v>
      </c>
      <c r="N883" s="13">
        <v>0.13664596273291901</v>
      </c>
      <c r="O883" s="13">
        <v>0.11363636363636399</v>
      </c>
      <c r="P883" s="13"/>
      <c r="Q883" s="13">
        <v>0.123076923076923</v>
      </c>
      <c r="R883" s="13">
        <v>0.125</v>
      </c>
      <c r="S883" s="13">
        <v>0.104166666666667</v>
      </c>
      <c r="T883" s="13">
        <v>0.16326530612244899</v>
      </c>
      <c r="U883" s="13">
        <v>0.203125</v>
      </c>
      <c r="V883" s="13">
        <v>0.161764705882353</v>
      </c>
      <c r="W883" s="13">
        <v>0.157894736842105</v>
      </c>
      <c r="X883" s="13">
        <v>9.4827586206896505E-2</v>
      </c>
      <c r="Y883" s="13"/>
      <c r="Z883" s="13">
        <v>0.12987012987013</v>
      </c>
      <c r="AA883" s="13">
        <v>0.16666666666666699</v>
      </c>
      <c r="AB883" s="13">
        <v>0.1125</v>
      </c>
      <c r="AC883" s="13">
        <v>0.116279069767442</v>
      </c>
      <c r="AD883" s="13">
        <v>0.113207547169811</v>
      </c>
      <c r="AE883" s="13">
        <v>0.16666666666666699</v>
      </c>
      <c r="AF883" s="13">
        <v>0.30769230769230799</v>
      </c>
      <c r="AG883" s="13">
        <v>8.5106382978723402E-2</v>
      </c>
      <c r="AH883" s="13"/>
      <c r="AI883" s="13">
        <v>0.173913043478261</v>
      </c>
      <c r="AJ883" s="13">
        <v>0.16666666666666699</v>
      </c>
      <c r="AK883" s="13">
        <v>0.127906976744186</v>
      </c>
      <c r="AL883" s="13">
        <v>0.135135135135135</v>
      </c>
      <c r="AM883" s="13">
        <v>0.141304347826087</v>
      </c>
      <c r="AN883" s="13"/>
      <c r="AO883" s="13">
        <v>0.152866242038217</v>
      </c>
      <c r="AP883" s="13">
        <v>0.115577889447236</v>
      </c>
      <c r="AQ883" s="13"/>
      <c r="AR883" s="13">
        <v>0.24242424242424199</v>
      </c>
      <c r="AS883" s="13">
        <v>0.1125</v>
      </c>
      <c r="AT883" s="13">
        <v>0.3</v>
      </c>
      <c r="AU883" s="13">
        <v>0.22222222222222199</v>
      </c>
      <c r="AV883" s="13">
        <v>0.12903225806451599</v>
      </c>
      <c r="AW883" s="13">
        <v>0.15384615384615399</v>
      </c>
      <c r="AX883" s="13">
        <v>0.15909090909090901</v>
      </c>
      <c r="AY883" s="13">
        <v>6.25E-2</v>
      </c>
      <c r="AZ883" s="13">
        <v>0.109090909090909</v>
      </c>
      <c r="BA883" s="13">
        <v>9.0909090909090898E-2</v>
      </c>
      <c r="BB883" s="13">
        <v>0.15625</v>
      </c>
      <c r="BC883" s="13">
        <v>0.13636363636363599</v>
      </c>
      <c r="BD883" s="13"/>
      <c r="BE883" s="13">
        <v>0.12637362637362601</v>
      </c>
    </row>
    <row r="884" spans="2:57" x14ac:dyDescent="0.25">
      <c r="B884" t="s">
        <v>391</v>
      </c>
      <c r="C884" s="13">
        <v>0.16374269005847999</v>
      </c>
      <c r="D884" s="13">
        <v>0.37777777777777799</v>
      </c>
      <c r="E884" s="13">
        <v>0.157142857142857</v>
      </c>
      <c r="F884" s="13">
        <v>0.16153846153846199</v>
      </c>
      <c r="G884" s="13">
        <v>0.13059701492537301</v>
      </c>
      <c r="H884" s="13"/>
      <c r="I884" s="13">
        <v>0.2</v>
      </c>
      <c r="J884" s="13">
        <v>0.13059701492537301</v>
      </c>
      <c r="K884" s="13"/>
      <c r="L884" s="13">
        <v>0.14864864864864899</v>
      </c>
      <c r="M884" s="13">
        <v>0.20792079207920799</v>
      </c>
      <c r="N884" s="13">
        <v>0.13664596273291901</v>
      </c>
      <c r="O884" s="13">
        <v>0.16477272727272699</v>
      </c>
      <c r="P884" s="13"/>
      <c r="Q884" s="13">
        <v>0.261538461538462</v>
      </c>
      <c r="R884" s="13">
        <v>0.15</v>
      </c>
      <c r="S884" s="13">
        <v>0.14583333333333301</v>
      </c>
      <c r="T884" s="13">
        <v>0.102040816326531</v>
      </c>
      <c r="U884" s="13">
        <v>0.171875</v>
      </c>
      <c r="V884" s="13">
        <v>0.191176470588235</v>
      </c>
      <c r="W884" s="13">
        <v>0.175438596491228</v>
      </c>
      <c r="X884" s="13">
        <v>0.12068965517241401</v>
      </c>
      <c r="Y884" s="13"/>
      <c r="Z884" s="13">
        <v>0.19480519480519501</v>
      </c>
      <c r="AA884" s="13">
        <v>0.233333333333333</v>
      </c>
      <c r="AB884" s="13">
        <v>0.16250000000000001</v>
      </c>
      <c r="AC884" s="13">
        <v>0.127906976744186</v>
      </c>
      <c r="AD884" s="13">
        <v>9.4339622641509399E-2</v>
      </c>
      <c r="AE884" s="13">
        <v>0.11111111111111099</v>
      </c>
      <c r="AF884" s="13">
        <v>0.15384615384615399</v>
      </c>
      <c r="AG884" s="13">
        <v>0.19148936170212799</v>
      </c>
      <c r="AH884" s="13"/>
      <c r="AI884" s="13">
        <v>0.217391304347826</v>
      </c>
      <c r="AJ884" s="13">
        <v>0.20833333333333301</v>
      </c>
      <c r="AK884" s="13">
        <v>0.232558139534884</v>
      </c>
      <c r="AL884" s="13">
        <v>0.15444015444015399</v>
      </c>
      <c r="AM884" s="13">
        <v>8.6956521739130405E-2</v>
      </c>
      <c r="AN884" s="13"/>
      <c r="AO884" s="13">
        <v>0.146496815286624</v>
      </c>
      <c r="AP884" s="13">
        <v>0.19095477386934701</v>
      </c>
      <c r="AQ884" s="13"/>
      <c r="AR884" s="13">
        <v>9.0909090909090898E-2</v>
      </c>
      <c r="AS884" s="13">
        <v>0.14374999999999999</v>
      </c>
      <c r="AT884" s="13">
        <v>0.1</v>
      </c>
      <c r="AU884" s="13">
        <v>0.16666666666666699</v>
      </c>
      <c r="AV884" s="13">
        <v>0.225806451612903</v>
      </c>
      <c r="AW884" s="13">
        <v>0.128205128205128</v>
      </c>
      <c r="AX884" s="13">
        <v>0.13636363636363599</v>
      </c>
      <c r="AY884" s="13">
        <v>0.3125</v>
      </c>
      <c r="AZ884" s="13">
        <v>0.145454545454545</v>
      </c>
      <c r="BA884" s="13">
        <v>0.18181818181818199</v>
      </c>
      <c r="BB884" s="13">
        <v>0.1875</v>
      </c>
      <c r="BC884" s="13">
        <v>0.27272727272727298</v>
      </c>
      <c r="BD884" s="13"/>
      <c r="BE884" s="13">
        <v>0.115384615384615</v>
      </c>
    </row>
    <row r="885" spans="2:57" x14ac:dyDescent="0.25">
      <c r="B885" t="s">
        <v>392</v>
      </c>
      <c r="C885" s="13">
        <v>0.20467836257309899</v>
      </c>
      <c r="D885" s="13">
        <v>0.155555555555556</v>
      </c>
      <c r="E885" s="13">
        <v>0.128571428571429</v>
      </c>
      <c r="F885" s="13">
        <v>0.253846153846154</v>
      </c>
      <c r="G885" s="13">
        <v>0.20895522388059701</v>
      </c>
      <c r="H885" s="13"/>
      <c r="I885" s="13">
        <v>0.2</v>
      </c>
      <c r="J885" s="13">
        <v>0.20895522388059701</v>
      </c>
      <c r="K885" s="13"/>
      <c r="L885" s="13">
        <v>0.21621621621621601</v>
      </c>
      <c r="M885" s="13">
        <v>0.198019801980198</v>
      </c>
      <c r="N885" s="13">
        <v>0.14906832298136599</v>
      </c>
      <c r="O885" s="13">
        <v>0.25568181818181801</v>
      </c>
      <c r="P885" s="13"/>
      <c r="Q885" s="13">
        <v>0.16923076923076899</v>
      </c>
      <c r="R885" s="13">
        <v>0.25</v>
      </c>
      <c r="S885" s="13">
        <v>0.25</v>
      </c>
      <c r="T885" s="13">
        <v>0.20408163265306101</v>
      </c>
      <c r="U885" s="13">
        <v>0.203125</v>
      </c>
      <c r="V885" s="13">
        <v>0.161764705882353</v>
      </c>
      <c r="W885" s="13">
        <v>0.105263157894737</v>
      </c>
      <c r="X885" s="13">
        <v>0.26724137931034497</v>
      </c>
      <c r="Y885" s="13"/>
      <c r="Z885" s="13">
        <v>0.19480519480519501</v>
      </c>
      <c r="AA885" s="13">
        <v>0.16666666666666699</v>
      </c>
      <c r="AB885" s="13">
        <v>0.16250000000000001</v>
      </c>
      <c r="AC885" s="13">
        <v>0.290697674418605</v>
      </c>
      <c r="AD885" s="13">
        <v>0.169811320754717</v>
      </c>
      <c r="AE885" s="13">
        <v>0.203703703703704</v>
      </c>
      <c r="AF885" s="13">
        <v>0.15384615384615399</v>
      </c>
      <c r="AG885" s="13">
        <v>0.27659574468085102</v>
      </c>
      <c r="AH885" s="13"/>
      <c r="AI885" s="13">
        <v>0.173913043478261</v>
      </c>
      <c r="AJ885" s="13">
        <v>0.125</v>
      </c>
      <c r="AK885" s="13">
        <v>0.232558139534884</v>
      </c>
      <c r="AL885" s="13">
        <v>0.22007722007722</v>
      </c>
      <c r="AM885" s="13">
        <v>0.19565217391304299</v>
      </c>
      <c r="AN885" s="13"/>
      <c r="AO885" s="13">
        <v>0.21337579617834401</v>
      </c>
      <c r="AP885" s="13">
        <v>0.19095477386934701</v>
      </c>
      <c r="AQ885" s="13"/>
      <c r="AR885" s="13">
        <v>0.24242424242424199</v>
      </c>
      <c r="AS885" s="13">
        <v>0.17499999999999999</v>
      </c>
      <c r="AT885" s="13">
        <v>0</v>
      </c>
      <c r="AU885" s="13">
        <v>0.16666666666666699</v>
      </c>
      <c r="AV885" s="13">
        <v>0.209677419354839</v>
      </c>
      <c r="AW885" s="13">
        <v>0.28205128205128199</v>
      </c>
      <c r="AX885" s="13">
        <v>0.29545454545454503</v>
      </c>
      <c r="AY885" s="13">
        <v>0.125</v>
      </c>
      <c r="AZ885" s="13">
        <v>0.236363636363636</v>
      </c>
      <c r="BA885" s="13">
        <v>0.22727272727272699</v>
      </c>
      <c r="BB885" s="13">
        <v>0.15625</v>
      </c>
      <c r="BC885" s="13">
        <v>0.18181818181818199</v>
      </c>
      <c r="BD885" s="13"/>
      <c r="BE885" s="13">
        <v>0.21978021978022</v>
      </c>
    </row>
    <row r="886" spans="2:57" x14ac:dyDescent="0.25">
      <c r="B886" t="s">
        <v>393</v>
      </c>
      <c r="C886" s="13">
        <v>0.296296296296296</v>
      </c>
      <c r="D886" s="13">
        <v>0.266666666666667</v>
      </c>
      <c r="E886" s="13">
        <v>0.371428571428571</v>
      </c>
      <c r="F886" s="13">
        <v>0.261538461538462</v>
      </c>
      <c r="G886" s="13">
        <v>0.29850746268656703</v>
      </c>
      <c r="H886" s="13"/>
      <c r="I886" s="13">
        <v>0.29387755102040802</v>
      </c>
      <c r="J886" s="13">
        <v>0.29850746268656703</v>
      </c>
      <c r="K886" s="13"/>
      <c r="L886" s="13">
        <v>0.31081081081081102</v>
      </c>
      <c r="M886" s="13">
        <v>0.25742574257425699</v>
      </c>
      <c r="N886" s="13">
        <v>0.34782608695652201</v>
      </c>
      <c r="O886" s="13">
        <v>0.26704545454545497</v>
      </c>
      <c r="P886" s="13"/>
      <c r="Q886" s="13">
        <v>0.32307692307692298</v>
      </c>
      <c r="R886" s="13">
        <v>0.32500000000000001</v>
      </c>
      <c r="S886" s="13">
        <v>0.22916666666666699</v>
      </c>
      <c r="T886" s="13">
        <v>0.38775510204081598</v>
      </c>
      <c r="U886" s="13">
        <v>0.265625</v>
      </c>
      <c r="V886" s="13">
        <v>0.26470588235294101</v>
      </c>
      <c r="W886" s="13">
        <v>0.29824561403508798</v>
      </c>
      <c r="X886" s="13">
        <v>0.30172413793103398</v>
      </c>
      <c r="Y886" s="13"/>
      <c r="Z886" s="13">
        <v>0.31168831168831201</v>
      </c>
      <c r="AA886" s="13">
        <v>0.22222222222222199</v>
      </c>
      <c r="AB886" s="13">
        <v>0.36249999999999999</v>
      </c>
      <c r="AC886" s="13">
        <v>0.24418604651162801</v>
      </c>
      <c r="AD886" s="13">
        <v>0.47169811320754701</v>
      </c>
      <c r="AE886" s="13">
        <v>0.27777777777777801</v>
      </c>
      <c r="AF886" s="13">
        <v>0.230769230769231</v>
      </c>
      <c r="AG886" s="13">
        <v>0.25531914893617003</v>
      </c>
      <c r="AH886" s="13"/>
      <c r="AI886" s="13">
        <v>0.30434782608695699</v>
      </c>
      <c r="AJ886" s="13">
        <v>0.25</v>
      </c>
      <c r="AK886" s="13">
        <v>0.24418604651162801</v>
      </c>
      <c r="AL886" s="13">
        <v>0.30888030888030898</v>
      </c>
      <c r="AM886" s="13">
        <v>0.32608695652173902</v>
      </c>
      <c r="AN886" s="13"/>
      <c r="AO886" s="13">
        <v>0.29299363057324801</v>
      </c>
      <c r="AP886" s="13">
        <v>0.30150753768844202</v>
      </c>
      <c r="AQ886" s="13"/>
      <c r="AR886" s="13">
        <v>0.21212121212121199</v>
      </c>
      <c r="AS886" s="13">
        <v>0.375</v>
      </c>
      <c r="AT886" s="13">
        <v>0.3</v>
      </c>
      <c r="AU886" s="13">
        <v>0.27777777777777801</v>
      </c>
      <c r="AV886" s="13">
        <v>0.225806451612903</v>
      </c>
      <c r="AW886" s="13">
        <v>0.28205128205128199</v>
      </c>
      <c r="AX886" s="13">
        <v>0.31818181818181801</v>
      </c>
      <c r="AY886" s="13">
        <v>0.25</v>
      </c>
      <c r="AZ886" s="13">
        <v>0.25454545454545502</v>
      </c>
      <c r="BA886" s="13">
        <v>0.31818181818181801</v>
      </c>
      <c r="BB886" s="13">
        <v>0.25</v>
      </c>
      <c r="BC886" s="13">
        <v>0.22727272727272699</v>
      </c>
      <c r="BD886" s="13"/>
      <c r="BE886" s="13">
        <v>0.34615384615384598</v>
      </c>
    </row>
    <row r="887" spans="2:57" x14ac:dyDescent="0.25">
      <c r="B887" t="s">
        <v>394</v>
      </c>
      <c r="C887" s="13">
        <v>9.1617933723196904E-2</v>
      </c>
      <c r="D887" s="13">
        <v>4.4444444444444398E-2</v>
      </c>
      <c r="E887" s="13">
        <v>0.185714285714286</v>
      </c>
      <c r="F887" s="13">
        <v>4.6153846153846198E-2</v>
      </c>
      <c r="G887" s="13">
        <v>9.7014925373134303E-2</v>
      </c>
      <c r="H887" s="13"/>
      <c r="I887" s="13">
        <v>8.5714285714285701E-2</v>
      </c>
      <c r="J887" s="13">
        <v>9.7014925373134303E-2</v>
      </c>
      <c r="K887" s="13"/>
      <c r="L887" s="13">
        <v>5.4054054054054099E-2</v>
      </c>
      <c r="M887" s="13">
        <v>6.9306930693069299E-2</v>
      </c>
      <c r="N887" s="13">
        <v>9.9378881987577605E-2</v>
      </c>
      <c r="O887" s="13">
        <v>0.11363636363636399</v>
      </c>
      <c r="P887" s="13"/>
      <c r="Q887" s="13">
        <v>6.15384615384615E-2</v>
      </c>
      <c r="R887" s="13">
        <v>0.05</v>
      </c>
      <c r="S887" s="13">
        <v>6.25E-2</v>
      </c>
      <c r="T887" s="13">
        <v>6.1224489795918401E-2</v>
      </c>
      <c r="U887" s="13">
        <v>7.8125E-2</v>
      </c>
      <c r="V887" s="13">
        <v>0.13235294117647101</v>
      </c>
      <c r="W887" s="13">
        <v>8.7719298245614002E-2</v>
      </c>
      <c r="X887" s="13">
        <v>0.12068965517241401</v>
      </c>
      <c r="Y887" s="13"/>
      <c r="Z887" s="13">
        <v>0.103896103896104</v>
      </c>
      <c r="AA887" s="13">
        <v>0.1</v>
      </c>
      <c r="AB887" s="13">
        <v>6.25E-2</v>
      </c>
      <c r="AC887" s="13">
        <v>0.104651162790698</v>
      </c>
      <c r="AD887" s="13">
        <v>0.113207547169811</v>
      </c>
      <c r="AE887" s="13">
        <v>0.12962962962963001</v>
      </c>
      <c r="AF887" s="13">
        <v>3.8461538461538498E-2</v>
      </c>
      <c r="AG887" s="13">
        <v>4.2553191489361701E-2</v>
      </c>
      <c r="AH887" s="13"/>
      <c r="AI887" s="13">
        <v>0</v>
      </c>
      <c r="AJ887" s="13">
        <v>6.25E-2</v>
      </c>
      <c r="AK887" s="13">
        <v>6.9767441860465101E-2</v>
      </c>
      <c r="AL887" s="13">
        <v>8.8803088803088806E-2</v>
      </c>
      <c r="AM887" s="13">
        <v>0.15217391304347799</v>
      </c>
      <c r="AN887" s="13"/>
      <c r="AO887" s="13">
        <v>8.2802547770700605E-2</v>
      </c>
      <c r="AP887" s="13">
        <v>0.10552763819095499</v>
      </c>
      <c r="AQ887" s="13"/>
      <c r="AR887" s="13">
        <v>6.0606060606060601E-2</v>
      </c>
      <c r="AS887" s="13">
        <v>7.4999999999999997E-2</v>
      </c>
      <c r="AT887" s="13">
        <v>0.1</v>
      </c>
      <c r="AU887" s="13">
        <v>5.5555555555555601E-2</v>
      </c>
      <c r="AV887" s="13">
        <v>0.12903225806451599</v>
      </c>
      <c r="AW887" s="13">
        <v>5.1282051282051301E-2</v>
      </c>
      <c r="AX887" s="13">
        <v>0</v>
      </c>
      <c r="AY887" s="13">
        <v>0.1875</v>
      </c>
      <c r="AZ887" s="13">
        <v>0.18181818181818199</v>
      </c>
      <c r="BA887" s="13">
        <v>9.0909090909090898E-2</v>
      </c>
      <c r="BB887" s="13">
        <v>0.125</v>
      </c>
      <c r="BC887" s="13">
        <v>9.0909090909090898E-2</v>
      </c>
      <c r="BD887" s="13"/>
      <c r="BE887" s="13">
        <v>8.2417582417582402E-2</v>
      </c>
    </row>
    <row r="888" spans="2:57" x14ac:dyDescent="0.25">
      <c r="B888" t="s">
        <v>82</v>
      </c>
      <c r="C888" s="13">
        <v>1.9493177387914201E-2</v>
      </c>
      <c r="D888" s="13">
        <v>0</v>
      </c>
      <c r="E888" s="13">
        <v>0</v>
      </c>
      <c r="F888" s="13">
        <v>3.0769230769230799E-2</v>
      </c>
      <c r="G888" s="13">
        <v>2.2388059701492501E-2</v>
      </c>
      <c r="H888" s="13"/>
      <c r="I888" s="13">
        <v>1.6326530612244899E-2</v>
      </c>
      <c r="J888" s="13">
        <v>2.2388059701492501E-2</v>
      </c>
      <c r="K888" s="13"/>
      <c r="L888" s="13">
        <v>1.35135135135135E-2</v>
      </c>
      <c r="M888" s="13">
        <v>0</v>
      </c>
      <c r="N888" s="13">
        <v>1.8633540372670801E-2</v>
      </c>
      <c r="O888" s="13">
        <v>3.4090909090909102E-2</v>
      </c>
      <c r="P888" s="13"/>
      <c r="Q888" s="13">
        <v>0</v>
      </c>
      <c r="R888" s="13">
        <v>2.5000000000000001E-2</v>
      </c>
      <c r="S888" s="13">
        <v>0</v>
      </c>
      <c r="T888" s="13">
        <v>0</v>
      </c>
      <c r="U888" s="13">
        <v>0</v>
      </c>
      <c r="V888" s="13">
        <v>1.4705882352941201E-2</v>
      </c>
      <c r="W888" s="13">
        <v>7.0175438596491196E-2</v>
      </c>
      <c r="X888" s="13">
        <v>3.4482758620689703E-2</v>
      </c>
      <c r="Y888" s="13"/>
      <c r="Z888" s="13">
        <v>0</v>
      </c>
      <c r="AA888" s="13">
        <v>4.4444444444444398E-2</v>
      </c>
      <c r="AB888" s="13">
        <v>3.7499999999999999E-2</v>
      </c>
      <c r="AC888" s="13">
        <v>0</v>
      </c>
      <c r="AD888" s="13">
        <v>1.88679245283019E-2</v>
      </c>
      <c r="AE888" s="13">
        <v>0</v>
      </c>
      <c r="AF888" s="13">
        <v>0</v>
      </c>
      <c r="AG888" s="13">
        <v>4.2553191489361701E-2</v>
      </c>
      <c r="AH888" s="13"/>
      <c r="AI888" s="13">
        <v>0</v>
      </c>
      <c r="AJ888" s="13">
        <v>2.0833333333333301E-2</v>
      </c>
      <c r="AK888" s="13">
        <v>1.16279069767442E-2</v>
      </c>
      <c r="AL888" s="13">
        <v>2.31660231660232E-2</v>
      </c>
      <c r="AM888" s="13">
        <v>1.0869565217391301E-2</v>
      </c>
      <c r="AN888" s="13"/>
      <c r="AO888" s="13">
        <v>2.2292993630573198E-2</v>
      </c>
      <c r="AP888" s="13">
        <v>1.5075376884422099E-2</v>
      </c>
      <c r="AQ888" s="13"/>
      <c r="AR888" s="13">
        <v>6.0606060606060601E-2</v>
      </c>
      <c r="AS888" s="13">
        <v>6.2500000000000003E-3</v>
      </c>
      <c r="AT888" s="13">
        <v>0</v>
      </c>
      <c r="AU888" s="13">
        <v>0</v>
      </c>
      <c r="AV888" s="13">
        <v>3.2258064516128997E-2</v>
      </c>
      <c r="AW888" s="13">
        <v>5.1282051282051301E-2</v>
      </c>
      <c r="AX888" s="13">
        <v>0</v>
      </c>
      <c r="AY888" s="13">
        <v>0</v>
      </c>
      <c r="AZ888" s="13">
        <v>1.8181818181818198E-2</v>
      </c>
      <c r="BA888" s="13">
        <v>4.5454545454545497E-2</v>
      </c>
      <c r="BB888" s="13">
        <v>0</v>
      </c>
      <c r="BC888" s="13">
        <v>4.5454545454545497E-2</v>
      </c>
      <c r="BD888" s="13"/>
      <c r="BE888" s="13">
        <v>5.4945054945054897E-3</v>
      </c>
    </row>
    <row r="889" spans="2:57" x14ac:dyDescent="0.25">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row>
    <row r="890" spans="2:57" x14ac:dyDescent="0.25">
      <c r="B890" s="6" t="s">
        <v>411</v>
      </c>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row>
    <row r="891" spans="2:57" x14ac:dyDescent="0.25">
      <c r="B891" s="23" t="s">
        <v>242</v>
      </c>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row>
    <row r="892" spans="2:57" x14ac:dyDescent="0.25">
      <c r="B892" t="s">
        <v>403</v>
      </c>
      <c r="C892" s="13">
        <v>0.25510204081632698</v>
      </c>
      <c r="D892" s="13">
        <v>0.2</v>
      </c>
      <c r="E892" s="13">
        <v>0.308823529411765</v>
      </c>
      <c r="F892" s="13">
        <v>0.19696969696969699</v>
      </c>
      <c r="G892" s="13">
        <v>0.27692307692307699</v>
      </c>
      <c r="H892" s="13"/>
      <c r="I892" s="13">
        <v>0.23043478260869599</v>
      </c>
      <c r="J892" s="13">
        <v>0.27692307692307699</v>
      </c>
      <c r="K892" s="13"/>
      <c r="L892" s="13">
        <v>0.35384615384615398</v>
      </c>
      <c r="M892" s="13">
        <v>0.2</v>
      </c>
      <c r="N892" s="13">
        <v>0.28662420382165599</v>
      </c>
      <c r="O892" s="13">
        <v>0.220858895705521</v>
      </c>
      <c r="P892" s="13"/>
      <c r="Q892" s="13">
        <v>0.27777777777777801</v>
      </c>
      <c r="R892" s="13">
        <v>0.19047619047618999</v>
      </c>
      <c r="S892" s="13">
        <v>0.26829268292682901</v>
      </c>
      <c r="T892" s="13">
        <v>0.25</v>
      </c>
      <c r="U892" s="13">
        <v>0.25396825396825401</v>
      </c>
      <c r="V892" s="13">
        <v>0.33823529411764702</v>
      </c>
      <c r="W892" s="13">
        <v>0.240740740740741</v>
      </c>
      <c r="X892" s="13">
        <v>0.223214285714286</v>
      </c>
      <c r="Y892" s="13"/>
      <c r="Z892" s="13">
        <v>0.25373134328358199</v>
      </c>
      <c r="AA892" s="13">
        <v>0.21839080459770099</v>
      </c>
      <c r="AB892" s="13">
        <v>0.21621621621621601</v>
      </c>
      <c r="AC892" s="13">
        <v>0.31707317073170699</v>
      </c>
      <c r="AD892" s="13">
        <v>0.32692307692307698</v>
      </c>
      <c r="AE892" s="13">
        <v>0.25862068965517199</v>
      </c>
      <c r="AF892" s="13">
        <v>0.39130434782608697</v>
      </c>
      <c r="AG892" s="13">
        <v>0.12765957446808501</v>
      </c>
      <c r="AH892" s="13"/>
      <c r="AI892" s="13">
        <v>0.15</v>
      </c>
      <c r="AJ892" s="13">
        <v>0.16326530612244899</v>
      </c>
      <c r="AK892" s="13">
        <v>0.217391304347826</v>
      </c>
      <c r="AL892" s="13">
        <v>0.255230125523013</v>
      </c>
      <c r="AM892" s="13">
        <v>0.38823529411764701</v>
      </c>
      <c r="AN892" s="13"/>
      <c r="AO892" s="13">
        <v>0.25407166123778502</v>
      </c>
      <c r="AP892" s="13">
        <v>0.25683060109289602</v>
      </c>
      <c r="AQ892" s="13"/>
      <c r="AR892" s="13">
        <v>0.25714285714285701</v>
      </c>
      <c r="AS892" s="13">
        <v>0.32</v>
      </c>
      <c r="AT892" s="13">
        <v>0.25</v>
      </c>
      <c r="AU892" s="13">
        <v>0.25</v>
      </c>
      <c r="AV892" s="13">
        <v>0.29230769230769199</v>
      </c>
      <c r="AW892" s="13">
        <v>0.16666666666666699</v>
      </c>
      <c r="AX892" s="13">
        <v>0.15384615384615399</v>
      </c>
      <c r="AY892" s="13">
        <v>0.17647058823529399</v>
      </c>
      <c r="AZ892" s="13">
        <v>0.30909090909090903</v>
      </c>
      <c r="BA892" s="13">
        <v>0.25925925925925902</v>
      </c>
      <c r="BB892" s="13">
        <v>0.16129032258064499</v>
      </c>
      <c r="BC892" s="13">
        <v>0.2</v>
      </c>
      <c r="BD892" s="13"/>
      <c r="BE892" s="13">
        <v>0.32369942196531798</v>
      </c>
    </row>
    <row r="893" spans="2:57" x14ac:dyDescent="0.25">
      <c r="B893" t="s">
        <v>404</v>
      </c>
      <c r="C893" s="13">
        <v>0.41224489795918401</v>
      </c>
      <c r="D893" s="13">
        <v>0.3</v>
      </c>
      <c r="E893" s="13">
        <v>0.36764705882352899</v>
      </c>
      <c r="F893" s="13">
        <v>0.42424242424242398</v>
      </c>
      <c r="G893" s="13">
        <v>0.43076923076923102</v>
      </c>
      <c r="H893" s="13"/>
      <c r="I893" s="13">
        <v>0.39130434782608697</v>
      </c>
      <c r="J893" s="13">
        <v>0.43076923076923102</v>
      </c>
      <c r="K893" s="13"/>
      <c r="L893" s="13">
        <v>0.4</v>
      </c>
      <c r="M893" s="13">
        <v>0.45714285714285702</v>
      </c>
      <c r="N893" s="13">
        <v>0.420382165605096</v>
      </c>
      <c r="O893" s="13">
        <v>0.380368098159509</v>
      </c>
      <c r="P893" s="13"/>
      <c r="Q893" s="13">
        <v>0.37037037037037002</v>
      </c>
      <c r="R893" s="13">
        <v>0.476190476190476</v>
      </c>
      <c r="S893" s="13">
        <v>0.51219512195121997</v>
      </c>
      <c r="T893" s="13">
        <v>0.35416666666666702</v>
      </c>
      <c r="U893" s="13">
        <v>0.41269841269841301</v>
      </c>
      <c r="V893" s="13">
        <v>0.35294117647058798</v>
      </c>
      <c r="W893" s="13">
        <v>0.51851851851851805</v>
      </c>
      <c r="X893" s="13">
        <v>0.40178571428571402</v>
      </c>
      <c r="Y893" s="13"/>
      <c r="Z893" s="13">
        <v>0.43283582089552203</v>
      </c>
      <c r="AA893" s="13">
        <v>0.37931034482758602</v>
      </c>
      <c r="AB893" s="13">
        <v>0.40540540540540498</v>
      </c>
      <c r="AC893" s="13">
        <v>0.42682926829268297</v>
      </c>
      <c r="AD893" s="13">
        <v>0.38461538461538503</v>
      </c>
      <c r="AE893" s="13">
        <v>0.37931034482758602</v>
      </c>
      <c r="AF893" s="13">
        <v>0.34782608695652201</v>
      </c>
      <c r="AG893" s="13">
        <v>0.53191489361702105</v>
      </c>
      <c r="AH893" s="13"/>
      <c r="AI893" s="13">
        <v>0.4</v>
      </c>
      <c r="AJ893" s="13">
        <v>0.40816326530612201</v>
      </c>
      <c r="AK893" s="13">
        <v>0.36956521739130399</v>
      </c>
      <c r="AL893" s="13">
        <v>0.42677824267782399</v>
      </c>
      <c r="AM893" s="13">
        <v>0.4</v>
      </c>
      <c r="AN893" s="13"/>
      <c r="AO893" s="13">
        <v>0.400651465798046</v>
      </c>
      <c r="AP893" s="13">
        <v>0.43169398907103801</v>
      </c>
      <c r="AQ893" s="13"/>
      <c r="AR893" s="13">
        <v>0.371428571428571</v>
      </c>
      <c r="AS893" s="13">
        <v>0.35199999999999998</v>
      </c>
      <c r="AT893" s="13">
        <v>0.5</v>
      </c>
      <c r="AU893" s="13">
        <v>0.6875</v>
      </c>
      <c r="AV893" s="13">
        <v>0.38461538461538503</v>
      </c>
      <c r="AW893" s="13">
        <v>0.476190476190476</v>
      </c>
      <c r="AX893" s="13">
        <v>0.487179487179487</v>
      </c>
      <c r="AY893" s="13">
        <v>0.58823529411764697</v>
      </c>
      <c r="AZ893" s="13">
        <v>0.34545454545454501</v>
      </c>
      <c r="BA893" s="13">
        <v>0.407407407407407</v>
      </c>
      <c r="BB893" s="13">
        <v>0.45161290322580599</v>
      </c>
      <c r="BC893" s="13">
        <v>0.4</v>
      </c>
      <c r="BD893" s="13"/>
      <c r="BE893" s="13">
        <v>0.43352601156069398</v>
      </c>
    </row>
    <row r="894" spans="2:57" x14ac:dyDescent="0.25">
      <c r="B894" t="s">
        <v>405</v>
      </c>
      <c r="C894" s="13">
        <v>0.17142857142857101</v>
      </c>
      <c r="D894" s="13">
        <v>0.2</v>
      </c>
      <c r="E894" s="13">
        <v>0.13235294117647101</v>
      </c>
      <c r="F894" s="13">
        <v>0.189393939393939</v>
      </c>
      <c r="G894" s="13">
        <v>0.16923076923076899</v>
      </c>
      <c r="H894" s="13"/>
      <c r="I894" s="13">
        <v>0.173913043478261</v>
      </c>
      <c r="J894" s="13">
        <v>0.16923076923076899</v>
      </c>
      <c r="K894" s="13"/>
      <c r="L894" s="13">
        <v>0.18461538461538499</v>
      </c>
      <c r="M894" s="13">
        <v>0.180952380952381</v>
      </c>
      <c r="N894" s="13">
        <v>0.12738853503184699</v>
      </c>
      <c r="O894" s="13">
        <v>0.20245398773006101</v>
      </c>
      <c r="P894" s="13"/>
      <c r="Q894" s="13">
        <v>0.16666666666666699</v>
      </c>
      <c r="R894" s="13">
        <v>0.16666666666666699</v>
      </c>
      <c r="S894" s="13">
        <v>0.146341463414634</v>
      </c>
      <c r="T894" s="13">
        <v>0.25</v>
      </c>
      <c r="U894" s="13">
        <v>0.17460317460317501</v>
      </c>
      <c r="V894" s="13">
        <v>0.13235294117647101</v>
      </c>
      <c r="W894" s="13">
        <v>9.2592592592592601E-2</v>
      </c>
      <c r="X894" s="13">
        <v>0.20535714285714299</v>
      </c>
      <c r="Y894" s="13"/>
      <c r="Z894" s="13">
        <v>0.119402985074627</v>
      </c>
      <c r="AA894" s="13">
        <v>0.21839080459770099</v>
      </c>
      <c r="AB894" s="13">
        <v>0.22972972972972999</v>
      </c>
      <c r="AC894" s="13">
        <v>0.15853658536585399</v>
      </c>
      <c r="AD894" s="13">
        <v>0.19230769230769201</v>
      </c>
      <c r="AE894" s="13">
        <v>0.13793103448275901</v>
      </c>
      <c r="AF894" s="13">
        <v>0.13043478260869601</v>
      </c>
      <c r="AG894" s="13">
        <v>0.12765957446808501</v>
      </c>
      <c r="AH894" s="13"/>
      <c r="AI894" s="13">
        <v>0.2</v>
      </c>
      <c r="AJ894" s="13">
        <v>0.24489795918367299</v>
      </c>
      <c r="AK894" s="13">
        <v>0.22826086956521699</v>
      </c>
      <c r="AL894" s="13">
        <v>0.163179916317992</v>
      </c>
      <c r="AM894" s="13">
        <v>8.2352941176470601E-2</v>
      </c>
      <c r="AN894" s="13"/>
      <c r="AO894" s="13">
        <v>0.162866449511401</v>
      </c>
      <c r="AP894" s="13">
        <v>0.185792349726776</v>
      </c>
      <c r="AQ894" s="13"/>
      <c r="AR894" s="13">
        <v>0.25714285714285701</v>
      </c>
      <c r="AS894" s="13">
        <v>0.184</v>
      </c>
      <c r="AT894" s="13">
        <v>0.125</v>
      </c>
      <c r="AU894" s="13">
        <v>6.25E-2</v>
      </c>
      <c r="AV894" s="13">
        <v>0.107692307692308</v>
      </c>
      <c r="AW894" s="13">
        <v>0.238095238095238</v>
      </c>
      <c r="AX894" s="13">
        <v>0.20512820512820501</v>
      </c>
      <c r="AY894" s="13">
        <v>0.23529411764705899</v>
      </c>
      <c r="AZ894" s="13">
        <v>0.12727272727272701</v>
      </c>
      <c r="BA894" s="13">
        <v>7.4074074074074098E-2</v>
      </c>
      <c r="BB894" s="13">
        <v>9.6774193548387094E-2</v>
      </c>
      <c r="BC894" s="13">
        <v>0.3</v>
      </c>
      <c r="BD894" s="13"/>
      <c r="BE894" s="13">
        <v>0.12716763005780299</v>
      </c>
    </row>
    <row r="895" spans="2:57" x14ac:dyDescent="0.25">
      <c r="B895" t="s">
        <v>406</v>
      </c>
      <c r="C895" s="13">
        <v>0.114285714285714</v>
      </c>
      <c r="D895" s="13">
        <v>0.2</v>
      </c>
      <c r="E895" s="13">
        <v>0.14705882352941199</v>
      </c>
      <c r="F895" s="13">
        <v>0.13636363636363599</v>
      </c>
      <c r="G895" s="13">
        <v>8.4615384615384606E-2</v>
      </c>
      <c r="H895" s="13"/>
      <c r="I895" s="13">
        <v>0.147826086956522</v>
      </c>
      <c r="J895" s="13">
        <v>8.4615384615384606E-2</v>
      </c>
      <c r="K895" s="13"/>
      <c r="L895" s="13">
        <v>4.6153846153846198E-2</v>
      </c>
      <c r="M895" s="13">
        <v>0.14285714285714299</v>
      </c>
      <c r="N895" s="13">
        <v>0.121019108280255</v>
      </c>
      <c r="O895" s="13">
        <v>0.11656441717791401</v>
      </c>
      <c r="P895" s="13"/>
      <c r="Q895" s="13">
        <v>0.12962962962963001</v>
      </c>
      <c r="R895" s="13">
        <v>0.119047619047619</v>
      </c>
      <c r="S895" s="13">
        <v>4.8780487804878099E-2</v>
      </c>
      <c r="T895" s="13">
        <v>0.125</v>
      </c>
      <c r="U895" s="13">
        <v>0.11111111111111099</v>
      </c>
      <c r="V895" s="13">
        <v>8.8235294117647106E-2</v>
      </c>
      <c r="W895" s="13">
        <v>0.11111111111111099</v>
      </c>
      <c r="X895" s="13">
        <v>0.13392857142857101</v>
      </c>
      <c r="Y895" s="13"/>
      <c r="Z895" s="13">
        <v>0.14925373134328401</v>
      </c>
      <c r="AA895" s="13">
        <v>0.126436781609195</v>
      </c>
      <c r="AB895" s="13">
        <v>0.108108108108108</v>
      </c>
      <c r="AC895" s="13">
        <v>4.8780487804878099E-2</v>
      </c>
      <c r="AD895" s="13">
        <v>5.7692307692307702E-2</v>
      </c>
      <c r="AE895" s="13">
        <v>0.20689655172413801</v>
      </c>
      <c r="AF895" s="13">
        <v>0.13043478260869601</v>
      </c>
      <c r="AG895" s="13">
        <v>0.10638297872340401</v>
      </c>
      <c r="AH895" s="13"/>
      <c r="AI895" s="13">
        <v>0.1</v>
      </c>
      <c r="AJ895" s="13">
        <v>0.14285714285714299</v>
      </c>
      <c r="AK895" s="13">
        <v>0.13043478260869601</v>
      </c>
      <c r="AL895" s="13">
        <v>0.11715481171548101</v>
      </c>
      <c r="AM895" s="13">
        <v>8.2352941176470601E-2</v>
      </c>
      <c r="AN895" s="13"/>
      <c r="AO895" s="13">
        <v>0.130293159609121</v>
      </c>
      <c r="AP895" s="13">
        <v>8.7431693989070997E-2</v>
      </c>
      <c r="AQ895" s="13"/>
      <c r="AR895" s="13">
        <v>8.5714285714285701E-2</v>
      </c>
      <c r="AS895" s="13">
        <v>9.6000000000000002E-2</v>
      </c>
      <c r="AT895" s="13">
        <v>0</v>
      </c>
      <c r="AU895" s="13">
        <v>0</v>
      </c>
      <c r="AV895" s="13">
        <v>0.16923076923076899</v>
      </c>
      <c r="AW895" s="13">
        <v>7.1428571428571397E-2</v>
      </c>
      <c r="AX895" s="13">
        <v>0.128205128205128</v>
      </c>
      <c r="AY895" s="13">
        <v>0</v>
      </c>
      <c r="AZ895" s="13">
        <v>0.145454545454545</v>
      </c>
      <c r="BA895" s="13">
        <v>0.22222222222222199</v>
      </c>
      <c r="BB895" s="13">
        <v>0.19354838709677399</v>
      </c>
      <c r="BC895" s="13">
        <v>6.6666666666666693E-2</v>
      </c>
      <c r="BD895" s="13"/>
      <c r="BE895" s="13">
        <v>0.109826589595376</v>
      </c>
    </row>
    <row r="896" spans="2:57" x14ac:dyDescent="0.25">
      <c r="B896" t="s">
        <v>407</v>
      </c>
      <c r="C896" s="13">
        <v>4.4897959183673501E-2</v>
      </c>
      <c r="D896" s="13">
        <v>0.1</v>
      </c>
      <c r="E896" s="13">
        <v>4.4117647058823498E-2</v>
      </c>
      <c r="F896" s="13">
        <v>5.3030303030302997E-2</v>
      </c>
      <c r="G896" s="13">
        <v>3.4615384615384603E-2</v>
      </c>
      <c r="H896" s="13"/>
      <c r="I896" s="13">
        <v>5.6521739130434803E-2</v>
      </c>
      <c r="J896" s="13">
        <v>3.4615384615384603E-2</v>
      </c>
      <c r="K896" s="13"/>
      <c r="L896" s="13">
        <v>1.5384615384615399E-2</v>
      </c>
      <c r="M896" s="13">
        <v>1.9047619047619001E-2</v>
      </c>
      <c r="N896" s="13">
        <v>4.4585987261146501E-2</v>
      </c>
      <c r="O896" s="13">
        <v>7.3619631901840496E-2</v>
      </c>
      <c r="P896" s="13"/>
      <c r="Q896" s="13">
        <v>5.5555555555555601E-2</v>
      </c>
      <c r="R896" s="13">
        <v>4.7619047619047603E-2</v>
      </c>
      <c r="S896" s="13">
        <v>2.4390243902439001E-2</v>
      </c>
      <c r="T896" s="13">
        <v>2.0833333333333301E-2</v>
      </c>
      <c r="U896" s="13">
        <v>4.7619047619047603E-2</v>
      </c>
      <c r="V896" s="13">
        <v>8.8235294117647106E-2</v>
      </c>
      <c r="W896" s="13">
        <v>1.85185185185185E-2</v>
      </c>
      <c r="X896" s="13">
        <v>3.5714285714285698E-2</v>
      </c>
      <c r="Y896" s="13"/>
      <c r="Z896" s="13">
        <v>4.47761194029851E-2</v>
      </c>
      <c r="AA896" s="13">
        <v>4.5977011494252901E-2</v>
      </c>
      <c r="AB896" s="13">
        <v>4.0540540540540501E-2</v>
      </c>
      <c r="AC896" s="13">
        <v>4.8780487804878099E-2</v>
      </c>
      <c r="AD896" s="13">
        <v>3.8461538461538498E-2</v>
      </c>
      <c r="AE896" s="13">
        <v>1.72413793103448E-2</v>
      </c>
      <c r="AF896" s="13">
        <v>0</v>
      </c>
      <c r="AG896" s="13">
        <v>0.10638297872340401</v>
      </c>
      <c r="AH896" s="13"/>
      <c r="AI896" s="13">
        <v>0.15</v>
      </c>
      <c r="AJ896" s="13">
        <v>4.08163265306122E-2</v>
      </c>
      <c r="AK896" s="13">
        <v>5.4347826086956499E-2</v>
      </c>
      <c r="AL896" s="13">
        <v>3.3472803347280297E-2</v>
      </c>
      <c r="AM896" s="13">
        <v>4.7058823529411799E-2</v>
      </c>
      <c r="AN896" s="13"/>
      <c r="AO896" s="13">
        <v>4.8859934853420203E-2</v>
      </c>
      <c r="AP896" s="13">
        <v>3.8251366120218601E-2</v>
      </c>
      <c r="AQ896" s="13"/>
      <c r="AR896" s="13">
        <v>2.8571428571428598E-2</v>
      </c>
      <c r="AS896" s="13">
        <v>4.8000000000000001E-2</v>
      </c>
      <c r="AT896" s="13">
        <v>0.125</v>
      </c>
      <c r="AU896" s="13">
        <v>0</v>
      </c>
      <c r="AV896" s="13">
        <v>4.6153846153846198E-2</v>
      </c>
      <c r="AW896" s="13">
        <v>4.7619047619047603E-2</v>
      </c>
      <c r="AX896" s="13">
        <v>2.5641025641025599E-2</v>
      </c>
      <c r="AY896" s="13">
        <v>0</v>
      </c>
      <c r="AZ896" s="13">
        <v>5.4545454545454501E-2</v>
      </c>
      <c r="BA896" s="13">
        <v>3.7037037037037E-2</v>
      </c>
      <c r="BB896" s="13">
        <v>9.6774193548387094E-2</v>
      </c>
      <c r="BC896" s="13">
        <v>3.3333333333333298E-2</v>
      </c>
      <c r="BD896" s="13"/>
      <c r="BE896" s="13">
        <v>5.78034682080925E-3</v>
      </c>
    </row>
    <row r="897" spans="2:57" x14ac:dyDescent="0.25">
      <c r="B897" t="s">
        <v>82</v>
      </c>
      <c r="C897" s="13">
        <v>2.0408163265306098E-3</v>
      </c>
      <c r="D897" s="13">
        <v>0</v>
      </c>
      <c r="E897" s="13">
        <v>0</v>
      </c>
      <c r="F897" s="13">
        <v>0</v>
      </c>
      <c r="G897" s="13">
        <v>3.8461538461538498E-3</v>
      </c>
      <c r="H897" s="13"/>
      <c r="I897" s="13">
        <v>0</v>
      </c>
      <c r="J897" s="13">
        <v>3.8461538461538498E-3</v>
      </c>
      <c r="K897" s="13"/>
      <c r="L897" s="13">
        <v>0</v>
      </c>
      <c r="M897" s="13">
        <v>0</v>
      </c>
      <c r="N897" s="13">
        <v>0</v>
      </c>
      <c r="O897" s="13">
        <v>6.13496932515337E-3</v>
      </c>
      <c r="P897" s="13"/>
      <c r="Q897" s="13">
        <v>0</v>
      </c>
      <c r="R897" s="13">
        <v>0</v>
      </c>
      <c r="S897" s="13">
        <v>0</v>
      </c>
      <c r="T897" s="13">
        <v>0</v>
      </c>
      <c r="U897" s="13">
        <v>0</v>
      </c>
      <c r="V897" s="13">
        <v>0</v>
      </c>
      <c r="W897" s="13">
        <v>1.85185185185185E-2</v>
      </c>
      <c r="X897" s="13">
        <v>0</v>
      </c>
      <c r="Y897" s="13"/>
      <c r="Z897" s="13">
        <v>0</v>
      </c>
      <c r="AA897" s="13">
        <v>1.1494252873563199E-2</v>
      </c>
      <c r="AB897" s="13">
        <v>0</v>
      </c>
      <c r="AC897" s="13">
        <v>0</v>
      </c>
      <c r="AD897" s="13">
        <v>0</v>
      </c>
      <c r="AE897" s="13">
        <v>0</v>
      </c>
      <c r="AF897" s="13">
        <v>0</v>
      </c>
      <c r="AG897" s="13">
        <v>0</v>
      </c>
      <c r="AH897" s="13"/>
      <c r="AI897" s="13">
        <v>0</v>
      </c>
      <c r="AJ897" s="13">
        <v>0</v>
      </c>
      <c r="AK897" s="13">
        <v>0</v>
      </c>
      <c r="AL897" s="13">
        <v>4.1841004184100397E-3</v>
      </c>
      <c r="AM897" s="13">
        <v>0</v>
      </c>
      <c r="AN897" s="13"/>
      <c r="AO897" s="13">
        <v>3.2573289902280101E-3</v>
      </c>
      <c r="AP897" s="13">
        <v>0</v>
      </c>
      <c r="AQ897" s="13"/>
      <c r="AR897" s="13">
        <v>0</v>
      </c>
      <c r="AS897" s="13">
        <v>0</v>
      </c>
      <c r="AT897" s="13">
        <v>0</v>
      </c>
      <c r="AU897" s="13">
        <v>0</v>
      </c>
      <c r="AV897" s="13">
        <v>0</v>
      </c>
      <c r="AW897" s="13">
        <v>0</v>
      </c>
      <c r="AX897" s="13">
        <v>0</v>
      </c>
      <c r="AY897" s="13">
        <v>0</v>
      </c>
      <c r="AZ897" s="13">
        <v>1.8181818181818198E-2</v>
      </c>
      <c r="BA897" s="13">
        <v>0</v>
      </c>
      <c r="BB897" s="13">
        <v>0</v>
      </c>
      <c r="BC897" s="13">
        <v>0</v>
      </c>
      <c r="BD897" s="13"/>
      <c r="BE897" s="13">
        <v>0</v>
      </c>
    </row>
    <row r="898" spans="2:57" x14ac:dyDescent="0.25">
      <c r="B898" t="s">
        <v>408</v>
      </c>
      <c r="C898" s="13">
        <v>0.66734693877550999</v>
      </c>
      <c r="D898" s="13">
        <v>0.5</v>
      </c>
      <c r="E898" s="13">
        <v>0.67647058823529405</v>
      </c>
      <c r="F898" s="13">
        <v>0.62121212121212099</v>
      </c>
      <c r="G898" s="13">
        <v>0.70769230769230795</v>
      </c>
      <c r="H898" s="13"/>
      <c r="I898" s="13">
        <v>0.62173913043478302</v>
      </c>
      <c r="J898" s="13">
        <v>0.70769230769230795</v>
      </c>
      <c r="K898" s="13"/>
      <c r="L898" s="13">
        <v>0.75384615384615405</v>
      </c>
      <c r="M898" s="13">
        <v>0.65714285714285703</v>
      </c>
      <c r="N898" s="13">
        <v>0.70700636942675199</v>
      </c>
      <c r="O898" s="13">
        <v>0.60122699386503098</v>
      </c>
      <c r="P898" s="13"/>
      <c r="Q898" s="13">
        <v>0.64814814814814803</v>
      </c>
      <c r="R898" s="13">
        <v>0.66666666666666696</v>
      </c>
      <c r="S898" s="13">
        <v>0.78048780487804903</v>
      </c>
      <c r="T898" s="13">
        <v>0.60416666666666696</v>
      </c>
      <c r="U898" s="13">
        <v>0.66666666666666696</v>
      </c>
      <c r="V898" s="13">
        <v>0.69117647058823495</v>
      </c>
      <c r="W898" s="13">
        <v>0.75925925925925897</v>
      </c>
      <c r="X898" s="13">
        <v>0.625</v>
      </c>
      <c r="Y898" s="13"/>
      <c r="Z898" s="13">
        <v>0.68656716417910402</v>
      </c>
      <c r="AA898" s="13">
        <v>0.59770114942528696</v>
      </c>
      <c r="AB898" s="13">
        <v>0.62162162162162204</v>
      </c>
      <c r="AC898" s="13">
        <v>0.74390243902439002</v>
      </c>
      <c r="AD898" s="13">
        <v>0.71153846153846201</v>
      </c>
      <c r="AE898" s="13">
        <v>0.63793103448275901</v>
      </c>
      <c r="AF898" s="13">
        <v>0.73913043478260898</v>
      </c>
      <c r="AG898" s="13">
        <v>0.659574468085106</v>
      </c>
      <c r="AH898" s="13"/>
      <c r="AI898" s="13">
        <v>0.55000000000000004</v>
      </c>
      <c r="AJ898" s="13">
        <v>0.57142857142857095</v>
      </c>
      <c r="AK898" s="13">
        <v>0.58695652173913004</v>
      </c>
      <c r="AL898" s="13">
        <v>0.68200836820083699</v>
      </c>
      <c r="AM898" s="13">
        <v>0.78823529411764703</v>
      </c>
      <c r="AN898" s="13"/>
      <c r="AO898" s="13">
        <v>0.65472312703583102</v>
      </c>
      <c r="AP898" s="13">
        <v>0.68852459016393397</v>
      </c>
      <c r="AQ898" s="13"/>
      <c r="AR898" s="13">
        <v>0.628571428571429</v>
      </c>
      <c r="AS898" s="13">
        <v>0.67200000000000004</v>
      </c>
      <c r="AT898" s="13">
        <v>0.75</v>
      </c>
      <c r="AU898" s="13">
        <v>0.9375</v>
      </c>
      <c r="AV898" s="13">
        <v>0.67692307692307696</v>
      </c>
      <c r="AW898" s="13">
        <v>0.64285714285714302</v>
      </c>
      <c r="AX898" s="13">
        <v>0.64102564102564097</v>
      </c>
      <c r="AY898" s="13">
        <v>0.76470588235294101</v>
      </c>
      <c r="AZ898" s="13">
        <v>0.65454545454545499</v>
      </c>
      <c r="BA898" s="13">
        <v>0.66666666666666696</v>
      </c>
      <c r="BB898" s="13">
        <v>0.61290322580645196</v>
      </c>
      <c r="BC898" s="13">
        <v>0.6</v>
      </c>
      <c r="BD898" s="13"/>
      <c r="BE898" s="13">
        <v>0.75722543352601202</v>
      </c>
    </row>
    <row r="899" spans="2:57" x14ac:dyDescent="0.25">
      <c r="B899" t="s">
        <v>409</v>
      </c>
      <c r="C899" s="13">
        <v>0.159183673469388</v>
      </c>
      <c r="D899" s="13">
        <v>0.3</v>
      </c>
      <c r="E899" s="13">
        <v>0.191176470588235</v>
      </c>
      <c r="F899" s="13">
        <v>0.189393939393939</v>
      </c>
      <c r="G899" s="13">
        <v>0.119230769230769</v>
      </c>
      <c r="H899" s="13"/>
      <c r="I899" s="13">
        <v>0.20434782608695701</v>
      </c>
      <c r="J899" s="13">
        <v>0.119230769230769</v>
      </c>
      <c r="K899" s="13"/>
      <c r="L899" s="13">
        <v>6.15384615384615E-2</v>
      </c>
      <c r="M899" s="13">
        <v>0.161904761904762</v>
      </c>
      <c r="N899" s="13">
        <v>0.16560509554140099</v>
      </c>
      <c r="O899" s="13">
        <v>0.190184049079755</v>
      </c>
      <c r="P899" s="13"/>
      <c r="Q899" s="13">
        <v>0.18518518518518501</v>
      </c>
      <c r="R899" s="13">
        <v>0.16666666666666699</v>
      </c>
      <c r="S899" s="13">
        <v>7.3170731707317097E-2</v>
      </c>
      <c r="T899" s="13">
        <v>0.14583333333333301</v>
      </c>
      <c r="U899" s="13">
        <v>0.158730158730159</v>
      </c>
      <c r="V899" s="13">
        <v>0.17647058823529399</v>
      </c>
      <c r="W899" s="13">
        <v>0.12962962962963001</v>
      </c>
      <c r="X899" s="13">
        <v>0.16964285714285701</v>
      </c>
      <c r="Y899" s="13"/>
      <c r="Z899" s="13">
        <v>0.19402985074626899</v>
      </c>
      <c r="AA899" s="13">
        <v>0.17241379310344801</v>
      </c>
      <c r="AB899" s="13">
        <v>0.14864864864864899</v>
      </c>
      <c r="AC899" s="13">
        <v>9.7560975609756101E-2</v>
      </c>
      <c r="AD899" s="13">
        <v>9.6153846153846201E-2</v>
      </c>
      <c r="AE899" s="13">
        <v>0.22413793103448301</v>
      </c>
      <c r="AF899" s="13">
        <v>0.13043478260869601</v>
      </c>
      <c r="AG899" s="13">
        <v>0.21276595744680901</v>
      </c>
      <c r="AH899" s="13"/>
      <c r="AI899" s="13">
        <v>0.25</v>
      </c>
      <c r="AJ899" s="13">
        <v>0.183673469387755</v>
      </c>
      <c r="AK899" s="13">
        <v>0.184782608695652</v>
      </c>
      <c r="AL899" s="13">
        <v>0.15062761506276201</v>
      </c>
      <c r="AM899" s="13">
        <v>0.129411764705882</v>
      </c>
      <c r="AN899" s="13"/>
      <c r="AO899" s="13">
        <v>0.17915309446254099</v>
      </c>
      <c r="AP899" s="13">
        <v>0.12568306010929001</v>
      </c>
      <c r="AQ899" s="13"/>
      <c r="AR899" s="13">
        <v>0.114285714285714</v>
      </c>
      <c r="AS899" s="13">
        <v>0.14399999999999999</v>
      </c>
      <c r="AT899" s="13">
        <v>0.125</v>
      </c>
      <c r="AU899" s="13">
        <v>0</v>
      </c>
      <c r="AV899" s="13">
        <v>0.21538461538461501</v>
      </c>
      <c r="AW899" s="13">
        <v>0.119047619047619</v>
      </c>
      <c r="AX899" s="13">
        <v>0.15384615384615399</v>
      </c>
      <c r="AY899" s="13">
        <v>0</v>
      </c>
      <c r="AZ899" s="13">
        <v>0.2</v>
      </c>
      <c r="BA899" s="13">
        <v>0.25925925925925902</v>
      </c>
      <c r="BB899" s="13">
        <v>0.29032258064516098</v>
      </c>
      <c r="BC899" s="13">
        <v>0.1</v>
      </c>
      <c r="BD899" s="13"/>
      <c r="BE899" s="13">
        <v>0.115606936416185</v>
      </c>
    </row>
    <row r="900" spans="2:57" x14ac:dyDescent="0.25">
      <c r="B900" t="s">
        <v>274</v>
      </c>
      <c r="C900" s="13">
        <v>0.50816326530612199</v>
      </c>
      <c r="D900" s="13">
        <v>0.2</v>
      </c>
      <c r="E900" s="13">
        <v>0.48529411764705899</v>
      </c>
      <c r="F900" s="13">
        <v>0.43181818181818199</v>
      </c>
      <c r="G900" s="13">
        <v>0.58846153846153804</v>
      </c>
      <c r="H900" s="13"/>
      <c r="I900" s="13">
        <v>0.41739130434782601</v>
      </c>
      <c r="J900" s="13">
        <v>0.58846153846153804</v>
      </c>
      <c r="K900" s="13"/>
      <c r="L900" s="13">
        <v>0.69230769230769196</v>
      </c>
      <c r="M900" s="13">
        <v>0.49523809523809498</v>
      </c>
      <c r="N900" s="13">
        <v>0.54140127388534998</v>
      </c>
      <c r="O900" s="13">
        <v>0.41104294478527598</v>
      </c>
      <c r="P900" s="13"/>
      <c r="Q900" s="13">
        <v>0.46296296296296302</v>
      </c>
      <c r="R900" s="13">
        <v>0.5</v>
      </c>
      <c r="S900" s="13">
        <v>0.707317073170732</v>
      </c>
      <c r="T900" s="13">
        <v>0.45833333333333298</v>
      </c>
      <c r="U900" s="13">
        <v>0.50793650793650802</v>
      </c>
      <c r="V900" s="13">
        <v>0.51470588235294101</v>
      </c>
      <c r="W900" s="13">
        <v>0.62962962962962998</v>
      </c>
      <c r="X900" s="13">
        <v>0.45535714285714302</v>
      </c>
      <c r="Y900" s="13"/>
      <c r="Z900" s="13">
        <v>0.49253731343283602</v>
      </c>
      <c r="AA900" s="13">
        <v>0.42528735632183901</v>
      </c>
      <c r="AB900" s="13">
        <v>0.47297297297297303</v>
      </c>
      <c r="AC900" s="13">
        <v>0.64634146341463405</v>
      </c>
      <c r="AD900" s="13">
        <v>0.61538461538461497</v>
      </c>
      <c r="AE900" s="13">
        <v>0.41379310344827602</v>
      </c>
      <c r="AF900" s="13">
        <v>0.60869565217391297</v>
      </c>
      <c r="AG900" s="13">
        <v>0.44680851063829802</v>
      </c>
      <c r="AH900" s="13"/>
      <c r="AI900" s="13">
        <v>0.3</v>
      </c>
      <c r="AJ900" s="13">
        <v>0.38775510204081598</v>
      </c>
      <c r="AK900" s="13">
        <v>0.40217391304347799</v>
      </c>
      <c r="AL900" s="13">
        <v>0.53138075313807498</v>
      </c>
      <c r="AM900" s="13">
        <v>0.65882352941176503</v>
      </c>
      <c r="AN900" s="13"/>
      <c r="AO900" s="13">
        <v>0.47557003257329</v>
      </c>
      <c r="AP900" s="13">
        <v>0.56284153005464499</v>
      </c>
      <c r="AQ900" s="13"/>
      <c r="AR900" s="13">
        <v>0.51428571428571401</v>
      </c>
      <c r="AS900" s="13">
        <v>0.52800000000000002</v>
      </c>
      <c r="AT900" s="13">
        <v>0.625</v>
      </c>
      <c r="AU900" s="13">
        <v>0.9375</v>
      </c>
      <c r="AV900" s="13">
        <v>0.46153846153846201</v>
      </c>
      <c r="AW900" s="13">
        <v>0.52380952380952395</v>
      </c>
      <c r="AX900" s="13">
        <v>0.487179487179487</v>
      </c>
      <c r="AY900" s="13">
        <v>0.76470588235294101</v>
      </c>
      <c r="AZ900" s="13">
        <v>0.45454545454545497</v>
      </c>
      <c r="BA900" s="13">
        <v>0.407407407407407</v>
      </c>
      <c r="BB900" s="13">
        <v>0.32258064516128998</v>
      </c>
      <c r="BC900" s="13">
        <v>0.5</v>
      </c>
      <c r="BD900" s="13"/>
      <c r="BE900" s="13">
        <v>0.64161849710982699</v>
      </c>
    </row>
    <row r="901" spans="2:57" x14ac:dyDescent="0.25">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row>
    <row r="902" spans="2:57" x14ac:dyDescent="0.25">
      <c r="B902" s="6" t="s">
        <v>412</v>
      </c>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row>
    <row r="903" spans="2:57" x14ac:dyDescent="0.25">
      <c r="B903" s="23" t="s">
        <v>242</v>
      </c>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row>
    <row r="904" spans="2:57" x14ac:dyDescent="0.25">
      <c r="B904" t="s">
        <v>403</v>
      </c>
      <c r="C904" s="13">
        <v>0.43877551020408201</v>
      </c>
      <c r="D904" s="13">
        <v>0.3</v>
      </c>
      <c r="E904" s="13">
        <v>0.42647058823529399</v>
      </c>
      <c r="F904" s="13">
        <v>0.38636363636363602</v>
      </c>
      <c r="G904" s="13">
        <v>0.484615384615385</v>
      </c>
      <c r="H904" s="13"/>
      <c r="I904" s="13">
        <v>0.38695652173912998</v>
      </c>
      <c r="J904" s="13">
        <v>0.484615384615385</v>
      </c>
      <c r="K904" s="13"/>
      <c r="L904" s="13">
        <v>0.38461538461538503</v>
      </c>
      <c r="M904" s="13">
        <v>0.45714285714285702</v>
      </c>
      <c r="N904" s="13">
        <v>0.43949044585987301</v>
      </c>
      <c r="O904" s="13">
        <v>0.44785276073619601</v>
      </c>
      <c r="P904" s="13"/>
      <c r="Q904" s="13">
        <v>0.33333333333333298</v>
      </c>
      <c r="R904" s="13">
        <v>0.38095238095238099</v>
      </c>
      <c r="S904" s="13">
        <v>0.34146341463414598</v>
      </c>
      <c r="T904" s="13">
        <v>0.45833333333333298</v>
      </c>
      <c r="U904" s="13">
        <v>0.38095238095238099</v>
      </c>
      <c r="V904" s="13">
        <v>0.55882352941176505</v>
      </c>
      <c r="W904" s="13">
        <v>0.53703703703703698</v>
      </c>
      <c r="X904" s="13">
        <v>0.46428571428571402</v>
      </c>
      <c r="Y904" s="13"/>
      <c r="Z904" s="13">
        <v>0.37313432835820898</v>
      </c>
      <c r="AA904" s="13">
        <v>0.37931034482758602</v>
      </c>
      <c r="AB904" s="13">
        <v>0.43243243243243201</v>
      </c>
      <c r="AC904" s="13">
        <v>0.56097560975609795</v>
      </c>
      <c r="AD904" s="13">
        <v>0.57692307692307698</v>
      </c>
      <c r="AE904" s="13">
        <v>0.39655172413793099</v>
      </c>
      <c r="AF904" s="13">
        <v>0.30434782608695699</v>
      </c>
      <c r="AG904" s="13">
        <v>0.40425531914893598</v>
      </c>
      <c r="AH904" s="13"/>
      <c r="AI904" s="13">
        <v>0.25</v>
      </c>
      <c r="AJ904" s="13">
        <v>0.34693877551020402</v>
      </c>
      <c r="AK904" s="13">
        <v>0.282608695652174</v>
      </c>
      <c r="AL904" s="13">
        <v>0.47280334728033502</v>
      </c>
      <c r="AM904" s="13">
        <v>0.61176470588235299</v>
      </c>
      <c r="AN904" s="13"/>
      <c r="AO904" s="13">
        <v>0.436482084690554</v>
      </c>
      <c r="AP904" s="13">
        <v>0.44262295081967201</v>
      </c>
      <c r="AQ904" s="13"/>
      <c r="AR904" s="13">
        <v>0.22857142857142901</v>
      </c>
      <c r="AS904" s="13">
        <v>0.45600000000000002</v>
      </c>
      <c r="AT904" s="13">
        <v>0.25</v>
      </c>
      <c r="AU904" s="13">
        <v>0.5625</v>
      </c>
      <c r="AV904" s="13">
        <v>0.56923076923076898</v>
      </c>
      <c r="AW904" s="13">
        <v>0.40476190476190499</v>
      </c>
      <c r="AX904" s="13">
        <v>0.43589743589743601</v>
      </c>
      <c r="AY904" s="13">
        <v>0.52941176470588203</v>
      </c>
      <c r="AZ904" s="13">
        <v>0.43636363636363601</v>
      </c>
      <c r="BA904" s="13">
        <v>0.592592592592593</v>
      </c>
      <c r="BB904" s="13">
        <v>0.32258064516128998</v>
      </c>
      <c r="BC904" s="13">
        <v>0.3</v>
      </c>
      <c r="BD904" s="13"/>
      <c r="BE904" s="13">
        <v>0.53757225433526001</v>
      </c>
    </row>
    <row r="905" spans="2:57" x14ac:dyDescent="0.25">
      <c r="B905" t="s">
        <v>404</v>
      </c>
      <c r="C905" s="13">
        <v>0.416326530612245</v>
      </c>
      <c r="D905" s="13">
        <v>0.43333333333333302</v>
      </c>
      <c r="E905" s="13">
        <v>0.42647058823529399</v>
      </c>
      <c r="F905" s="13">
        <v>0.47727272727272702</v>
      </c>
      <c r="G905" s="13">
        <v>0.38076923076923103</v>
      </c>
      <c r="H905" s="13"/>
      <c r="I905" s="13">
        <v>0.45652173913043498</v>
      </c>
      <c r="J905" s="13">
        <v>0.38076923076923103</v>
      </c>
      <c r="K905" s="13"/>
      <c r="L905" s="13">
        <v>0.52307692307692299</v>
      </c>
      <c r="M905" s="13">
        <v>0.42857142857142899</v>
      </c>
      <c r="N905" s="13">
        <v>0.40127388535031799</v>
      </c>
      <c r="O905" s="13">
        <v>0.380368098159509</v>
      </c>
      <c r="P905" s="13"/>
      <c r="Q905" s="13">
        <v>0.44444444444444398</v>
      </c>
      <c r="R905" s="13">
        <v>0.476190476190476</v>
      </c>
      <c r="S905" s="13">
        <v>0.51219512195121997</v>
      </c>
      <c r="T905" s="13">
        <v>0.375</v>
      </c>
      <c r="U905" s="13">
        <v>0.476190476190476</v>
      </c>
      <c r="V905" s="13">
        <v>0.35294117647058798</v>
      </c>
      <c r="W905" s="13">
        <v>0.296296296296296</v>
      </c>
      <c r="X905" s="13">
        <v>0.41964285714285698</v>
      </c>
      <c r="Y905" s="13"/>
      <c r="Z905" s="13">
        <v>0.49253731343283602</v>
      </c>
      <c r="AA905" s="13">
        <v>0.42528735632183901</v>
      </c>
      <c r="AB905" s="13">
        <v>0.37837837837837801</v>
      </c>
      <c r="AC905" s="13">
        <v>0.34146341463414598</v>
      </c>
      <c r="AD905" s="13">
        <v>0.34615384615384598</v>
      </c>
      <c r="AE905" s="13">
        <v>0.431034482758621</v>
      </c>
      <c r="AF905" s="13">
        <v>0.52173913043478304</v>
      </c>
      <c r="AG905" s="13">
        <v>0.48936170212766</v>
      </c>
      <c r="AH905" s="13"/>
      <c r="AI905" s="13">
        <v>0.6</v>
      </c>
      <c r="AJ905" s="13">
        <v>0.36734693877551</v>
      </c>
      <c r="AK905" s="13">
        <v>0.51086956521739102</v>
      </c>
      <c r="AL905" s="13">
        <v>0.40585774058577401</v>
      </c>
      <c r="AM905" s="13">
        <v>0.32941176470588202</v>
      </c>
      <c r="AN905" s="13"/>
      <c r="AO905" s="13">
        <v>0.40716612377850198</v>
      </c>
      <c r="AP905" s="13">
        <v>0.43169398907103801</v>
      </c>
      <c r="AQ905" s="13"/>
      <c r="AR905" s="13">
        <v>0.65714285714285703</v>
      </c>
      <c r="AS905" s="13">
        <v>0.36</v>
      </c>
      <c r="AT905" s="13">
        <v>0.5</v>
      </c>
      <c r="AU905" s="13">
        <v>0.375</v>
      </c>
      <c r="AV905" s="13">
        <v>0.35384615384615398</v>
      </c>
      <c r="AW905" s="13">
        <v>0.452380952380952</v>
      </c>
      <c r="AX905" s="13">
        <v>0.41025641025641002</v>
      </c>
      <c r="AY905" s="13">
        <v>0.41176470588235298</v>
      </c>
      <c r="AZ905" s="13">
        <v>0.36363636363636398</v>
      </c>
      <c r="BA905" s="13">
        <v>0.33333333333333298</v>
      </c>
      <c r="BB905" s="13">
        <v>0.51612903225806495</v>
      </c>
      <c r="BC905" s="13">
        <v>0.53333333333333299</v>
      </c>
      <c r="BD905" s="13"/>
      <c r="BE905" s="13">
        <v>0.35838150289017301</v>
      </c>
    </row>
    <row r="906" spans="2:57" x14ac:dyDescent="0.25">
      <c r="B906" t="s">
        <v>405</v>
      </c>
      <c r="C906" s="13">
        <v>8.5714285714285701E-2</v>
      </c>
      <c r="D906" s="13">
        <v>0.16666666666666699</v>
      </c>
      <c r="E906" s="13">
        <v>0.10294117647058799</v>
      </c>
      <c r="F906" s="13">
        <v>6.8181818181818205E-2</v>
      </c>
      <c r="G906" s="13">
        <v>8.0769230769230801E-2</v>
      </c>
      <c r="H906" s="13"/>
      <c r="I906" s="13">
        <v>9.1304347826086998E-2</v>
      </c>
      <c r="J906" s="13">
        <v>8.0769230769230801E-2</v>
      </c>
      <c r="K906" s="13"/>
      <c r="L906" s="13">
        <v>7.69230769230769E-2</v>
      </c>
      <c r="M906" s="13">
        <v>8.5714285714285701E-2</v>
      </c>
      <c r="N906" s="13">
        <v>7.0063694267515894E-2</v>
      </c>
      <c r="O906" s="13">
        <v>0.104294478527607</v>
      </c>
      <c r="P906" s="13"/>
      <c r="Q906" s="13">
        <v>0.12962962962963001</v>
      </c>
      <c r="R906" s="13">
        <v>0.14285714285714299</v>
      </c>
      <c r="S906" s="13">
        <v>4.8780487804878099E-2</v>
      </c>
      <c r="T906" s="13">
        <v>0.104166666666667</v>
      </c>
      <c r="U906" s="13">
        <v>9.5238095238095205E-2</v>
      </c>
      <c r="V906" s="13">
        <v>5.8823529411764698E-2</v>
      </c>
      <c r="W906" s="13">
        <v>9.2592592592592601E-2</v>
      </c>
      <c r="X906" s="13">
        <v>5.3571428571428603E-2</v>
      </c>
      <c r="Y906" s="13"/>
      <c r="Z906" s="13">
        <v>7.4626865671641798E-2</v>
      </c>
      <c r="AA906" s="13">
        <v>0.13793103448275901</v>
      </c>
      <c r="AB906" s="13">
        <v>0.121621621621622</v>
      </c>
      <c r="AC906" s="13">
        <v>4.8780487804878099E-2</v>
      </c>
      <c r="AD906" s="13">
        <v>3.8461538461538498E-2</v>
      </c>
      <c r="AE906" s="13">
        <v>6.8965517241379296E-2</v>
      </c>
      <c r="AF906" s="13">
        <v>0.13043478260869601</v>
      </c>
      <c r="AG906" s="13">
        <v>6.3829787234042507E-2</v>
      </c>
      <c r="AH906" s="13"/>
      <c r="AI906" s="13">
        <v>0.1</v>
      </c>
      <c r="AJ906" s="13">
        <v>0.16326530612244899</v>
      </c>
      <c r="AK906" s="13">
        <v>0.141304347826087</v>
      </c>
      <c r="AL906" s="13">
        <v>6.6945606694560705E-2</v>
      </c>
      <c r="AM906" s="13">
        <v>2.3529411764705899E-2</v>
      </c>
      <c r="AN906" s="13"/>
      <c r="AO906" s="13">
        <v>8.7947882736156294E-2</v>
      </c>
      <c r="AP906" s="13">
        <v>8.1967213114754106E-2</v>
      </c>
      <c r="AQ906" s="13"/>
      <c r="AR906" s="13">
        <v>5.7142857142857099E-2</v>
      </c>
      <c r="AS906" s="13">
        <v>0.12</v>
      </c>
      <c r="AT906" s="13">
        <v>0.125</v>
      </c>
      <c r="AU906" s="13">
        <v>0</v>
      </c>
      <c r="AV906" s="13">
        <v>7.69230769230769E-2</v>
      </c>
      <c r="AW906" s="13">
        <v>7.1428571428571397E-2</v>
      </c>
      <c r="AX906" s="13">
        <v>0.15384615384615399</v>
      </c>
      <c r="AY906" s="13">
        <v>0</v>
      </c>
      <c r="AZ906" s="13">
        <v>0.12727272727272701</v>
      </c>
      <c r="BA906" s="13">
        <v>0</v>
      </c>
      <c r="BB906" s="13">
        <v>3.2258064516128997E-2</v>
      </c>
      <c r="BC906" s="13">
        <v>6.6666666666666693E-2</v>
      </c>
      <c r="BD906" s="13"/>
      <c r="BE906" s="13">
        <v>6.3583815028901702E-2</v>
      </c>
    </row>
    <row r="907" spans="2:57" x14ac:dyDescent="0.25">
      <c r="B907" t="s">
        <v>406</v>
      </c>
      <c r="C907" s="13">
        <v>3.2653061224489799E-2</v>
      </c>
      <c r="D907" s="13">
        <v>6.6666666666666693E-2</v>
      </c>
      <c r="E907" s="13">
        <v>4.4117647058823498E-2</v>
      </c>
      <c r="F907" s="13">
        <v>3.7878787878787901E-2</v>
      </c>
      <c r="G907" s="13">
        <v>2.3076923076923099E-2</v>
      </c>
      <c r="H907" s="13"/>
      <c r="I907" s="13">
        <v>4.3478260869565202E-2</v>
      </c>
      <c r="J907" s="13">
        <v>2.3076923076923099E-2</v>
      </c>
      <c r="K907" s="13"/>
      <c r="L907" s="13">
        <v>1.5384615384615399E-2</v>
      </c>
      <c r="M907" s="13">
        <v>2.8571428571428598E-2</v>
      </c>
      <c r="N907" s="13">
        <v>5.0955414012738898E-2</v>
      </c>
      <c r="O907" s="13">
        <v>2.4539877300613501E-2</v>
      </c>
      <c r="P907" s="13"/>
      <c r="Q907" s="13">
        <v>7.4074074074074098E-2</v>
      </c>
      <c r="R907" s="13">
        <v>0</v>
      </c>
      <c r="S907" s="13">
        <v>7.3170731707317097E-2</v>
      </c>
      <c r="T907" s="13">
        <v>4.1666666666666699E-2</v>
      </c>
      <c r="U907" s="13">
        <v>1.58730158730159E-2</v>
      </c>
      <c r="V907" s="13">
        <v>1.4705882352941201E-2</v>
      </c>
      <c r="W907" s="13">
        <v>1.85185185185185E-2</v>
      </c>
      <c r="X907" s="13">
        <v>2.6785714285714302E-2</v>
      </c>
      <c r="Y907" s="13"/>
      <c r="Z907" s="13">
        <v>1.49253731343284E-2</v>
      </c>
      <c r="AA907" s="13">
        <v>2.2988505747126398E-2</v>
      </c>
      <c r="AB907" s="13">
        <v>2.7027027027027001E-2</v>
      </c>
      <c r="AC907" s="13">
        <v>3.65853658536585E-2</v>
      </c>
      <c r="AD907" s="13">
        <v>1.9230769230769201E-2</v>
      </c>
      <c r="AE907" s="13">
        <v>0.10344827586206901</v>
      </c>
      <c r="AF907" s="13">
        <v>4.3478260869565202E-2</v>
      </c>
      <c r="AG907" s="13">
        <v>0</v>
      </c>
      <c r="AH907" s="13"/>
      <c r="AI907" s="13">
        <v>0.05</v>
      </c>
      <c r="AJ907" s="13">
        <v>0.102040816326531</v>
      </c>
      <c r="AK907" s="13">
        <v>3.2608695652173898E-2</v>
      </c>
      <c r="AL907" s="13">
        <v>2.0920502092050201E-2</v>
      </c>
      <c r="AM907" s="13">
        <v>2.3529411764705899E-2</v>
      </c>
      <c r="AN907" s="13"/>
      <c r="AO907" s="13">
        <v>3.9087947882736201E-2</v>
      </c>
      <c r="AP907" s="13">
        <v>2.1857923497267801E-2</v>
      </c>
      <c r="AQ907" s="13"/>
      <c r="AR907" s="13">
        <v>5.7142857142857099E-2</v>
      </c>
      <c r="AS907" s="13">
        <v>2.4E-2</v>
      </c>
      <c r="AT907" s="13">
        <v>0.125</v>
      </c>
      <c r="AU907" s="13">
        <v>6.25E-2</v>
      </c>
      <c r="AV907" s="13">
        <v>0</v>
      </c>
      <c r="AW907" s="13">
        <v>7.1428571428571397E-2</v>
      </c>
      <c r="AX907" s="13">
        <v>0</v>
      </c>
      <c r="AY907" s="13">
        <v>0</v>
      </c>
      <c r="AZ907" s="13">
        <v>3.6363636363636397E-2</v>
      </c>
      <c r="BA907" s="13">
        <v>3.7037037037037E-2</v>
      </c>
      <c r="BB907" s="13">
        <v>3.2258064516128997E-2</v>
      </c>
      <c r="BC907" s="13">
        <v>6.6666666666666693E-2</v>
      </c>
      <c r="BD907" s="13"/>
      <c r="BE907" s="13">
        <v>2.8901734104046201E-2</v>
      </c>
    </row>
    <row r="908" spans="2:57" x14ac:dyDescent="0.25">
      <c r="B908" t="s">
        <v>407</v>
      </c>
      <c r="C908" s="13">
        <v>1.6326530612244899E-2</v>
      </c>
      <c r="D908" s="13">
        <v>3.3333333333333298E-2</v>
      </c>
      <c r="E908" s="13">
        <v>0</v>
      </c>
      <c r="F908" s="13">
        <v>2.27272727272727E-2</v>
      </c>
      <c r="G908" s="13">
        <v>1.5384615384615399E-2</v>
      </c>
      <c r="H908" s="13"/>
      <c r="I908" s="13">
        <v>1.7391304347826101E-2</v>
      </c>
      <c r="J908" s="13">
        <v>1.5384615384615399E-2</v>
      </c>
      <c r="K908" s="13"/>
      <c r="L908" s="13">
        <v>0</v>
      </c>
      <c r="M908" s="13">
        <v>0</v>
      </c>
      <c r="N908" s="13">
        <v>3.8216560509554097E-2</v>
      </c>
      <c r="O908" s="13">
        <v>1.22699386503067E-2</v>
      </c>
      <c r="P908" s="13"/>
      <c r="Q908" s="13">
        <v>1.85185185185185E-2</v>
      </c>
      <c r="R908" s="13">
        <v>0</v>
      </c>
      <c r="S908" s="13">
        <v>2.4390243902439001E-2</v>
      </c>
      <c r="T908" s="13">
        <v>2.0833333333333301E-2</v>
      </c>
      <c r="U908" s="13">
        <v>3.1746031746031703E-2</v>
      </c>
      <c r="V908" s="13">
        <v>0</v>
      </c>
      <c r="W908" s="13">
        <v>1.85185185185185E-2</v>
      </c>
      <c r="X908" s="13">
        <v>1.7857142857142901E-2</v>
      </c>
      <c r="Y908" s="13"/>
      <c r="Z908" s="13">
        <v>1.49253731343284E-2</v>
      </c>
      <c r="AA908" s="13">
        <v>2.2988505747126398E-2</v>
      </c>
      <c r="AB908" s="13">
        <v>1.35135135135135E-2</v>
      </c>
      <c r="AC908" s="13">
        <v>1.21951219512195E-2</v>
      </c>
      <c r="AD908" s="13">
        <v>1.9230769230769201E-2</v>
      </c>
      <c r="AE908" s="13">
        <v>0</v>
      </c>
      <c r="AF908" s="13">
        <v>0</v>
      </c>
      <c r="AG908" s="13">
        <v>4.2553191489361701E-2</v>
      </c>
      <c r="AH908" s="13"/>
      <c r="AI908" s="13">
        <v>0</v>
      </c>
      <c r="AJ908" s="13">
        <v>2.04081632653061E-2</v>
      </c>
      <c r="AK908" s="13">
        <v>2.1739130434782601E-2</v>
      </c>
      <c r="AL908" s="13">
        <v>1.6736401673640201E-2</v>
      </c>
      <c r="AM908" s="13">
        <v>1.1764705882352899E-2</v>
      </c>
      <c r="AN908" s="13"/>
      <c r="AO908" s="13">
        <v>1.30293159609121E-2</v>
      </c>
      <c r="AP908" s="13">
        <v>2.1857923497267801E-2</v>
      </c>
      <c r="AQ908" s="13"/>
      <c r="AR908" s="13">
        <v>0</v>
      </c>
      <c r="AS908" s="13">
        <v>1.6E-2</v>
      </c>
      <c r="AT908" s="13">
        <v>0</v>
      </c>
      <c r="AU908" s="13">
        <v>0</v>
      </c>
      <c r="AV908" s="13">
        <v>0</v>
      </c>
      <c r="AW908" s="13">
        <v>0</v>
      </c>
      <c r="AX908" s="13">
        <v>0</v>
      </c>
      <c r="AY908" s="13">
        <v>5.8823529411764698E-2</v>
      </c>
      <c r="AZ908" s="13">
        <v>1.8181818181818198E-2</v>
      </c>
      <c r="BA908" s="13">
        <v>3.7037037037037E-2</v>
      </c>
      <c r="BB908" s="13">
        <v>9.6774193548387094E-2</v>
      </c>
      <c r="BC908" s="13">
        <v>0</v>
      </c>
      <c r="BD908" s="13"/>
      <c r="BE908" s="13">
        <v>1.15606936416185E-2</v>
      </c>
    </row>
    <row r="909" spans="2:57" x14ac:dyDescent="0.25">
      <c r="B909" t="s">
        <v>82</v>
      </c>
      <c r="C909" s="13">
        <v>1.02040816326531E-2</v>
      </c>
      <c r="D909" s="13">
        <v>0</v>
      </c>
      <c r="E909" s="13">
        <v>0</v>
      </c>
      <c r="F909" s="13">
        <v>7.5757575757575803E-3</v>
      </c>
      <c r="G909" s="13">
        <v>1.5384615384615399E-2</v>
      </c>
      <c r="H909" s="13"/>
      <c r="I909" s="13">
        <v>4.3478260869565201E-3</v>
      </c>
      <c r="J909" s="13">
        <v>1.5384615384615399E-2</v>
      </c>
      <c r="K909" s="13"/>
      <c r="L909" s="13">
        <v>0</v>
      </c>
      <c r="M909" s="13">
        <v>0</v>
      </c>
      <c r="N909" s="13">
        <v>0</v>
      </c>
      <c r="O909" s="13">
        <v>3.0674846625766899E-2</v>
      </c>
      <c r="P909" s="13"/>
      <c r="Q909" s="13">
        <v>0</v>
      </c>
      <c r="R909" s="13">
        <v>0</v>
      </c>
      <c r="S909" s="13">
        <v>0</v>
      </c>
      <c r="T909" s="13">
        <v>0</v>
      </c>
      <c r="U909" s="13">
        <v>0</v>
      </c>
      <c r="V909" s="13">
        <v>1.4705882352941201E-2</v>
      </c>
      <c r="W909" s="13">
        <v>3.7037037037037E-2</v>
      </c>
      <c r="X909" s="13">
        <v>1.7857142857142901E-2</v>
      </c>
      <c r="Y909" s="13"/>
      <c r="Z909" s="13">
        <v>2.9850746268656699E-2</v>
      </c>
      <c r="AA909" s="13">
        <v>1.1494252873563199E-2</v>
      </c>
      <c r="AB909" s="13">
        <v>2.7027027027027001E-2</v>
      </c>
      <c r="AC909" s="13">
        <v>0</v>
      </c>
      <c r="AD909" s="13">
        <v>0</v>
      </c>
      <c r="AE909" s="13">
        <v>0</v>
      </c>
      <c r="AF909" s="13">
        <v>0</v>
      </c>
      <c r="AG909" s="13">
        <v>0</v>
      </c>
      <c r="AH909" s="13"/>
      <c r="AI909" s="13">
        <v>0</v>
      </c>
      <c r="AJ909" s="13">
        <v>0</v>
      </c>
      <c r="AK909" s="13">
        <v>1.0869565217391301E-2</v>
      </c>
      <c r="AL909" s="13">
        <v>1.6736401673640201E-2</v>
      </c>
      <c r="AM909" s="13">
        <v>0</v>
      </c>
      <c r="AN909" s="13"/>
      <c r="AO909" s="13">
        <v>1.62866449511401E-2</v>
      </c>
      <c r="AP909" s="13">
        <v>0</v>
      </c>
      <c r="AQ909" s="13"/>
      <c r="AR909" s="13">
        <v>0</v>
      </c>
      <c r="AS909" s="13">
        <v>2.4E-2</v>
      </c>
      <c r="AT909" s="13">
        <v>0</v>
      </c>
      <c r="AU909" s="13">
        <v>0</v>
      </c>
      <c r="AV909" s="13">
        <v>0</v>
      </c>
      <c r="AW909" s="13">
        <v>0</v>
      </c>
      <c r="AX909" s="13">
        <v>0</v>
      </c>
      <c r="AY909" s="13">
        <v>0</v>
      </c>
      <c r="AZ909" s="13">
        <v>1.8181818181818198E-2</v>
      </c>
      <c r="BA909" s="13">
        <v>0</v>
      </c>
      <c r="BB909" s="13">
        <v>0</v>
      </c>
      <c r="BC909" s="13">
        <v>3.3333333333333298E-2</v>
      </c>
      <c r="BD909" s="13"/>
      <c r="BE909" s="13">
        <v>0</v>
      </c>
    </row>
    <row r="910" spans="2:57" x14ac:dyDescent="0.25">
      <c r="B910" t="s">
        <v>408</v>
      </c>
      <c r="C910" s="13">
        <v>0.85510204081632701</v>
      </c>
      <c r="D910" s="13">
        <v>0.73333333333333295</v>
      </c>
      <c r="E910" s="13">
        <v>0.85294117647058798</v>
      </c>
      <c r="F910" s="13">
        <v>0.86363636363636398</v>
      </c>
      <c r="G910" s="13">
        <v>0.86538461538461497</v>
      </c>
      <c r="H910" s="13"/>
      <c r="I910" s="13">
        <v>0.84347826086956501</v>
      </c>
      <c r="J910" s="13">
        <v>0.86538461538461497</v>
      </c>
      <c r="K910" s="13"/>
      <c r="L910" s="13">
        <v>0.90769230769230802</v>
      </c>
      <c r="M910" s="13">
        <v>0.88571428571428601</v>
      </c>
      <c r="N910" s="13">
        <v>0.84076433121019101</v>
      </c>
      <c r="O910" s="13">
        <v>0.82822085889570596</v>
      </c>
      <c r="P910" s="13"/>
      <c r="Q910" s="13">
        <v>0.77777777777777801</v>
      </c>
      <c r="R910" s="13">
        <v>0.85714285714285698</v>
      </c>
      <c r="S910" s="13">
        <v>0.85365853658536595</v>
      </c>
      <c r="T910" s="13">
        <v>0.83333333333333304</v>
      </c>
      <c r="U910" s="13">
        <v>0.85714285714285698</v>
      </c>
      <c r="V910" s="13">
        <v>0.91176470588235303</v>
      </c>
      <c r="W910" s="13">
        <v>0.83333333333333304</v>
      </c>
      <c r="X910" s="13">
        <v>0.88392857142857095</v>
      </c>
      <c r="Y910" s="13"/>
      <c r="Z910" s="13">
        <v>0.86567164179104505</v>
      </c>
      <c r="AA910" s="13">
        <v>0.80459770114942497</v>
      </c>
      <c r="AB910" s="13">
        <v>0.81081081081081097</v>
      </c>
      <c r="AC910" s="13">
        <v>0.90243902439024404</v>
      </c>
      <c r="AD910" s="13">
        <v>0.92307692307692302</v>
      </c>
      <c r="AE910" s="13">
        <v>0.82758620689655205</v>
      </c>
      <c r="AF910" s="13">
        <v>0.82608695652173902</v>
      </c>
      <c r="AG910" s="13">
        <v>0.89361702127659604</v>
      </c>
      <c r="AH910" s="13"/>
      <c r="AI910" s="13">
        <v>0.85</v>
      </c>
      <c r="AJ910" s="13">
        <v>0.71428571428571397</v>
      </c>
      <c r="AK910" s="13">
        <v>0.79347826086956497</v>
      </c>
      <c r="AL910" s="13">
        <v>0.87866108786610897</v>
      </c>
      <c r="AM910" s="13">
        <v>0.94117647058823495</v>
      </c>
      <c r="AN910" s="13"/>
      <c r="AO910" s="13">
        <v>0.84364820846905497</v>
      </c>
      <c r="AP910" s="13">
        <v>0.87431693989071002</v>
      </c>
      <c r="AQ910" s="13"/>
      <c r="AR910" s="13">
        <v>0.88571428571428601</v>
      </c>
      <c r="AS910" s="13">
        <v>0.81599999999999995</v>
      </c>
      <c r="AT910" s="13">
        <v>0.75</v>
      </c>
      <c r="AU910" s="13">
        <v>0.9375</v>
      </c>
      <c r="AV910" s="13">
        <v>0.92307692307692302</v>
      </c>
      <c r="AW910" s="13">
        <v>0.85714285714285698</v>
      </c>
      <c r="AX910" s="13">
        <v>0.84615384615384603</v>
      </c>
      <c r="AY910" s="13">
        <v>0.94117647058823495</v>
      </c>
      <c r="AZ910" s="13">
        <v>0.8</v>
      </c>
      <c r="BA910" s="13">
        <v>0.92592592592592604</v>
      </c>
      <c r="BB910" s="13">
        <v>0.83870967741935498</v>
      </c>
      <c r="BC910" s="13">
        <v>0.83333333333333304</v>
      </c>
      <c r="BD910" s="13"/>
      <c r="BE910" s="13">
        <v>0.89595375722543302</v>
      </c>
    </row>
    <row r="911" spans="2:57" x14ac:dyDescent="0.25">
      <c r="B911" t="s">
        <v>409</v>
      </c>
      <c r="C911" s="13">
        <v>4.8979591836734698E-2</v>
      </c>
      <c r="D911" s="13">
        <v>0.1</v>
      </c>
      <c r="E911" s="13">
        <v>4.4117647058823498E-2</v>
      </c>
      <c r="F911" s="13">
        <v>6.0606060606060601E-2</v>
      </c>
      <c r="G911" s="13">
        <v>3.8461538461538498E-2</v>
      </c>
      <c r="H911" s="13"/>
      <c r="I911" s="13">
        <v>6.08695652173913E-2</v>
      </c>
      <c r="J911" s="13">
        <v>3.8461538461538498E-2</v>
      </c>
      <c r="K911" s="13"/>
      <c r="L911" s="13">
        <v>1.5384615384615399E-2</v>
      </c>
      <c r="M911" s="13">
        <v>2.8571428571428598E-2</v>
      </c>
      <c r="N911" s="13">
        <v>8.9171974522293002E-2</v>
      </c>
      <c r="O911" s="13">
        <v>3.6809815950920199E-2</v>
      </c>
      <c r="P911" s="13"/>
      <c r="Q911" s="13">
        <v>9.2592592592592601E-2</v>
      </c>
      <c r="R911" s="13">
        <v>0</v>
      </c>
      <c r="S911" s="13">
        <v>9.7560975609756101E-2</v>
      </c>
      <c r="T911" s="13">
        <v>6.25E-2</v>
      </c>
      <c r="U911" s="13">
        <v>4.7619047619047603E-2</v>
      </c>
      <c r="V911" s="13">
        <v>1.4705882352941201E-2</v>
      </c>
      <c r="W911" s="13">
        <v>3.7037037037037E-2</v>
      </c>
      <c r="X911" s="13">
        <v>4.4642857142857102E-2</v>
      </c>
      <c r="Y911" s="13"/>
      <c r="Z911" s="13">
        <v>2.9850746268656699E-2</v>
      </c>
      <c r="AA911" s="13">
        <v>4.5977011494252901E-2</v>
      </c>
      <c r="AB911" s="13">
        <v>4.0540540540540501E-2</v>
      </c>
      <c r="AC911" s="13">
        <v>4.8780487804878099E-2</v>
      </c>
      <c r="AD911" s="13">
        <v>3.8461538461538498E-2</v>
      </c>
      <c r="AE911" s="13">
        <v>0.10344827586206901</v>
      </c>
      <c r="AF911" s="13">
        <v>4.3478260869565202E-2</v>
      </c>
      <c r="AG911" s="13">
        <v>4.2553191489361701E-2</v>
      </c>
      <c r="AH911" s="13"/>
      <c r="AI911" s="13">
        <v>0.05</v>
      </c>
      <c r="AJ911" s="13">
        <v>0.122448979591837</v>
      </c>
      <c r="AK911" s="13">
        <v>5.4347826086956499E-2</v>
      </c>
      <c r="AL911" s="13">
        <v>3.7656903765690398E-2</v>
      </c>
      <c r="AM911" s="13">
        <v>3.5294117647058802E-2</v>
      </c>
      <c r="AN911" s="13"/>
      <c r="AO911" s="13">
        <v>5.2117263843648197E-2</v>
      </c>
      <c r="AP911" s="13">
        <v>4.3715846994535498E-2</v>
      </c>
      <c r="AQ911" s="13"/>
      <c r="AR911" s="13">
        <v>5.7142857142857099E-2</v>
      </c>
      <c r="AS911" s="13">
        <v>0.04</v>
      </c>
      <c r="AT911" s="13">
        <v>0.125</v>
      </c>
      <c r="AU911" s="13">
        <v>6.25E-2</v>
      </c>
      <c r="AV911" s="13">
        <v>0</v>
      </c>
      <c r="AW911" s="13">
        <v>7.1428571428571397E-2</v>
      </c>
      <c r="AX911" s="13">
        <v>0</v>
      </c>
      <c r="AY911" s="13">
        <v>5.8823529411764698E-2</v>
      </c>
      <c r="AZ911" s="13">
        <v>5.4545454545454501E-2</v>
      </c>
      <c r="BA911" s="13">
        <v>7.4074074074074098E-2</v>
      </c>
      <c r="BB911" s="13">
        <v>0.12903225806451599</v>
      </c>
      <c r="BC911" s="13">
        <v>6.6666666666666693E-2</v>
      </c>
      <c r="BD911" s="13"/>
      <c r="BE911" s="13">
        <v>4.0462427745664699E-2</v>
      </c>
    </row>
    <row r="912" spans="2:57" x14ac:dyDescent="0.25">
      <c r="B912" t="s">
        <v>274</v>
      </c>
      <c r="C912" s="13">
        <v>0.80612244897959195</v>
      </c>
      <c r="D912" s="13">
        <v>0.63333333333333297</v>
      </c>
      <c r="E912" s="13">
        <v>0.80882352941176505</v>
      </c>
      <c r="F912" s="13">
        <v>0.80303030303030298</v>
      </c>
      <c r="G912" s="13">
        <v>0.82692307692307698</v>
      </c>
      <c r="H912" s="13"/>
      <c r="I912" s="13">
        <v>0.78260869565217395</v>
      </c>
      <c r="J912" s="13">
        <v>0.82692307692307698</v>
      </c>
      <c r="K912" s="13"/>
      <c r="L912" s="13">
        <v>0.89230769230769202</v>
      </c>
      <c r="M912" s="13">
        <v>0.85714285714285698</v>
      </c>
      <c r="N912" s="13">
        <v>0.75159235668789803</v>
      </c>
      <c r="O912" s="13">
        <v>0.79141104294478504</v>
      </c>
      <c r="P912" s="13"/>
      <c r="Q912" s="13">
        <v>0.68518518518518501</v>
      </c>
      <c r="R912" s="13">
        <v>0.85714285714285698</v>
      </c>
      <c r="S912" s="13">
        <v>0.75609756097560998</v>
      </c>
      <c r="T912" s="13">
        <v>0.77083333333333304</v>
      </c>
      <c r="U912" s="13">
        <v>0.80952380952380998</v>
      </c>
      <c r="V912" s="13">
        <v>0.89705882352941202</v>
      </c>
      <c r="W912" s="13">
        <v>0.79629629629629595</v>
      </c>
      <c r="X912" s="13">
        <v>0.83928571428571397</v>
      </c>
      <c r="Y912" s="13"/>
      <c r="Z912" s="13">
        <v>0.83582089552238803</v>
      </c>
      <c r="AA912" s="13">
        <v>0.75862068965517204</v>
      </c>
      <c r="AB912" s="13">
        <v>0.77027027027026995</v>
      </c>
      <c r="AC912" s="13">
        <v>0.85365853658536595</v>
      </c>
      <c r="AD912" s="13">
        <v>0.88461538461538503</v>
      </c>
      <c r="AE912" s="13">
        <v>0.72413793103448298</v>
      </c>
      <c r="AF912" s="13">
        <v>0.78260869565217395</v>
      </c>
      <c r="AG912" s="13">
        <v>0.85106382978723405</v>
      </c>
      <c r="AH912" s="13"/>
      <c r="AI912" s="13">
        <v>0.8</v>
      </c>
      <c r="AJ912" s="13">
        <v>0.59183673469387799</v>
      </c>
      <c r="AK912" s="13">
        <v>0.73913043478260898</v>
      </c>
      <c r="AL912" s="13">
        <v>0.841004184100418</v>
      </c>
      <c r="AM912" s="13">
        <v>0.90588235294117603</v>
      </c>
      <c r="AN912" s="13"/>
      <c r="AO912" s="13">
        <v>0.79153094462540696</v>
      </c>
      <c r="AP912" s="13">
        <v>0.83060109289617501</v>
      </c>
      <c r="AQ912" s="13"/>
      <c r="AR912" s="13">
        <v>0.82857142857142896</v>
      </c>
      <c r="AS912" s="13">
        <v>0.77600000000000002</v>
      </c>
      <c r="AT912" s="13">
        <v>0.625</v>
      </c>
      <c r="AU912" s="13">
        <v>0.875</v>
      </c>
      <c r="AV912" s="13">
        <v>0.92307692307692302</v>
      </c>
      <c r="AW912" s="13">
        <v>0.78571428571428603</v>
      </c>
      <c r="AX912" s="13">
        <v>0.84615384615384603</v>
      </c>
      <c r="AY912" s="13">
        <v>0.88235294117647101</v>
      </c>
      <c r="AZ912" s="13">
        <v>0.74545454545454504</v>
      </c>
      <c r="BA912" s="13">
        <v>0.85185185185185197</v>
      </c>
      <c r="BB912" s="13">
        <v>0.70967741935483897</v>
      </c>
      <c r="BC912" s="13">
        <v>0.76666666666666705</v>
      </c>
      <c r="BD912" s="13"/>
      <c r="BE912" s="13">
        <v>0.85549132947976902</v>
      </c>
    </row>
    <row r="913" spans="2:57" x14ac:dyDescent="0.25">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row>
    <row r="914" spans="2:57" x14ac:dyDescent="0.25">
      <c r="B914" s="6" t="s">
        <v>413</v>
      </c>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row>
    <row r="915" spans="2:57" x14ac:dyDescent="0.25">
      <c r="B915" s="23" t="s">
        <v>242</v>
      </c>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row>
    <row r="916" spans="2:57" x14ac:dyDescent="0.25">
      <c r="B916" t="s">
        <v>403</v>
      </c>
      <c r="C916" s="13">
        <v>0.35102040816326502</v>
      </c>
      <c r="D916" s="13">
        <v>0.266666666666667</v>
      </c>
      <c r="E916" s="13">
        <v>0.308823529411765</v>
      </c>
      <c r="F916" s="13">
        <v>0.32575757575757602</v>
      </c>
      <c r="G916" s="13">
        <v>0.38461538461538503</v>
      </c>
      <c r="H916" s="13"/>
      <c r="I916" s="13">
        <v>0.31304347826086998</v>
      </c>
      <c r="J916" s="13">
        <v>0.38461538461538503</v>
      </c>
      <c r="K916" s="13"/>
      <c r="L916" s="13">
        <v>0.36923076923076897</v>
      </c>
      <c r="M916" s="13">
        <v>0.38095238095238099</v>
      </c>
      <c r="N916" s="13">
        <v>0.36942675159235699</v>
      </c>
      <c r="O916" s="13">
        <v>0.30674846625766899</v>
      </c>
      <c r="P916" s="13"/>
      <c r="Q916" s="13">
        <v>0.27777777777777801</v>
      </c>
      <c r="R916" s="13">
        <v>0.238095238095238</v>
      </c>
      <c r="S916" s="13">
        <v>0.34146341463414598</v>
      </c>
      <c r="T916" s="13">
        <v>0.33333333333333298</v>
      </c>
      <c r="U916" s="13">
        <v>0.25396825396825401</v>
      </c>
      <c r="V916" s="13">
        <v>0.42647058823529399</v>
      </c>
      <c r="W916" s="13">
        <v>0.44444444444444398</v>
      </c>
      <c r="X916" s="13">
        <v>0.40178571428571402</v>
      </c>
      <c r="Y916" s="13"/>
      <c r="Z916" s="13">
        <v>0.37313432835820898</v>
      </c>
      <c r="AA916" s="13">
        <v>0.26436781609195398</v>
      </c>
      <c r="AB916" s="13">
        <v>0.31081081081081102</v>
      </c>
      <c r="AC916" s="13">
        <v>0.5</v>
      </c>
      <c r="AD916" s="13">
        <v>0.44230769230769201</v>
      </c>
      <c r="AE916" s="13">
        <v>0.25862068965517199</v>
      </c>
      <c r="AF916" s="13">
        <v>0.26086956521739102</v>
      </c>
      <c r="AG916" s="13">
        <v>0.340425531914894</v>
      </c>
      <c r="AH916" s="13"/>
      <c r="AI916" s="13">
        <v>0.25</v>
      </c>
      <c r="AJ916" s="13">
        <v>0.26530612244898</v>
      </c>
      <c r="AK916" s="13">
        <v>0.184782608695652</v>
      </c>
      <c r="AL916" s="13">
        <v>0.37656903765690403</v>
      </c>
      <c r="AM916" s="13">
        <v>0.55294117647058805</v>
      </c>
      <c r="AN916" s="13"/>
      <c r="AO916" s="13">
        <v>0.37785016286645001</v>
      </c>
      <c r="AP916" s="13">
        <v>0.30601092896174897</v>
      </c>
      <c r="AQ916" s="13"/>
      <c r="AR916" s="13">
        <v>0.371428571428571</v>
      </c>
      <c r="AS916" s="13">
        <v>0.36799999999999999</v>
      </c>
      <c r="AT916" s="13">
        <v>0.375</v>
      </c>
      <c r="AU916" s="13">
        <v>0.5625</v>
      </c>
      <c r="AV916" s="13">
        <v>0.33846153846153798</v>
      </c>
      <c r="AW916" s="13">
        <v>0.28571428571428598</v>
      </c>
      <c r="AX916" s="13">
        <v>0.35897435897435898</v>
      </c>
      <c r="AY916" s="13">
        <v>0.35294117647058798</v>
      </c>
      <c r="AZ916" s="13">
        <v>0.41818181818181799</v>
      </c>
      <c r="BA916" s="13">
        <v>0.33333333333333298</v>
      </c>
      <c r="BB916" s="13">
        <v>0.19354838709677399</v>
      </c>
      <c r="BC916" s="13">
        <v>0.3</v>
      </c>
      <c r="BD916" s="13"/>
      <c r="BE916" s="13">
        <v>0.41618497109826602</v>
      </c>
    </row>
    <row r="917" spans="2:57" x14ac:dyDescent="0.25">
      <c r="B917" t="s">
        <v>404</v>
      </c>
      <c r="C917" s="13">
        <v>0.40408163265306102</v>
      </c>
      <c r="D917" s="13">
        <v>0.266666666666667</v>
      </c>
      <c r="E917" s="13">
        <v>0.38235294117647101</v>
      </c>
      <c r="F917" s="13">
        <v>0.41666666666666702</v>
      </c>
      <c r="G917" s="13">
        <v>0.41923076923076902</v>
      </c>
      <c r="H917" s="13"/>
      <c r="I917" s="13">
        <v>0.38695652173912998</v>
      </c>
      <c r="J917" s="13">
        <v>0.41923076923076902</v>
      </c>
      <c r="K917" s="13"/>
      <c r="L917" s="13">
        <v>0.35384615384615398</v>
      </c>
      <c r="M917" s="13">
        <v>0.45714285714285702</v>
      </c>
      <c r="N917" s="13">
        <v>0.40127388535031799</v>
      </c>
      <c r="O917" s="13">
        <v>0.39263803680981602</v>
      </c>
      <c r="P917" s="13"/>
      <c r="Q917" s="13">
        <v>0.27777777777777801</v>
      </c>
      <c r="R917" s="13">
        <v>0.476190476190476</v>
      </c>
      <c r="S917" s="13">
        <v>0.39024390243902402</v>
      </c>
      <c r="T917" s="13">
        <v>0.375</v>
      </c>
      <c r="U917" s="13">
        <v>0.53968253968253999</v>
      </c>
      <c r="V917" s="13">
        <v>0.441176470588235</v>
      </c>
      <c r="W917" s="13">
        <v>0.25925925925925902</v>
      </c>
      <c r="X917" s="13">
        <v>0.41964285714285698</v>
      </c>
      <c r="Y917" s="13"/>
      <c r="Z917" s="13">
        <v>0.328358208955224</v>
      </c>
      <c r="AA917" s="13">
        <v>0.44827586206896602</v>
      </c>
      <c r="AB917" s="13">
        <v>0.37837837837837801</v>
      </c>
      <c r="AC917" s="13">
        <v>0.31707317073170699</v>
      </c>
      <c r="AD917" s="13">
        <v>0.38461538461538503</v>
      </c>
      <c r="AE917" s="13">
        <v>0.44827586206896602</v>
      </c>
      <c r="AF917" s="13">
        <v>0.65217391304347805</v>
      </c>
      <c r="AG917" s="13">
        <v>0.46808510638297901</v>
      </c>
      <c r="AH917" s="13"/>
      <c r="AI917" s="13">
        <v>0.4</v>
      </c>
      <c r="AJ917" s="13">
        <v>0.34693877551020402</v>
      </c>
      <c r="AK917" s="13">
        <v>0.5</v>
      </c>
      <c r="AL917" s="13">
        <v>0.38493723849372402</v>
      </c>
      <c r="AM917" s="13">
        <v>0.376470588235294</v>
      </c>
      <c r="AN917" s="13"/>
      <c r="AO917" s="13">
        <v>0.36482084690553701</v>
      </c>
      <c r="AP917" s="13">
        <v>0.46994535519125702</v>
      </c>
      <c r="AQ917" s="13"/>
      <c r="AR917" s="13">
        <v>0.51428571428571401</v>
      </c>
      <c r="AS917" s="13">
        <v>0.36</v>
      </c>
      <c r="AT917" s="13">
        <v>0.125</v>
      </c>
      <c r="AU917" s="13">
        <v>0.4375</v>
      </c>
      <c r="AV917" s="13">
        <v>0.43076923076923102</v>
      </c>
      <c r="AW917" s="13">
        <v>0.452380952380952</v>
      </c>
      <c r="AX917" s="13">
        <v>0.35897435897435898</v>
      </c>
      <c r="AY917" s="13">
        <v>0.47058823529411797</v>
      </c>
      <c r="AZ917" s="13">
        <v>0.30909090909090903</v>
      </c>
      <c r="BA917" s="13">
        <v>0.407407407407407</v>
      </c>
      <c r="BB917" s="13">
        <v>0.483870967741935</v>
      </c>
      <c r="BC917" s="13">
        <v>0.5</v>
      </c>
      <c r="BD917" s="13"/>
      <c r="BE917" s="13">
        <v>0.42196531791907499</v>
      </c>
    </row>
    <row r="918" spans="2:57" x14ac:dyDescent="0.25">
      <c r="B918" t="s">
        <v>405</v>
      </c>
      <c r="C918" s="13">
        <v>0.17551020408163301</v>
      </c>
      <c r="D918" s="13">
        <v>0.33333333333333298</v>
      </c>
      <c r="E918" s="13">
        <v>0.191176470588235</v>
      </c>
      <c r="F918" s="13">
        <v>0.16666666666666699</v>
      </c>
      <c r="G918" s="13">
        <v>0.15769230769230799</v>
      </c>
      <c r="H918" s="13"/>
      <c r="I918" s="13">
        <v>0.19565217391304299</v>
      </c>
      <c r="J918" s="13">
        <v>0.15769230769230799</v>
      </c>
      <c r="K918" s="13"/>
      <c r="L918" s="13">
        <v>0.2</v>
      </c>
      <c r="M918" s="13">
        <v>0.133333333333333</v>
      </c>
      <c r="N918" s="13">
        <v>0.14012738853503201</v>
      </c>
      <c r="O918" s="13">
        <v>0.22699386503067501</v>
      </c>
      <c r="P918" s="13"/>
      <c r="Q918" s="13">
        <v>0.296296296296296</v>
      </c>
      <c r="R918" s="13">
        <v>0.19047619047618999</v>
      </c>
      <c r="S918" s="13">
        <v>0.24390243902438999</v>
      </c>
      <c r="T918" s="13">
        <v>0.22916666666666699</v>
      </c>
      <c r="U918" s="13">
        <v>0.126984126984127</v>
      </c>
      <c r="V918" s="13">
        <v>0.10294117647058799</v>
      </c>
      <c r="W918" s="13">
        <v>0.203703703703704</v>
      </c>
      <c r="X918" s="13">
        <v>0.13392857142857101</v>
      </c>
      <c r="Y918" s="13"/>
      <c r="Z918" s="13">
        <v>0.25373134328358199</v>
      </c>
      <c r="AA918" s="13">
        <v>0.18390804597701099</v>
      </c>
      <c r="AB918" s="13">
        <v>0.27027027027027001</v>
      </c>
      <c r="AC918" s="13">
        <v>0.134146341463415</v>
      </c>
      <c r="AD918" s="13">
        <v>0.115384615384615</v>
      </c>
      <c r="AE918" s="13">
        <v>0.17241379310344801</v>
      </c>
      <c r="AF918" s="13">
        <v>4.3478260869565202E-2</v>
      </c>
      <c r="AG918" s="13">
        <v>0.10638297872340401</v>
      </c>
      <c r="AH918" s="13"/>
      <c r="AI918" s="13">
        <v>0.25</v>
      </c>
      <c r="AJ918" s="13">
        <v>0.24489795918367299</v>
      </c>
      <c r="AK918" s="13">
        <v>0.22826086956521699</v>
      </c>
      <c r="AL918" s="13">
        <v>0.171548117154812</v>
      </c>
      <c r="AM918" s="13">
        <v>5.8823529411764698E-2</v>
      </c>
      <c r="AN918" s="13"/>
      <c r="AO918" s="13">
        <v>0.18566775244299699</v>
      </c>
      <c r="AP918" s="13">
        <v>0.15846994535519099</v>
      </c>
      <c r="AQ918" s="13"/>
      <c r="AR918" s="13">
        <v>0.114285714285714</v>
      </c>
      <c r="AS918" s="13">
        <v>0.2</v>
      </c>
      <c r="AT918" s="13">
        <v>0.125</v>
      </c>
      <c r="AU918" s="13">
        <v>0</v>
      </c>
      <c r="AV918" s="13">
        <v>0.2</v>
      </c>
      <c r="AW918" s="13">
        <v>0.214285714285714</v>
      </c>
      <c r="AX918" s="13">
        <v>0.20512820512820501</v>
      </c>
      <c r="AY918" s="13">
        <v>0.11764705882352899</v>
      </c>
      <c r="AZ918" s="13">
        <v>0.163636363636364</v>
      </c>
      <c r="BA918" s="13">
        <v>0.148148148148148</v>
      </c>
      <c r="BB918" s="13">
        <v>0.19354838709677399</v>
      </c>
      <c r="BC918" s="13">
        <v>0.16666666666666699</v>
      </c>
      <c r="BD918" s="13"/>
      <c r="BE918" s="13">
        <v>0.115606936416185</v>
      </c>
    </row>
    <row r="919" spans="2:57" x14ac:dyDescent="0.25">
      <c r="B919" t="s">
        <v>406</v>
      </c>
      <c r="C919" s="13">
        <v>3.6734693877551003E-2</v>
      </c>
      <c r="D919" s="13">
        <v>6.6666666666666693E-2</v>
      </c>
      <c r="E919" s="13">
        <v>0.11764705882352899</v>
      </c>
      <c r="F919" s="13">
        <v>3.7878787878787901E-2</v>
      </c>
      <c r="G919" s="13">
        <v>1.1538461538461499E-2</v>
      </c>
      <c r="H919" s="13"/>
      <c r="I919" s="13">
        <v>6.5217391304347797E-2</v>
      </c>
      <c r="J919" s="13">
        <v>1.1538461538461499E-2</v>
      </c>
      <c r="K919" s="13"/>
      <c r="L919" s="13">
        <v>4.6153846153846198E-2</v>
      </c>
      <c r="M919" s="13">
        <v>9.5238095238095195E-3</v>
      </c>
      <c r="N919" s="13">
        <v>5.0955414012738898E-2</v>
      </c>
      <c r="O919" s="13">
        <v>3.6809815950920199E-2</v>
      </c>
      <c r="P919" s="13"/>
      <c r="Q919" s="13">
        <v>9.2592592592592601E-2</v>
      </c>
      <c r="R919" s="13">
        <v>4.7619047619047603E-2</v>
      </c>
      <c r="S919" s="13">
        <v>2.4390243902439001E-2</v>
      </c>
      <c r="T919" s="13">
        <v>2.0833333333333301E-2</v>
      </c>
      <c r="U919" s="13">
        <v>4.7619047619047603E-2</v>
      </c>
      <c r="V919" s="13">
        <v>1.4705882352941201E-2</v>
      </c>
      <c r="W919" s="13">
        <v>1.85185185185185E-2</v>
      </c>
      <c r="X919" s="13">
        <v>2.6785714285714302E-2</v>
      </c>
      <c r="Y919" s="13"/>
      <c r="Z919" s="13">
        <v>1.49253731343284E-2</v>
      </c>
      <c r="AA919" s="13">
        <v>5.7471264367816098E-2</v>
      </c>
      <c r="AB919" s="13">
        <v>4.0540540540540501E-2</v>
      </c>
      <c r="AC919" s="13">
        <v>1.21951219512195E-2</v>
      </c>
      <c r="AD919" s="13">
        <v>1.9230769230769201E-2</v>
      </c>
      <c r="AE919" s="13">
        <v>6.8965517241379296E-2</v>
      </c>
      <c r="AF919" s="13">
        <v>4.3478260869565202E-2</v>
      </c>
      <c r="AG919" s="13">
        <v>4.2553191489361701E-2</v>
      </c>
      <c r="AH919" s="13"/>
      <c r="AI919" s="13">
        <v>0.1</v>
      </c>
      <c r="AJ919" s="13">
        <v>0.102040816326531</v>
      </c>
      <c r="AK919" s="13">
        <v>3.2608695652173898E-2</v>
      </c>
      <c r="AL919" s="13">
        <v>3.3472803347280297E-2</v>
      </c>
      <c r="AM919" s="13">
        <v>0</v>
      </c>
      <c r="AN919" s="13"/>
      <c r="AO919" s="13">
        <v>3.2573289902280103E-2</v>
      </c>
      <c r="AP919" s="13">
        <v>4.3715846994535498E-2</v>
      </c>
      <c r="AQ919" s="13"/>
      <c r="AR919" s="13">
        <v>0</v>
      </c>
      <c r="AS919" s="13">
        <v>0.04</v>
      </c>
      <c r="AT919" s="13">
        <v>0.375</v>
      </c>
      <c r="AU919" s="13">
        <v>0</v>
      </c>
      <c r="AV919" s="13">
        <v>1.5384615384615399E-2</v>
      </c>
      <c r="AW919" s="13">
        <v>2.3809523809523801E-2</v>
      </c>
      <c r="AX919" s="13">
        <v>5.1282051282051301E-2</v>
      </c>
      <c r="AY919" s="13">
        <v>0</v>
      </c>
      <c r="AZ919" s="13">
        <v>5.4545454545454501E-2</v>
      </c>
      <c r="BA919" s="13">
        <v>3.7037037037037E-2</v>
      </c>
      <c r="BB919" s="13">
        <v>6.4516129032258104E-2</v>
      </c>
      <c r="BC919" s="13">
        <v>0</v>
      </c>
      <c r="BD919" s="13"/>
      <c r="BE919" s="13">
        <v>3.4682080924855502E-2</v>
      </c>
    </row>
    <row r="920" spans="2:57" x14ac:dyDescent="0.25">
      <c r="B920" t="s">
        <v>407</v>
      </c>
      <c r="C920" s="13">
        <v>2.6530612244898E-2</v>
      </c>
      <c r="D920" s="13">
        <v>3.3333333333333298E-2</v>
      </c>
      <c r="E920" s="13">
        <v>0</v>
      </c>
      <c r="F920" s="13">
        <v>4.5454545454545497E-2</v>
      </c>
      <c r="G920" s="13">
        <v>2.3076923076923099E-2</v>
      </c>
      <c r="H920" s="13"/>
      <c r="I920" s="13">
        <v>3.0434782608695699E-2</v>
      </c>
      <c r="J920" s="13">
        <v>2.3076923076923099E-2</v>
      </c>
      <c r="K920" s="13"/>
      <c r="L920" s="13">
        <v>1.5384615384615399E-2</v>
      </c>
      <c r="M920" s="13">
        <v>9.5238095238095195E-3</v>
      </c>
      <c r="N920" s="13">
        <v>3.8216560509554097E-2</v>
      </c>
      <c r="O920" s="13">
        <v>3.0674846625766899E-2</v>
      </c>
      <c r="P920" s="13"/>
      <c r="Q920" s="13">
        <v>3.7037037037037E-2</v>
      </c>
      <c r="R920" s="13">
        <v>4.7619047619047603E-2</v>
      </c>
      <c r="S920" s="13">
        <v>0</v>
      </c>
      <c r="T920" s="13">
        <v>2.0833333333333301E-2</v>
      </c>
      <c r="U920" s="13">
        <v>3.1746031746031703E-2</v>
      </c>
      <c r="V920" s="13">
        <v>1.4705882352941201E-2</v>
      </c>
      <c r="W920" s="13">
        <v>5.5555555555555601E-2</v>
      </c>
      <c r="X920" s="13">
        <v>1.7857142857142901E-2</v>
      </c>
      <c r="Y920" s="13"/>
      <c r="Z920" s="13">
        <v>1.49253731343284E-2</v>
      </c>
      <c r="AA920" s="13">
        <v>3.4482758620689703E-2</v>
      </c>
      <c r="AB920" s="13">
        <v>0</v>
      </c>
      <c r="AC920" s="13">
        <v>3.65853658536585E-2</v>
      </c>
      <c r="AD920" s="13">
        <v>3.8461538461538498E-2</v>
      </c>
      <c r="AE920" s="13">
        <v>3.4482758620689703E-2</v>
      </c>
      <c r="AF920" s="13">
        <v>0</v>
      </c>
      <c r="AG920" s="13">
        <v>4.2553191489361701E-2</v>
      </c>
      <c r="AH920" s="13"/>
      <c r="AI920" s="13">
        <v>0</v>
      </c>
      <c r="AJ920" s="13">
        <v>4.08163265306122E-2</v>
      </c>
      <c r="AK920" s="13">
        <v>5.4347826086956499E-2</v>
      </c>
      <c r="AL920" s="13">
        <v>2.0920502092050201E-2</v>
      </c>
      <c r="AM920" s="13">
        <v>1.1764705882352899E-2</v>
      </c>
      <c r="AN920" s="13"/>
      <c r="AO920" s="13">
        <v>3.2573289902280103E-2</v>
      </c>
      <c r="AP920" s="13">
        <v>1.63934426229508E-2</v>
      </c>
      <c r="AQ920" s="13"/>
      <c r="AR920" s="13">
        <v>0</v>
      </c>
      <c r="AS920" s="13">
        <v>2.4E-2</v>
      </c>
      <c r="AT920" s="13">
        <v>0</v>
      </c>
      <c r="AU920" s="13">
        <v>0</v>
      </c>
      <c r="AV920" s="13">
        <v>1.5384615384615399E-2</v>
      </c>
      <c r="AW920" s="13">
        <v>2.3809523809523801E-2</v>
      </c>
      <c r="AX920" s="13">
        <v>2.5641025641025599E-2</v>
      </c>
      <c r="AY920" s="13">
        <v>5.8823529411764698E-2</v>
      </c>
      <c r="AZ920" s="13">
        <v>3.6363636363636397E-2</v>
      </c>
      <c r="BA920" s="13">
        <v>3.7037037037037E-2</v>
      </c>
      <c r="BB920" s="13">
        <v>6.4516129032258104E-2</v>
      </c>
      <c r="BC920" s="13">
        <v>3.3333333333333298E-2</v>
      </c>
      <c r="BD920" s="13"/>
      <c r="BE920" s="13">
        <v>5.78034682080925E-3</v>
      </c>
    </row>
    <row r="921" spans="2:57" x14ac:dyDescent="0.25">
      <c r="B921" t="s">
        <v>82</v>
      </c>
      <c r="C921" s="13">
        <v>6.1224489795918399E-3</v>
      </c>
      <c r="D921" s="13">
        <v>3.3333333333333298E-2</v>
      </c>
      <c r="E921" s="13">
        <v>0</v>
      </c>
      <c r="F921" s="13">
        <v>7.5757575757575803E-3</v>
      </c>
      <c r="G921" s="13">
        <v>3.8461538461538498E-3</v>
      </c>
      <c r="H921" s="13"/>
      <c r="I921" s="13">
        <v>8.6956521739130401E-3</v>
      </c>
      <c r="J921" s="13">
        <v>3.8461538461538498E-3</v>
      </c>
      <c r="K921" s="13"/>
      <c r="L921" s="13">
        <v>1.5384615384615399E-2</v>
      </c>
      <c r="M921" s="13">
        <v>9.5238095238095195E-3</v>
      </c>
      <c r="N921" s="13">
        <v>0</v>
      </c>
      <c r="O921" s="13">
        <v>6.13496932515337E-3</v>
      </c>
      <c r="P921" s="13"/>
      <c r="Q921" s="13">
        <v>1.85185185185185E-2</v>
      </c>
      <c r="R921" s="13">
        <v>0</v>
      </c>
      <c r="S921" s="13">
        <v>0</v>
      </c>
      <c r="T921" s="13">
        <v>2.0833333333333301E-2</v>
      </c>
      <c r="U921" s="13">
        <v>0</v>
      </c>
      <c r="V921" s="13">
        <v>0</v>
      </c>
      <c r="W921" s="13">
        <v>1.85185185185185E-2</v>
      </c>
      <c r="X921" s="13">
        <v>0</v>
      </c>
      <c r="Y921" s="13"/>
      <c r="Z921" s="13">
        <v>1.49253731343284E-2</v>
      </c>
      <c r="AA921" s="13">
        <v>1.1494252873563199E-2</v>
      </c>
      <c r="AB921" s="13">
        <v>0</v>
      </c>
      <c r="AC921" s="13">
        <v>0</v>
      </c>
      <c r="AD921" s="13">
        <v>0</v>
      </c>
      <c r="AE921" s="13">
        <v>1.72413793103448E-2</v>
      </c>
      <c r="AF921" s="13">
        <v>0</v>
      </c>
      <c r="AG921" s="13">
        <v>0</v>
      </c>
      <c r="AH921" s="13"/>
      <c r="AI921" s="13">
        <v>0</v>
      </c>
      <c r="AJ921" s="13">
        <v>0</v>
      </c>
      <c r="AK921" s="13">
        <v>0</v>
      </c>
      <c r="AL921" s="13">
        <v>1.2552301255230099E-2</v>
      </c>
      <c r="AM921" s="13">
        <v>0</v>
      </c>
      <c r="AN921" s="13"/>
      <c r="AO921" s="13">
        <v>6.5146579804560298E-3</v>
      </c>
      <c r="AP921" s="13">
        <v>5.4644808743169399E-3</v>
      </c>
      <c r="AQ921" s="13"/>
      <c r="AR921" s="13">
        <v>0</v>
      </c>
      <c r="AS921" s="13">
        <v>8.0000000000000002E-3</v>
      </c>
      <c r="AT921" s="13">
        <v>0</v>
      </c>
      <c r="AU921" s="13">
        <v>0</v>
      </c>
      <c r="AV921" s="13">
        <v>0</v>
      </c>
      <c r="AW921" s="13">
        <v>0</v>
      </c>
      <c r="AX921" s="13">
        <v>0</v>
      </c>
      <c r="AY921" s="13">
        <v>0</v>
      </c>
      <c r="AZ921" s="13">
        <v>1.8181818181818198E-2</v>
      </c>
      <c r="BA921" s="13">
        <v>3.7037037037037E-2</v>
      </c>
      <c r="BB921" s="13">
        <v>0</v>
      </c>
      <c r="BC921" s="13">
        <v>0</v>
      </c>
      <c r="BD921" s="13"/>
      <c r="BE921" s="13">
        <v>5.78034682080925E-3</v>
      </c>
    </row>
    <row r="922" spans="2:57" x14ac:dyDescent="0.25">
      <c r="B922" t="s">
        <v>408</v>
      </c>
      <c r="C922" s="13">
        <v>0.75510204081632604</v>
      </c>
      <c r="D922" s="13">
        <v>0.53333333333333299</v>
      </c>
      <c r="E922" s="13">
        <v>0.69117647058823495</v>
      </c>
      <c r="F922" s="13">
        <v>0.74242424242424199</v>
      </c>
      <c r="G922" s="13">
        <v>0.80384615384615399</v>
      </c>
      <c r="H922" s="13"/>
      <c r="I922" s="13">
        <v>0.7</v>
      </c>
      <c r="J922" s="13">
        <v>0.80384615384615399</v>
      </c>
      <c r="K922" s="13"/>
      <c r="L922" s="13">
        <v>0.72307692307692295</v>
      </c>
      <c r="M922" s="13">
        <v>0.838095238095238</v>
      </c>
      <c r="N922" s="13">
        <v>0.77070063694267499</v>
      </c>
      <c r="O922" s="13">
        <v>0.69938650306748495</v>
      </c>
      <c r="P922" s="13"/>
      <c r="Q922" s="13">
        <v>0.55555555555555602</v>
      </c>
      <c r="R922" s="13">
        <v>0.71428571428571397</v>
      </c>
      <c r="S922" s="13">
        <v>0.73170731707317105</v>
      </c>
      <c r="T922" s="13">
        <v>0.70833333333333304</v>
      </c>
      <c r="U922" s="13">
        <v>0.79365079365079405</v>
      </c>
      <c r="V922" s="13">
        <v>0.86764705882352899</v>
      </c>
      <c r="W922" s="13">
        <v>0.70370370370370405</v>
      </c>
      <c r="X922" s="13">
        <v>0.82142857142857095</v>
      </c>
      <c r="Y922" s="13"/>
      <c r="Z922" s="13">
        <v>0.70149253731343297</v>
      </c>
      <c r="AA922" s="13">
        <v>0.71264367816092</v>
      </c>
      <c r="AB922" s="13">
        <v>0.68918918918918903</v>
      </c>
      <c r="AC922" s="13">
        <v>0.81707317073170704</v>
      </c>
      <c r="AD922" s="13">
        <v>0.82692307692307698</v>
      </c>
      <c r="AE922" s="13">
        <v>0.70689655172413801</v>
      </c>
      <c r="AF922" s="13">
        <v>0.91304347826086996</v>
      </c>
      <c r="AG922" s="13">
        <v>0.80851063829787195</v>
      </c>
      <c r="AH922" s="13"/>
      <c r="AI922" s="13">
        <v>0.65</v>
      </c>
      <c r="AJ922" s="13">
        <v>0.61224489795918402</v>
      </c>
      <c r="AK922" s="13">
        <v>0.684782608695652</v>
      </c>
      <c r="AL922" s="13">
        <v>0.76150627615062805</v>
      </c>
      <c r="AM922" s="13">
        <v>0.92941176470588205</v>
      </c>
      <c r="AN922" s="13"/>
      <c r="AO922" s="13">
        <v>0.74267100977198697</v>
      </c>
      <c r="AP922" s="13">
        <v>0.77595628415300499</v>
      </c>
      <c r="AQ922" s="13"/>
      <c r="AR922" s="13">
        <v>0.88571428571428601</v>
      </c>
      <c r="AS922" s="13">
        <v>0.72799999999999998</v>
      </c>
      <c r="AT922" s="13">
        <v>0.5</v>
      </c>
      <c r="AU922" s="13">
        <v>1</v>
      </c>
      <c r="AV922" s="13">
        <v>0.76923076923076905</v>
      </c>
      <c r="AW922" s="13">
        <v>0.73809523809523803</v>
      </c>
      <c r="AX922" s="13">
        <v>0.71794871794871795</v>
      </c>
      <c r="AY922" s="13">
        <v>0.82352941176470595</v>
      </c>
      <c r="AZ922" s="13">
        <v>0.72727272727272696</v>
      </c>
      <c r="BA922" s="13">
        <v>0.74074074074074103</v>
      </c>
      <c r="BB922" s="13">
        <v>0.67741935483870996</v>
      </c>
      <c r="BC922" s="13">
        <v>0.8</v>
      </c>
      <c r="BD922" s="13"/>
      <c r="BE922" s="13">
        <v>0.83815028901734101</v>
      </c>
    </row>
    <row r="923" spans="2:57" x14ac:dyDescent="0.25">
      <c r="B923" t="s">
        <v>409</v>
      </c>
      <c r="C923" s="13">
        <v>6.3265306122449003E-2</v>
      </c>
      <c r="D923" s="13">
        <v>0.1</v>
      </c>
      <c r="E923" s="13">
        <v>0.11764705882352899</v>
      </c>
      <c r="F923" s="13">
        <v>8.3333333333333301E-2</v>
      </c>
      <c r="G923" s="13">
        <v>3.4615384615384603E-2</v>
      </c>
      <c r="H923" s="13"/>
      <c r="I923" s="13">
        <v>9.5652173913043495E-2</v>
      </c>
      <c r="J923" s="13">
        <v>3.4615384615384603E-2</v>
      </c>
      <c r="K923" s="13"/>
      <c r="L923" s="13">
        <v>6.15384615384615E-2</v>
      </c>
      <c r="M923" s="13">
        <v>1.9047619047619001E-2</v>
      </c>
      <c r="N923" s="13">
        <v>8.9171974522293002E-2</v>
      </c>
      <c r="O923" s="13">
        <v>6.7484662576687102E-2</v>
      </c>
      <c r="P923" s="13"/>
      <c r="Q923" s="13">
        <v>0.12962962962963001</v>
      </c>
      <c r="R923" s="13">
        <v>9.5238095238095205E-2</v>
      </c>
      <c r="S923" s="13">
        <v>2.4390243902439001E-2</v>
      </c>
      <c r="T923" s="13">
        <v>4.1666666666666699E-2</v>
      </c>
      <c r="U923" s="13">
        <v>7.9365079365079402E-2</v>
      </c>
      <c r="V923" s="13">
        <v>2.9411764705882401E-2</v>
      </c>
      <c r="W923" s="13">
        <v>7.4074074074074098E-2</v>
      </c>
      <c r="X923" s="13">
        <v>4.4642857142857102E-2</v>
      </c>
      <c r="Y923" s="13"/>
      <c r="Z923" s="13">
        <v>2.9850746268656699E-2</v>
      </c>
      <c r="AA923" s="13">
        <v>9.1954022988505704E-2</v>
      </c>
      <c r="AB923" s="13">
        <v>4.0540540540540501E-2</v>
      </c>
      <c r="AC923" s="13">
        <v>4.8780487804878099E-2</v>
      </c>
      <c r="AD923" s="13">
        <v>5.7692307692307702E-2</v>
      </c>
      <c r="AE923" s="13">
        <v>0.10344827586206901</v>
      </c>
      <c r="AF923" s="13">
        <v>4.3478260869565202E-2</v>
      </c>
      <c r="AG923" s="13">
        <v>8.5106382978723402E-2</v>
      </c>
      <c r="AH923" s="13"/>
      <c r="AI923" s="13">
        <v>0.1</v>
      </c>
      <c r="AJ923" s="13">
        <v>0.14285714285714299</v>
      </c>
      <c r="AK923" s="13">
        <v>8.6956521739130405E-2</v>
      </c>
      <c r="AL923" s="13">
        <v>5.4393305439330498E-2</v>
      </c>
      <c r="AM923" s="13">
        <v>1.1764705882352899E-2</v>
      </c>
      <c r="AN923" s="13"/>
      <c r="AO923" s="13">
        <v>6.5146579804560303E-2</v>
      </c>
      <c r="AP923" s="13">
        <v>6.0109289617486301E-2</v>
      </c>
      <c r="AQ923" s="13"/>
      <c r="AR923" s="13">
        <v>0</v>
      </c>
      <c r="AS923" s="13">
        <v>6.4000000000000001E-2</v>
      </c>
      <c r="AT923" s="13">
        <v>0.375</v>
      </c>
      <c r="AU923" s="13">
        <v>0</v>
      </c>
      <c r="AV923" s="13">
        <v>3.0769230769230799E-2</v>
      </c>
      <c r="AW923" s="13">
        <v>4.7619047619047603E-2</v>
      </c>
      <c r="AX923" s="13">
        <v>7.69230769230769E-2</v>
      </c>
      <c r="AY923" s="13">
        <v>5.8823529411764698E-2</v>
      </c>
      <c r="AZ923" s="13">
        <v>9.0909090909090898E-2</v>
      </c>
      <c r="BA923" s="13">
        <v>7.4074074074074098E-2</v>
      </c>
      <c r="BB923" s="13">
        <v>0.12903225806451599</v>
      </c>
      <c r="BC923" s="13">
        <v>3.3333333333333298E-2</v>
      </c>
      <c r="BD923" s="13"/>
      <c r="BE923" s="13">
        <v>4.0462427745664699E-2</v>
      </c>
    </row>
    <row r="924" spans="2:57" x14ac:dyDescent="0.25">
      <c r="B924" t="s">
        <v>274</v>
      </c>
      <c r="C924" s="13">
        <v>0.69183673469387796</v>
      </c>
      <c r="D924" s="13">
        <v>0.43333333333333302</v>
      </c>
      <c r="E924" s="13">
        <v>0.57352941176470595</v>
      </c>
      <c r="F924" s="13">
        <v>0.65909090909090895</v>
      </c>
      <c r="G924" s="13">
        <v>0.76923076923076905</v>
      </c>
      <c r="H924" s="13"/>
      <c r="I924" s="13">
        <v>0.60434782608695603</v>
      </c>
      <c r="J924" s="13">
        <v>0.76923076923076905</v>
      </c>
      <c r="K924" s="13"/>
      <c r="L924" s="13">
        <v>0.66153846153846196</v>
      </c>
      <c r="M924" s="13">
        <v>0.81904761904761902</v>
      </c>
      <c r="N924" s="13">
        <v>0.68152866242038201</v>
      </c>
      <c r="O924" s="13">
        <v>0.63190184049079701</v>
      </c>
      <c r="P924" s="13"/>
      <c r="Q924" s="13">
        <v>0.42592592592592599</v>
      </c>
      <c r="R924" s="13">
        <v>0.61904761904761896</v>
      </c>
      <c r="S924" s="13">
        <v>0.707317073170732</v>
      </c>
      <c r="T924" s="13">
        <v>0.66666666666666696</v>
      </c>
      <c r="U924" s="13">
        <v>0.71428571428571397</v>
      </c>
      <c r="V924" s="13">
        <v>0.83823529411764697</v>
      </c>
      <c r="W924" s="13">
        <v>0.62962962962962998</v>
      </c>
      <c r="X924" s="13">
        <v>0.77678571428571397</v>
      </c>
      <c r="Y924" s="13"/>
      <c r="Z924" s="13">
        <v>0.67164179104477595</v>
      </c>
      <c r="AA924" s="13">
        <v>0.62068965517241403</v>
      </c>
      <c r="AB924" s="13">
        <v>0.64864864864864902</v>
      </c>
      <c r="AC924" s="13">
        <v>0.76829268292682895</v>
      </c>
      <c r="AD924" s="13">
        <v>0.76923076923076905</v>
      </c>
      <c r="AE924" s="13">
        <v>0.60344827586206895</v>
      </c>
      <c r="AF924" s="13">
        <v>0.86956521739130399</v>
      </c>
      <c r="AG924" s="13">
        <v>0.72340425531914898</v>
      </c>
      <c r="AH924" s="13"/>
      <c r="AI924" s="13">
        <v>0.55000000000000004</v>
      </c>
      <c r="AJ924" s="13">
        <v>0.469387755102041</v>
      </c>
      <c r="AK924" s="13">
        <v>0.59782608695652195</v>
      </c>
      <c r="AL924" s="13">
        <v>0.70711297071129697</v>
      </c>
      <c r="AM924" s="13">
        <v>0.91764705882352904</v>
      </c>
      <c r="AN924" s="13"/>
      <c r="AO924" s="13">
        <v>0.67752442996742701</v>
      </c>
      <c r="AP924" s="13">
        <v>0.71584699453551903</v>
      </c>
      <c r="AQ924" s="13"/>
      <c r="AR924" s="13">
        <v>0.88571428571428601</v>
      </c>
      <c r="AS924" s="13">
        <v>0.66400000000000003</v>
      </c>
      <c r="AT924" s="13">
        <v>0.125</v>
      </c>
      <c r="AU924" s="13">
        <v>1</v>
      </c>
      <c r="AV924" s="13">
        <v>0.73846153846153895</v>
      </c>
      <c r="AW924" s="13">
        <v>0.69047619047619002</v>
      </c>
      <c r="AX924" s="13">
        <v>0.64102564102564097</v>
      </c>
      <c r="AY924" s="13">
        <v>0.76470588235294101</v>
      </c>
      <c r="AZ924" s="13">
        <v>0.63636363636363602</v>
      </c>
      <c r="BA924" s="13">
        <v>0.66666666666666696</v>
      </c>
      <c r="BB924" s="13">
        <v>0.54838709677419395</v>
      </c>
      <c r="BC924" s="13">
        <v>0.76666666666666705</v>
      </c>
      <c r="BD924" s="13"/>
      <c r="BE924" s="13">
        <v>0.79768786127167601</v>
      </c>
    </row>
    <row r="925" spans="2:57" x14ac:dyDescent="0.25">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row>
    <row r="926" spans="2:57" x14ac:dyDescent="0.25">
      <c r="B926" s="6" t="s">
        <v>414</v>
      </c>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row>
    <row r="927" spans="2:57" x14ac:dyDescent="0.25">
      <c r="B927" s="23" t="s">
        <v>242</v>
      </c>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row>
    <row r="928" spans="2:57" x14ac:dyDescent="0.25">
      <c r="B928" t="s">
        <v>403</v>
      </c>
      <c r="C928" s="13">
        <v>0.371428571428571</v>
      </c>
      <c r="D928" s="13">
        <v>0.3</v>
      </c>
      <c r="E928" s="13">
        <v>0.32352941176470601</v>
      </c>
      <c r="F928" s="13">
        <v>0.27272727272727298</v>
      </c>
      <c r="G928" s="13">
        <v>0.44230769230769201</v>
      </c>
      <c r="H928" s="13"/>
      <c r="I928" s="13">
        <v>0.291304347826087</v>
      </c>
      <c r="J928" s="13">
        <v>0.44230769230769201</v>
      </c>
      <c r="K928" s="13"/>
      <c r="L928" s="13">
        <v>0.41538461538461502</v>
      </c>
      <c r="M928" s="13">
        <v>0.38095238095238099</v>
      </c>
      <c r="N928" s="13">
        <v>0.41401273885350298</v>
      </c>
      <c r="O928" s="13">
        <v>0.30674846625766899</v>
      </c>
      <c r="P928" s="13"/>
      <c r="Q928" s="13">
        <v>0.27777777777777801</v>
      </c>
      <c r="R928" s="13">
        <v>0.214285714285714</v>
      </c>
      <c r="S928" s="13">
        <v>0.39024390243902402</v>
      </c>
      <c r="T928" s="13">
        <v>0.39583333333333298</v>
      </c>
      <c r="U928" s="13">
        <v>0.317460317460317</v>
      </c>
      <c r="V928" s="13">
        <v>0.47058823529411797</v>
      </c>
      <c r="W928" s="13">
        <v>0.37037037037037002</v>
      </c>
      <c r="X928" s="13">
        <v>0.42857142857142899</v>
      </c>
      <c r="Y928" s="13"/>
      <c r="Z928" s="13">
        <v>0.35820895522388102</v>
      </c>
      <c r="AA928" s="13">
        <v>0.27586206896551702</v>
      </c>
      <c r="AB928" s="13">
        <v>0.37837837837837801</v>
      </c>
      <c r="AC928" s="13">
        <v>0.46341463414634099</v>
      </c>
      <c r="AD928" s="13">
        <v>0.36538461538461497</v>
      </c>
      <c r="AE928" s="13">
        <v>0.31034482758620702</v>
      </c>
      <c r="AF928" s="13">
        <v>0.52173913043478304</v>
      </c>
      <c r="AG928" s="13">
        <v>0.40425531914893598</v>
      </c>
      <c r="AH928" s="13"/>
      <c r="AI928" s="13">
        <v>0.2</v>
      </c>
      <c r="AJ928" s="13">
        <v>0.22448979591836701</v>
      </c>
      <c r="AK928" s="13">
        <v>0.23913043478260901</v>
      </c>
      <c r="AL928" s="13">
        <v>0.38075313807531402</v>
      </c>
      <c r="AM928" s="13">
        <v>0.63529411764705901</v>
      </c>
      <c r="AN928" s="13"/>
      <c r="AO928" s="13">
        <v>0.37133550488599298</v>
      </c>
      <c r="AP928" s="13">
        <v>0.37158469945355199</v>
      </c>
      <c r="AQ928" s="13"/>
      <c r="AR928" s="13">
        <v>0.314285714285714</v>
      </c>
      <c r="AS928" s="13">
        <v>0.40799999999999997</v>
      </c>
      <c r="AT928" s="13">
        <v>0.125</v>
      </c>
      <c r="AU928" s="13">
        <v>0.625</v>
      </c>
      <c r="AV928" s="13">
        <v>0.33846153846153798</v>
      </c>
      <c r="AW928" s="13">
        <v>0.40476190476190499</v>
      </c>
      <c r="AX928" s="13">
        <v>0.33333333333333298</v>
      </c>
      <c r="AY928" s="13">
        <v>0.47058823529411797</v>
      </c>
      <c r="AZ928" s="13">
        <v>0.45454545454545497</v>
      </c>
      <c r="BA928" s="13">
        <v>0.33333333333333298</v>
      </c>
      <c r="BB928" s="13">
        <v>0.16129032258064499</v>
      </c>
      <c r="BC928" s="13">
        <v>0.33333333333333298</v>
      </c>
      <c r="BD928" s="13"/>
      <c r="BE928" s="13">
        <v>0.479768786127168</v>
      </c>
    </row>
    <row r="929" spans="2:57" x14ac:dyDescent="0.25">
      <c r="B929" t="s">
        <v>404</v>
      </c>
      <c r="C929" s="13">
        <v>0.43265306122448999</v>
      </c>
      <c r="D929" s="13">
        <v>0.266666666666667</v>
      </c>
      <c r="E929" s="13">
        <v>0.45588235294117602</v>
      </c>
      <c r="F929" s="13">
        <v>0.53030303030303005</v>
      </c>
      <c r="G929" s="13">
        <v>0.39615384615384602</v>
      </c>
      <c r="H929" s="13"/>
      <c r="I929" s="13">
        <v>0.47391304347826102</v>
      </c>
      <c r="J929" s="13">
        <v>0.39615384615384602</v>
      </c>
      <c r="K929" s="13"/>
      <c r="L929" s="13">
        <v>0.4</v>
      </c>
      <c r="M929" s="13">
        <v>0.50476190476190497</v>
      </c>
      <c r="N929" s="13">
        <v>0.38216560509554098</v>
      </c>
      <c r="O929" s="13">
        <v>0.44785276073619601</v>
      </c>
      <c r="P929" s="13"/>
      <c r="Q929" s="13">
        <v>0.42592592592592599</v>
      </c>
      <c r="R929" s="13">
        <v>0.52380952380952395</v>
      </c>
      <c r="S929" s="13">
        <v>0.439024390243902</v>
      </c>
      <c r="T929" s="13">
        <v>0.5</v>
      </c>
      <c r="U929" s="13">
        <v>0.49206349206349198</v>
      </c>
      <c r="V929" s="13">
        <v>0.42647058823529399</v>
      </c>
      <c r="W929" s="13">
        <v>0.407407407407407</v>
      </c>
      <c r="X929" s="13">
        <v>0.36607142857142899</v>
      </c>
      <c r="Y929" s="13"/>
      <c r="Z929" s="13">
        <v>0.43283582089552203</v>
      </c>
      <c r="AA929" s="13">
        <v>0.44827586206896602</v>
      </c>
      <c r="AB929" s="13">
        <v>0.45945945945945899</v>
      </c>
      <c r="AC929" s="13">
        <v>0.39024390243902402</v>
      </c>
      <c r="AD929" s="13">
        <v>0.44230769230769201</v>
      </c>
      <c r="AE929" s="13">
        <v>0.48275862068965503</v>
      </c>
      <c r="AF929" s="13">
        <v>0.30434782608695699</v>
      </c>
      <c r="AG929" s="13">
        <v>0.42553191489361702</v>
      </c>
      <c r="AH929" s="13"/>
      <c r="AI929" s="13">
        <v>0.4</v>
      </c>
      <c r="AJ929" s="13">
        <v>0.48979591836734698</v>
      </c>
      <c r="AK929" s="13">
        <v>0.55434782608695699</v>
      </c>
      <c r="AL929" s="13">
        <v>0.43096234309623399</v>
      </c>
      <c r="AM929" s="13">
        <v>0.27058823529411802</v>
      </c>
      <c r="AN929" s="13"/>
      <c r="AO929" s="13">
        <v>0.43322475570032598</v>
      </c>
      <c r="AP929" s="13">
        <v>0.43169398907103801</v>
      </c>
      <c r="AQ929" s="13"/>
      <c r="AR929" s="13">
        <v>0.48571428571428599</v>
      </c>
      <c r="AS929" s="13">
        <v>0.376</v>
      </c>
      <c r="AT929" s="13">
        <v>0.5</v>
      </c>
      <c r="AU929" s="13">
        <v>0.3125</v>
      </c>
      <c r="AV929" s="13">
        <v>0.44615384615384601</v>
      </c>
      <c r="AW929" s="13">
        <v>0.476190476190476</v>
      </c>
      <c r="AX929" s="13">
        <v>0.487179487179487</v>
      </c>
      <c r="AY929" s="13">
        <v>0.29411764705882398</v>
      </c>
      <c r="AZ929" s="13">
        <v>0.381818181818182</v>
      </c>
      <c r="BA929" s="13">
        <v>0.592592592592593</v>
      </c>
      <c r="BB929" s="13">
        <v>0.51612903225806495</v>
      </c>
      <c r="BC929" s="13">
        <v>0.43333333333333302</v>
      </c>
      <c r="BD929" s="13"/>
      <c r="BE929" s="13">
        <v>0.369942196531792</v>
      </c>
    </row>
    <row r="930" spans="2:57" x14ac:dyDescent="0.25">
      <c r="B930" t="s">
        <v>405</v>
      </c>
      <c r="C930" s="13">
        <v>0.13877551020408199</v>
      </c>
      <c r="D930" s="13">
        <v>0.266666666666667</v>
      </c>
      <c r="E930" s="13">
        <v>0.17647058823529399</v>
      </c>
      <c r="F930" s="13">
        <v>0.14393939393939401</v>
      </c>
      <c r="G930" s="13">
        <v>0.111538461538462</v>
      </c>
      <c r="H930" s="13"/>
      <c r="I930" s="13">
        <v>0.16956521739130401</v>
      </c>
      <c r="J930" s="13">
        <v>0.111538461538462</v>
      </c>
      <c r="K930" s="13"/>
      <c r="L930" s="13">
        <v>0.123076923076923</v>
      </c>
      <c r="M930" s="13">
        <v>7.6190476190476197E-2</v>
      </c>
      <c r="N930" s="13">
        <v>0.152866242038217</v>
      </c>
      <c r="O930" s="13">
        <v>0.17177914110429399</v>
      </c>
      <c r="P930" s="13"/>
      <c r="Q930" s="13">
        <v>0.16666666666666699</v>
      </c>
      <c r="R930" s="13">
        <v>0.238095238095238</v>
      </c>
      <c r="S930" s="13">
        <v>0.12195121951219499</v>
      </c>
      <c r="T930" s="13">
        <v>4.1666666666666699E-2</v>
      </c>
      <c r="U930" s="13">
        <v>0.126984126984127</v>
      </c>
      <c r="V930" s="13">
        <v>8.8235294117647106E-2</v>
      </c>
      <c r="W930" s="13">
        <v>0.12962962962963001</v>
      </c>
      <c r="X930" s="13">
        <v>0.16964285714285701</v>
      </c>
      <c r="Y930" s="13"/>
      <c r="Z930" s="13">
        <v>0.14925373134328401</v>
      </c>
      <c r="AA930" s="13">
        <v>0.18390804597701099</v>
      </c>
      <c r="AB930" s="13">
        <v>0.121621621621622</v>
      </c>
      <c r="AC930" s="13">
        <v>0.12195121951219499</v>
      </c>
      <c r="AD930" s="13">
        <v>0.134615384615385</v>
      </c>
      <c r="AE930" s="13">
        <v>0.13793103448275901</v>
      </c>
      <c r="AF930" s="13">
        <v>0.13043478260869601</v>
      </c>
      <c r="AG930" s="13">
        <v>0.10638297872340401</v>
      </c>
      <c r="AH930" s="13"/>
      <c r="AI930" s="13">
        <v>0.25</v>
      </c>
      <c r="AJ930" s="13">
        <v>0.20408163265306101</v>
      </c>
      <c r="AK930" s="13">
        <v>0.173913043478261</v>
      </c>
      <c r="AL930" s="13">
        <v>0.121338912133891</v>
      </c>
      <c r="AM930" s="13">
        <v>7.0588235294117604E-2</v>
      </c>
      <c r="AN930" s="13"/>
      <c r="AO930" s="13">
        <v>0.13355048859934901</v>
      </c>
      <c r="AP930" s="13">
        <v>0.14754098360655701</v>
      </c>
      <c r="AQ930" s="13"/>
      <c r="AR930" s="13">
        <v>0.17142857142857101</v>
      </c>
      <c r="AS930" s="13">
        <v>0.17599999999999999</v>
      </c>
      <c r="AT930" s="13">
        <v>0.25</v>
      </c>
      <c r="AU930" s="13">
        <v>6.25E-2</v>
      </c>
      <c r="AV930" s="13">
        <v>0.18461538461538499</v>
      </c>
      <c r="AW930" s="13">
        <v>4.7619047619047603E-2</v>
      </c>
      <c r="AX930" s="13">
        <v>0.102564102564103</v>
      </c>
      <c r="AY930" s="13">
        <v>0.17647058823529399</v>
      </c>
      <c r="AZ930" s="13">
        <v>5.4545454545454501E-2</v>
      </c>
      <c r="BA930" s="13">
        <v>7.4074074074074098E-2</v>
      </c>
      <c r="BB930" s="13">
        <v>0.16129032258064499</v>
      </c>
      <c r="BC930" s="13">
        <v>0.2</v>
      </c>
      <c r="BD930" s="13"/>
      <c r="BE930" s="13">
        <v>0.109826589595376</v>
      </c>
    </row>
    <row r="931" spans="2:57" x14ac:dyDescent="0.25">
      <c r="B931" t="s">
        <v>406</v>
      </c>
      <c r="C931" s="13">
        <v>2.8571428571428598E-2</v>
      </c>
      <c r="D931" s="13">
        <v>0.1</v>
      </c>
      <c r="E931" s="13">
        <v>4.4117647058823498E-2</v>
      </c>
      <c r="F931" s="13">
        <v>1.5151515151515201E-2</v>
      </c>
      <c r="G931" s="13">
        <v>2.3076923076923099E-2</v>
      </c>
      <c r="H931" s="13"/>
      <c r="I931" s="13">
        <v>3.4782608695652202E-2</v>
      </c>
      <c r="J931" s="13">
        <v>2.3076923076923099E-2</v>
      </c>
      <c r="K931" s="13"/>
      <c r="L931" s="13">
        <v>6.15384615384615E-2</v>
      </c>
      <c r="M931" s="13">
        <v>1.9047619047619001E-2</v>
      </c>
      <c r="N931" s="13">
        <v>1.9108280254777101E-2</v>
      </c>
      <c r="O931" s="13">
        <v>3.0674846625766899E-2</v>
      </c>
      <c r="P931" s="13"/>
      <c r="Q931" s="13">
        <v>9.2592592592592601E-2</v>
      </c>
      <c r="R931" s="13">
        <v>2.3809523809523801E-2</v>
      </c>
      <c r="S931" s="13">
        <v>2.4390243902439001E-2</v>
      </c>
      <c r="T931" s="13">
        <v>2.0833333333333301E-2</v>
      </c>
      <c r="U931" s="13">
        <v>3.1746031746031703E-2</v>
      </c>
      <c r="V931" s="13">
        <v>0</v>
      </c>
      <c r="W931" s="13">
        <v>5.5555555555555601E-2</v>
      </c>
      <c r="X931" s="13">
        <v>8.9285714285714298E-3</v>
      </c>
      <c r="Y931" s="13"/>
      <c r="Z931" s="13">
        <v>2.9850746268656699E-2</v>
      </c>
      <c r="AA931" s="13">
        <v>5.7471264367816098E-2</v>
      </c>
      <c r="AB931" s="13">
        <v>1.35135135135135E-2</v>
      </c>
      <c r="AC931" s="13">
        <v>1.21951219512195E-2</v>
      </c>
      <c r="AD931" s="13">
        <v>1.9230769230769201E-2</v>
      </c>
      <c r="AE931" s="13">
        <v>3.4482758620689703E-2</v>
      </c>
      <c r="AF931" s="13">
        <v>0</v>
      </c>
      <c r="AG931" s="13">
        <v>4.2553191489361701E-2</v>
      </c>
      <c r="AH931" s="13"/>
      <c r="AI931" s="13">
        <v>0.15</v>
      </c>
      <c r="AJ931" s="13">
        <v>4.08163265306122E-2</v>
      </c>
      <c r="AK931" s="13">
        <v>2.1739130434782601E-2</v>
      </c>
      <c r="AL931" s="13">
        <v>2.5104602510460299E-2</v>
      </c>
      <c r="AM931" s="13">
        <v>1.1764705882352899E-2</v>
      </c>
      <c r="AN931" s="13"/>
      <c r="AO931" s="13">
        <v>3.2573289902280103E-2</v>
      </c>
      <c r="AP931" s="13">
        <v>2.1857923497267801E-2</v>
      </c>
      <c r="AQ931" s="13"/>
      <c r="AR931" s="13">
        <v>2.8571428571428598E-2</v>
      </c>
      <c r="AS931" s="13">
        <v>8.0000000000000002E-3</v>
      </c>
      <c r="AT931" s="13">
        <v>0.125</v>
      </c>
      <c r="AU931" s="13">
        <v>0</v>
      </c>
      <c r="AV931" s="13">
        <v>1.5384615384615399E-2</v>
      </c>
      <c r="AW931" s="13">
        <v>2.3809523809523801E-2</v>
      </c>
      <c r="AX931" s="13">
        <v>5.1282051282051301E-2</v>
      </c>
      <c r="AY931" s="13">
        <v>5.8823529411764698E-2</v>
      </c>
      <c r="AZ931" s="13">
        <v>5.4545454545454501E-2</v>
      </c>
      <c r="BA931" s="13">
        <v>0</v>
      </c>
      <c r="BB931" s="13">
        <v>6.4516129032258104E-2</v>
      </c>
      <c r="BC931" s="13">
        <v>3.3333333333333298E-2</v>
      </c>
      <c r="BD931" s="13"/>
      <c r="BE931" s="13">
        <v>2.3121387283237E-2</v>
      </c>
    </row>
    <row r="932" spans="2:57" x14ac:dyDescent="0.25">
      <c r="B932" t="s">
        <v>407</v>
      </c>
      <c r="C932" s="13">
        <v>1.4285714285714299E-2</v>
      </c>
      <c r="D932" s="13">
        <v>6.6666666666666693E-2</v>
      </c>
      <c r="E932" s="13">
        <v>0</v>
      </c>
      <c r="F932" s="13">
        <v>2.27272727272727E-2</v>
      </c>
      <c r="G932" s="13">
        <v>7.6923076923076901E-3</v>
      </c>
      <c r="H932" s="13"/>
      <c r="I932" s="13">
        <v>2.1739130434782601E-2</v>
      </c>
      <c r="J932" s="13">
        <v>7.6923076923076901E-3</v>
      </c>
      <c r="K932" s="13"/>
      <c r="L932" s="13">
        <v>0</v>
      </c>
      <c r="M932" s="13">
        <v>9.5238095238095195E-3</v>
      </c>
      <c r="N932" s="13">
        <v>1.9108280254777101E-2</v>
      </c>
      <c r="O932" s="13">
        <v>1.84049079754601E-2</v>
      </c>
      <c r="P932" s="13"/>
      <c r="Q932" s="13">
        <v>3.7037037037037E-2</v>
      </c>
      <c r="R932" s="13">
        <v>0</v>
      </c>
      <c r="S932" s="13">
        <v>2.4390243902439001E-2</v>
      </c>
      <c r="T932" s="13">
        <v>2.0833333333333301E-2</v>
      </c>
      <c r="U932" s="13">
        <v>1.58730158730159E-2</v>
      </c>
      <c r="V932" s="13">
        <v>0</v>
      </c>
      <c r="W932" s="13">
        <v>0</v>
      </c>
      <c r="X932" s="13">
        <v>1.7857142857142901E-2</v>
      </c>
      <c r="Y932" s="13"/>
      <c r="Z932" s="13">
        <v>1.49253731343284E-2</v>
      </c>
      <c r="AA932" s="13">
        <v>1.1494252873563199E-2</v>
      </c>
      <c r="AB932" s="13">
        <v>0</v>
      </c>
      <c r="AC932" s="13">
        <v>1.21951219512195E-2</v>
      </c>
      <c r="AD932" s="13">
        <v>1.9230769230769201E-2</v>
      </c>
      <c r="AE932" s="13">
        <v>3.4482758620689703E-2</v>
      </c>
      <c r="AF932" s="13">
        <v>0</v>
      </c>
      <c r="AG932" s="13">
        <v>2.1276595744680899E-2</v>
      </c>
      <c r="AH932" s="13"/>
      <c r="AI932" s="13">
        <v>0</v>
      </c>
      <c r="AJ932" s="13">
        <v>2.04081632653061E-2</v>
      </c>
      <c r="AK932" s="13">
        <v>0</v>
      </c>
      <c r="AL932" s="13">
        <v>2.0920502092050201E-2</v>
      </c>
      <c r="AM932" s="13">
        <v>1.1764705882352899E-2</v>
      </c>
      <c r="AN932" s="13"/>
      <c r="AO932" s="13">
        <v>1.62866449511401E-2</v>
      </c>
      <c r="AP932" s="13">
        <v>1.0928961748633901E-2</v>
      </c>
      <c r="AQ932" s="13"/>
      <c r="AR932" s="13">
        <v>0</v>
      </c>
      <c r="AS932" s="13">
        <v>8.0000000000000002E-3</v>
      </c>
      <c r="AT932" s="13">
        <v>0</v>
      </c>
      <c r="AU932" s="13">
        <v>0</v>
      </c>
      <c r="AV932" s="13">
        <v>0</v>
      </c>
      <c r="AW932" s="13">
        <v>2.3809523809523801E-2</v>
      </c>
      <c r="AX932" s="13">
        <v>0</v>
      </c>
      <c r="AY932" s="13">
        <v>0</v>
      </c>
      <c r="AZ932" s="13">
        <v>3.6363636363636397E-2</v>
      </c>
      <c r="BA932" s="13">
        <v>0</v>
      </c>
      <c r="BB932" s="13">
        <v>9.6774193548387094E-2</v>
      </c>
      <c r="BC932" s="13">
        <v>0</v>
      </c>
      <c r="BD932" s="13"/>
      <c r="BE932" s="13">
        <v>5.78034682080925E-3</v>
      </c>
    </row>
    <row r="933" spans="2:57" x14ac:dyDescent="0.25">
      <c r="B933" t="s">
        <v>82</v>
      </c>
      <c r="C933" s="13">
        <v>1.4285714285714299E-2</v>
      </c>
      <c r="D933" s="13">
        <v>0</v>
      </c>
      <c r="E933" s="13">
        <v>0</v>
      </c>
      <c r="F933" s="13">
        <v>1.5151515151515201E-2</v>
      </c>
      <c r="G933" s="13">
        <v>1.9230769230769201E-2</v>
      </c>
      <c r="H933" s="13"/>
      <c r="I933" s="13">
        <v>8.6956521739130401E-3</v>
      </c>
      <c r="J933" s="13">
        <v>1.9230769230769201E-2</v>
      </c>
      <c r="K933" s="13"/>
      <c r="L933" s="13">
        <v>0</v>
      </c>
      <c r="M933" s="13">
        <v>9.5238095238095195E-3</v>
      </c>
      <c r="N933" s="13">
        <v>1.27388535031847E-2</v>
      </c>
      <c r="O933" s="13">
        <v>2.4539877300613501E-2</v>
      </c>
      <c r="P933" s="13"/>
      <c r="Q933" s="13">
        <v>0</v>
      </c>
      <c r="R933" s="13">
        <v>0</v>
      </c>
      <c r="S933" s="13">
        <v>0</v>
      </c>
      <c r="T933" s="13">
        <v>2.0833333333333301E-2</v>
      </c>
      <c r="U933" s="13">
        <v>1.58730158730159E-2</v>
      </c>
      <c r="V933" s="13">
        <v>1.4705882352941201E-2</v>
      </c>
      <c r="W933" s="13">
        <v>3.7037037037037E-2</v>
      </c>
      <c r="X933" s="13">
        <v>8.9285714285714298E-3</v>
      </c>
      <c r="Y933" s="13"/>
      <c r="Z933" s="13">
        <v>1.49253731343284E-2</v>
      </c>
      <c r="AA933" s="13">
        <v>2.2988505747126398E-2</v>
      </c>
      <c r="AB933" s="13">
        <v>2.7027027027027001E-2</v>
      </c>
      <c r="AC933" s="13">
        <v>0</v>
      </c>
      <c r="AD933" s="13">
        <v>1.9230769230769201E-2</v>
      </c>
      <c r="AE933" s="13">
        <v>0</v>
      </c>
      <c r="AF933" s="13">
        <v>4.3478260869565202E-2</v>
      </c>
      <c r="AG933" s="13">
        <v>0</v>
      </c>
      <c r="AH933" s="13"/>
      <c r="AI933" s="13">
        <v>0</v>
      </c>
      <c r="AJ933" s="13">
        <v>2.04081632653061E-2</v>
      </c>
      <c r="AK933" s="13">
        <v>1.0869565217391301E-2</v>
      </c>
      <c r="AL933" s="13">
        <v>2.0920502092050201E-2</v>
      </c>
      <c r="AM933" s="13">
        <v>0</v>
      </c>
      <c r="AN933" s="13"/>
      <c r="AO933" s="13">
        <v>1.30293159609121E-2</v>
      </c>
      <c r="AP933" s="13">
        <v>1.63934426229508E-2</v>
      </c>
      <c r="AQ933" s="13"/>
      <c r="AR933" s="13">
        <v>0</v>
      </c>
      <c r="AS933" s="13">
        <v>2.4E-2</v>
      </c>
      <c r="AT933" s="13">
        <v>0</v>
      </c>
      <c r="AU933" s="13">
        <v>0</v>
      </c>
      <c r="AV933" s="13">
        <v>1.5384615384615399E-2</v>
      </c>
      <c r="AW933" s="13">
        <v>2.3809523809523801E-2</v>
      </c>
      <c r="AX933" s="13">
        <v>2.5641025641025599E-2</v>
      </c>
      <c r="AY933" s="13">
        <v>0</v>
      </c>
      <c r="AZ933" s="13">
        <v>1.8181818181818198E-2</v>
      </c>
      <c r="BA933" s="13">
        <v>0</v>
      </c>
      <c r="BB933" s="13">
        <v>0</v>
      </c>
      <c r="BC933" s="13">
        <v>0</v>
      </c>
      <c r="BD933" s="13"/>
      <c r="BE933" s="13">
        <v>1.15606936416185E-2</v>
      </c>
    </row>
    <row r="934" spans="2:57" x14ac:dyDescent="0.25">
      <c r="B934" t="s">
        <v>408</v>
      </c>
      <c r="C934" s="13">
        <v>0.80408163265306098</v>
      </c>
      <c r="D934" s="13">
        <v>0.56666666666666698</v>
      </c>
      <c r="E934" s="13">
        <v>0.77941176470588203</v>
      </c>
      <c r="F934" s="13">
        <v>0.80303030303030298</v>
      </c>
      <c r="G934" s="13">
        <v>0.83846153846153804</v>
      </c>
      <c r="H934" s="13"/>
      <c r="I934" s="13">
        <v>0.76521739130434796</v>
      </c>
      <c r="J934" s="13">
        <v>0.83846153846153804</v>
      </c>
      <c r="K934" s="13"/>
      <c r="L934" s="13">
        <v>0.81538461538461504</v>
      </c>
      <c r="M934" s="13">
        <v>0.88571428571428601</v>
      </c>
      <c r="N934" s="13">
        <v>0.79617834394904496</v>
      </c>
      <c r="O934" s="13">
        <v>0.754601226993865</v>
      </c>
      <c r="P934" s="13"/>
      <c r="Q934" s="13">
        <v>0.70370370370370405</v>
      </c>
      <c r="R934" s="13">
        <v>0.73809523809523803</v>
      </c>
      <c r="S934" s="13">
        <v>0.82926829268292701</v>
      </c>
      <c r="T934" s="13">
        <v>0.89583333333333304</v>
      </c>
      <c r="U934" s="13">
        <v>0.80952380952380998</v>
      </c>
      <c r="V934" s="13">
        <v>0.89705882352941202</v>
      </c>
      <c r="W934" s="13">
        <v>0.77777777777777801</v>
      </c>
      <c r="X934" s="13">
        <v>0.79464285714285698</v>
      </c>
      <c r="Y934" s="13"/>
      <c r="Z934" s="13">
        <v>0.79104477611940305</v>
      </c>
      <c r="AA934" s="13">
        <v>0.72413793103448298</v>
      </c>
      <c r="AB934" s="13">
        <v>0.83783783783783805</v>
      </c>
      <c r="AC934" s="13">
        <v>0.85365853658536595</v>
      </c>
      <c r="AD934" s="13">
        <v>0.80769230769230804</v>
      </c>
      <c r="AE934" s="13">
        <v>0.79310344827586199</v>
      </c>
      <c r="AF934" s="13">
        <v>0.82608695652173902</v>
      </c>
      <c r="AG934" s="13">
        <v>0.82978723404255295</v>
      </c>
      <c r="AH934" s="13"/>
      <c r="AI934" s="13">
        <v>0.6</v>
      </c>
      <c r="AJ934" s="13">
        <v>0.71428571428571397</v>
      </c>
      <c r="AK934" s="13">
        <v>0.79347826086956497</v>
      </c>
      <c r="AL934" s="13">
        <v>0.81171548117154801</v>
      </c>
      <c r="AM934" s="13">
        <v>0.90588235294117603</v>
      </c>
      <c r="AN934" s="13"/>
      <c r="AO934" s="13">
        <v>0.80456026058631902</v>
      </c>
      <c r="AP934" s="13">
        <v>0.80327868852458995</v>
      </c>
      <c r="AQ934" s="13"/>
      <c r="AR934" s="13">
        <v>0.8</v>
      </c>
      <c r="AS934" s="13">
        <v>0.78400000000000003</v>
      </c>
      <c r="AT934" s="13">
        <v>0.625</v>
      </c>
      <c r="AU934" s="13">
        <v>0.9375</v>
      </c>
      <c r="AV934" s="13">
        <v>0.78461538461538505</v>
      </c>
      <c r="AW934" s="13">
        <v>0.88095238095238104</v>
      </c>
      <c r="AX934" s="13">
        <v>0.82051282051282004</v>
      </c>
      <c r="AY934" s="13">
        <v>0.76470588235294101</v>
      </c>
      <c r="AZ934" s="13">
        <v>0.83636363636363598</v>
      </c>
      <c r="BA934" s="13">
        <v>0.92592592592592604</v>
      </c>
      <c r="BB934" s="13">
        <v>0.67741935483870996</v>
      </c>
      <c r="BC934" s="13">
        <v>0.76666666666666705</v>
      </c>
      <c r="BD934" s="13"/>
      <c r="BE934" s="13">
        <v>0.84971098265895995</v>
      </c>
    </row>
    <row r="935" spans="2:57" x14ac:dyDescent="0.25">
      <c r="B935" t="s">
        <v>409</v>
      </c>
      <c r="C935" s="13">
        <v>4.2857142857142899E-2</v>
      </c>
      <c r="D935" s="13">
        <v>0.16666666666666699</v>
      </c>
      <c r="E935" s="13">
        <v>4.4117647058823498E-2</v>
      </c>
      <c r="F935" s="13">
        <v>3.7878787878787901E-2</v>
      </c>
      <c r="G935" s="13">
        <v>3.0769230769230799E-2</v>
      </c>
      <c r="H935" s="13"/>
      <c r="I935" s="13">
        <v>5.6521739130434803E-2</v>
      </c>
      <c r="J935" s="13">
        <v>3.0769230769230799E-2</v>
      </c>
      <c r="K935" s="13"/>
      <c r="L935" s="13">
        <v>6.15384615384615E-2</v>
      </c>
      <c r="M935" s="13">
        <v>2.8571428571428598E-2</v>
      </c>
      <c r="N935" s="13">
        <v>3.8216560509554097E-2</v>
      </c>
      <c r="O935" s="13">
        <v>4.9079754601227002E-2</v>
      </c>
      <c r="P935" s="13"/>
      <c r="Q935" s="13">
        <v>0.12962962962963001</v>
      </c>
      <c r="R935" s="13">
        <v>2.3809523809523801E-2</v>
      </c>
      <c r="S935" s="13">
        <v>4.8780487804878099E-2</v>
      </c>
      <c r="T935" s="13">
        <v>4.1666666666666699E-2</v>
      </c>
      <c r="U935" s="13">
        <v>4.7619047619047603E-2</v>
      </c>
      <c r="V935" s="13">
        <v>0</v>
      </c>
      <c r="W935" s="13">
        <v>5.5555555555555601E-2</v>
      </c>
      <c r="X935" s="13">
        <v>2.6785714285714302E-2</v>
      </c>
      <c r="Y935" s="13"/>
      <c r="Z935" s="13">
        <v>4.47761194029851E-2</v>
      </c>
      <c r="AA935" s="13">
        <v>6.8965517241379296E-2</v>
      </c>
      <c r="AB935" s="13">
        <v>1.35135135135135E-2</v>
      </c>
      <c r="AC935" s="13">
        <v>2.4390243902439001E-2</v>
      </c>
      <c r="AD935" s="13">
        <v>3.8461538461538498E-2</v>
      </c>
      <c r="AE935" s="13">
        <v>6.8965517241379296E-2</v>
      </c>
      <c r="AF935" s="13">
        <v>0</v>
      </c>
      <c r="AG935" s="13">
        <v>6.3829787234042507E-2</v>
      </c>
      <c r="AH935" s="13"/>
      <c r="AI935" s="13">
        <v>0.15</v>
      </c>
      <c r="AJ935" s="13">
        <v>6.1224489795918401E-2</v>
      </c>
      <c r="AK935" s="13">
        <v>2.1739130434782601E-2</v>
      </c>
      <c r="AL935" s="13">
        <v>4.6025104602510497E-2</v>
      </c>
      <c r="AM935" s="13">
        <v>2.3529411764705899E-2</v>
      </c>
      <c r="AN935" s="13"/>
      <c r="AO935" s="13">
        <v>4.8859934853420203E-2</v>
      </c>
      <c r="AP935" s="13">
        <v>3.2786885245901599E-2</v>
      </c>
      <c r="AQ935" s="13"/>
      <c r="AR935" s="13">
        <v>2.8571428571428598E-2</v>
      </c>
      <c r="AS935" s="13">
        <v>1.6E-2</v>
      </c>
      <c r="AT935" s="13">
        <v>0.125</v>
      </c>
      <c r="AU935" s="13">
        <v>0</v>
      </c>
      <c r="AV935" s="13">
        <v>1.5384615384615399E-2</v>
      </c>
      <c r="AW935" s="13">
        <v>4.7619047619047603E-2</v>
      </c>
      <c r="AX935" s="13">
        <v>5.1282051282051301E-2</v>
      </c>
      <c r="AY935" s="13">
        <v>5.8823529411764698E-2</v>
      </c>
      <c r="AZ935" s="13">
        <v>9.0909090909090898E-2</v>
      </c>
      <c r="BA935" s="13">
        <v>0</v>
      </c>
      <c r="BB935" s="13">
        <v>0.16129032258064499</v>
      </c>
      <c r="BC935" s="13">
        <v>3.3333333333333298E-2</v>
      </c>
      <c r="BD935" s="13"/>
      <c r="BE935" s="13">
        <v>2.8901734104046201E-2</v>
      </c>
    </row>
    <row r="936" spans="2:57" x14ac:dyDescent="0.25">
      <c r="B936" t="s">
        <v>274</v>
      </c>
      <c r="C936" s="13">
        <v>0.76122448979591895</v>
      </c>
      <c r="D936" s="13">
        <v>0.4</v>
      </c>
      <c r="E936" s="13">
        <v>0.73529411764705899</v>
      </c>
      <c r="F936" s="13">
        <v>0.76515151515151503</v>
      </c>
      <c r="G936" s="13">
        <v>0.80769230769230804</v>
      </c>
      <c r="H936" s="13"/>
      <c r="I936" s="13">
        <v>0.70869565217391295</v>
      </c>
      <c r="J936" s="13">
        <v>0.80769230769230804</v>
      </c>
      <c r="K936" s="13"/>
      <c r="L936" s="13">
        <v>0.75384615384615405</v>
      </c>
      <c r="M936" s="13">
        <v>0.85714285714285698</v>
      </c>
      <c r="N936" s="13">
        <v>0.75796178343948994</v>
      </c>
      <c r="O936" s="13">
        <v>0.70552147239263796</v>
      </c>
      <c r="P936" s="13"/>
      <c r="Q936" s="13">
        <v>0.57407407407407396</v>
      </c>
      <c r="R936" s="13">
        <v>0.71428571428571397</v>
      </c>
      <c r="S936" s="13">
        <v>0.78048780487804903</v>
      </c>
      <c r="T936" s="13">
        <v>0.85416666666666696</v>
      </c>
      <c r="U936" s="13">
        <v>0.76190476190476197</v>
      </c>
      <c r="V936" s="13">
        <v>0.89705882352941202</v>
      </c>
      <c r="W936" s="13">
        <v>0.72222222222222199</v>
      </c>
      <c r="X936" s="13">
        <v>0.76785714285714302</v>
      </c>
      <c r="Y936" s="13"/>
      <c r="Z936" s="13">
        <v>0.74626865671641796</v>
      </c>
      <c r="AA936" s="13">
        <v>0.65517241379310298</v>
      </c>
      <c r="AB936" s="13">
        <v>0.82432432432432401</v>
      </c>
      <c r="AC936" s="13">
        <v>0.82926829268292701</v>
      </c>
      <c r="AD936" s="13">
        <v>0.76923076923076905</v>
      </c>
      <c r="AE936" s="13">
        <v>0.72413793103448298</v>
      </c>
      <c r="AF936" s="13">
        <v>0.82608695652173902</v>
      </c>
      <c r="AG936" s="13">
        <v>0.76595744680851097</v>
      </c>
      <c r="AH936" s="13"/>
      <c r="AI936" s="13">
        <v>0.45</v>
      </c>
      <c r="AJ936" s="13">
        <v>0.65306122448979598</v>
      </c>
      <c r="AK936" s="13">
        <v>0.77173913043478304</v>
      </c>
      <c r="AL936" s="13">
        <v>0.76569037656903804</v>
      </c>
      <c r="AM936" s="13">
        <v>0.88235294117647001</v>
      </c>
      <c r="AN936" s="13"/>
      <c r="AO936" s="13">
        <v>0.75570032573289903</v>
      </c>
      <c r="AP936" s="13">
        <v>0.77049180327868805</v>
      </c>
      <c r="AQ936" s="13"/>
      <c r="AR936" s="13">
        <v>0.77142857142857102</v>
      </c>
      <c r="AS936" s="13">
        <v>0.76800000000000002</v>
      </c>
      <c r="AT936" s="13">
        <v>0.5</v>
      </c>
      <c r="AU936" s="13">
        <v>0.9375</v>
      </c>
      <c r="AV936" s="13">
        <v>0.76923076923076905</v>
      </c>
      <c r="AW936" s="13">
        <v>0.83333333333333304</v>
      </c>
      <c r="AX936" s="13">
        <v>0.76923076923076905</v>
      </c>
      <c r="AY936" s="13">
        <v>0.70588235294117596</v>
      </c>
      <c r="AZ936" s="13">
        <v>0.74545454545454504</v>
      </c>
      <c r="BA936" s="13">
        <v>0.92592592592592604</v>
      </c>
      <c r="BB936" s="13">
        <v>0.51612903225806495</v>
      </c>
      <c r="BC936" s="13">
        <v>0.73333333333333295</v>
      </c>
      <c r="BD936" s="13"/>
      <c r="BE936" s="13">
        <v>0.820809248554913</v>
      </c>
    </row>
    <row r="937" spans="2:57" x14ac:dyDescent="0.25">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row>
    <row r="938" spans="2:57" x14ac:dyDescent="0.25">
      <c r="B938" s="6" t="s">
        <v>415</v>
      </c>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row>
    <row r="939" spans="2:57" x14ac:dyDescent="0.25">
      <c r="B939" s="23" t="s">
        <v>242</v>
      </c>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row>
    <row r="940" spans="2:57" x14ac:dyDescent="0.25">
      <c r="B940" t="s">
        <v>403</v>
      </c>
      <c r="C940" s="13">
        <v>0.46122448979591801</v>
      </c>
      <c r="D940" s="13">
        <v>0.3</v>
      </c>
      <c r="E940" s="13">
        <v>0.41176470588235298</v>
      </c>
      <c r="F940" s="13">
        <v>0.50757575757575801</v>
      </c>
      <c r="G940" s="13">
        <v>0.46923076923076901</v>
      </c>
      <c r="H940" s="13"/>
      <c r="I940" s="13">
        <v>0.45217391304347798</v>
      </c>
      <c r="J940" s="13">
        <v>0.46923076923076901</v>
      </c>
      <c r="K940" s="13"/>
      <c r="L940" s="13">
        <v>0.38461538461538503</v>
      </c>
      <c r="M940" s="13">
        <v>0.476190476190476</v>
      </c>
      <c r="N940" s="13">
        <v>0.49681528662420399</v>
      </c>
      <c r="O940" s="13">
        <v>0.44785276073619601</v>
      </c>
      <c r="P940" s="13"/>
      <c r="Q940" s="13">
        <v>0.33333333333333298</v>
      </c>
      <c r="R940" s="13">
        <v>0.452380952380952</v>
      </c>
      <c r="S940" s="13">
        <v>0.34146341463414598</v>
      </c>
      <c r="T940" s="13">
        <v>0.45833333333333298</v>
      </c>
      <c r="U940" s="13">
        <v>0.46031746031746001</v>
      </c>
      <c r="V940" s="13">
        <v>0.66176470588235303</v>
      </c>
      <c r="W940" s="13">
        <v>0.51851851851851805</v>
      </c>
      <c r="X940" s="13">
        <v>0.42857142857142899</v>
      </c>
      <c r="Y940" s="13"/>
      <c r="Z940" s="13">
        <v>0.52238805970149205</v>
      </c>
      <c r="AA940" s="13">
        <v>0.52873563218390796</v>
      </c>
      <c r="AB940" s="13">
        <v>0.41891891891891903</v>
      </c>
      <c r="AC940" s="13">
        <v>0.46341463414634099</v>
      </c>
      <c r="AD940" s="13">
        <v>0.46153846153846201</v>
      </c>
      <c r="AE940" s="13">
        <v>0.37931034482758602</v>
      </c>
      <c r="AF940" s="13">
        <v>0.47826086956521702</v>
      </c>
      <c r="AG940" s="13">
        <v>0.40425531914893598</v>
      </c>
      <c r="AH940" s="13"/>
      <c r="AI940" s="13">
        <v>0.3</v>
      </c>
      <c r="AJ940" s="13">
        <v>0.28571428571428598</v>
      </c>
      <c r="AK940" s="13">
        <v>0.36956521739130399</v>
      </c>
      <c r="AL940" s="13">
        <v>0.47280334728033502</v>
      </c>
      <c r="AM940" s="13">
        <v>0.68235294117647105</v>
      </c>
      <c r="AN940" s="13"/>
      <c r="AO940" s="13">
        <v>0.462540716612378</v>
      </c>
      <c r="AP940" s="13">
        <v>0.45901639344262302</v>
      </c>
      <c r="AQ940" s="13"/>
      <c r="AR940" s="13">
        <v>0.42857142857142899</v>
      </c>
      <c r="AS940" s="13">
        <v>0.45600000000000002</v>
      </c>
      <c r="AT940" s="13">
        <v>0.5</v>
      </c>
      <c r="AU940" s="13">
        <v>0.5</v>
      </c>
      <c r="AV940" s="13">
        <v>0.53846153846153799</v>
      </c>
      <c r="AW940" s="13">
        <v>0.476190476190476</v>
      </c>
      <c r="AX940" s="13">
        <v>0.43589743589743601</v>
      </c>
      <c r="AY940" s="13">
        <v>0.52941176470588203</v>
      </c>
      <c r="AZ940" s="13">
        <v>0.472727272727273</v>
      </c>
      <c r="BA940" s="13">
        <v>0.55555555555555602</v>
      </c>
      <c r="BB940" s="13">
        <v>0.35483870967741898</v>
      </c>
      <c r="BC940" s="13">
        <v>0.3</v>
      </c>
      <c r="BD940" s="13"/>
      <c r="BE940" s="13">
        <v>0.51445086705202303</v>
      </c>
    </row>
    <row r="941" spans="2:57" x14ac:dyDescent="0.25">
      <c r="B941" t="s">
        <v>404</v>
      </c>
      <c r="C941" s="13">
        <v>0.43877551020408201</v>
      </c>
      <c r="D941" s="13">
        <v>0.56666666666666698</v>
      </c>
      <c r="E941" s="13">
        <v>0.441176470588235</v>
      </c>
      <c r="F941" s="13">
        <v>0.38636363636363602</v>
      </c>
      <c r="G941" s="13">
        <v>0.45</v>
      </c>
      <c r="H941" s="13"/>
      <c r="I941" s="13">
        <v>0.426086956521739</v>
      </c>
      <c r="J941" s="13">
        <v>0.45</v>
      </c>
      <c r="K941" s="13"/>
      <c r="L941" s="13">
        <v>0.53846153846153799</v>
      </c>
      <c r="M941" s="13">
        <v>0.42857142857142899</v>
      </c>
      <c r="N941" s="13">
        <v>0.38216560509554098</v>
      </c>
      <c r="O941" s="13">
        <v>0.46012269938650302</v>
      </c>
      <c r="P941" s="13"/>
      <c r="Q941" s="13">
        <v>0.48148148148148101</v>
      </c>
      <c r="R941" s="13">
        <v>0.42857142857142899</v>
      </c>
      <c r="S941" s="13">
        <v>0.56097560975609795</v>
      </c>
      <c r="T941" s="13">
        <v>0.47916666666666702</v>
      </c>
      <c r="U941" s="13">
        <v>0.476190476190476</v>
      </c>
      <c r="V941" s="13">
        <v>0.27941176470588203</v>
      </c>
      <c r="W941" s="13">
        <v>0.407407407407407</v>
      </c>
      <c r="X941" s="13">
        <v>0.44642857142857101</v>
      </c>
      <c r="Y941" s="13"/>
      <c r="Z941" s="13">
        <v>0.38805970149253699</v>
      </c>
      <c r="AA941" s="13">
        <v>0.35632183908046</v>
      </c>
      <c r="AB941" s="13">
        <v>0.445945945945946</v>
      </c>
      <c r="AC941" s="13">
        <v>0.47560975609756101</v>
      </c>
      <c r="AD941" s="13">
        <v>0.44230769230769201</v>
      </c>
      <c r="AE941" s="13">
        <v>0.53448275862068995</v>
      </c>
      <c r="AF941" s="13">
        <v>0.434782608695652</v>
      </c>
      <c r="AG941" s="13">
        <v>0.46808510638297901</v>
      </c>
      <c r="AH941" s="13"/>
      <c r="AI941" s="13">
        <v>0.65</v>
      </c>
      <c r="AJ941" s="13">
        <v>0.530612244897959</v>
      </c>
      <c r="AK941" s="13">
        <v>0.51086956521739102</v>
      </c>
      <c r="AL941" s="13">
        <v>0.422594142259414</v>
      </c>
      <c r="AM941" s="13">
        <v>0.29411764705882398</v>
      </c>
      <c r="AN941" s="13"/>
      <c r="AO941" s="13">
        <v>0.43322475570032598</v>
      </c>
      <c r="AP941" s="13">
        <v>0.44808743169398901</v>
      </c>
      <c r="AQ941" s="13"/>
      <c r="AR941" s="13">
        <v>0.51428571428571401</v>
      </c>
      <c r="AS941" s="13">
        <v>0.46400000000000002</v>
      </c>
      <c r="AT941" s="13">
        <v>0.375</v>
      </c>
      <c r="AU941" s="13">
        <v>0.4375</v>
      </c>
      <c r="AV941" s="13">
        <v>0.35384615384615398</v>
      </c>
      <c r="AW941" s="13">
        <v>0.452380952380952</v>
      </c>
      <c r="AX941" s="13">
        <v>0.46153846153846201</v>
      </c>
      <c r="AY941" s="13">
        <v>0.35294117647058798</v>
      </c>
      <c r="AZ941" s="13">
        <v>0.36363636363636398</v>
      </c>
      <c r="BA941" s="13">
        <v>0.407407407407407</v>
      </c>
      <c r="BB941" s="13">
        <v>0.45161290322580599</v>
      </c>
      <c r="BC941" s="13">
        <v>0.6</v>
      </c>
      <c r="BD941" s="13"/>
      <c r="BE941" s="13">
        <v>0.39306358381502898</v>
      </c>
    </row>
    <row r="942" spans="2:57" x14ac:dyDescent="0.25">
      <c r="B942" t="s">
        <v>405</v>
      </c>
      <c r="C942" s="13">
        <v>6.1224489795918401E-2</v>
      </c>
      <c r="D942" s="13">
        <v>3.3333333333333298E-2</v>
      </c>
      <c r="E942" s="13">
        <v>0.10294117647058799</v>
      </c>
      <c r="F942" s="13">
        <v>5.3030303030302997E-2</v>
      </c>
      <c r="G942" s="13">
        <v>5.7692307692307702E-2</v>
      </c>
      <c r="H942" s="13"/>
      <c r="I942" s="13">
        <v>6.5217391304347797E-2</v>
      </c>
      <c r="J942" s="13">
        <v>5.7692307692307702E-2</v>
      </c>
      <c r="K942" s="13"/>
      <c r="L942" s="13">
        <v>4.6153846153846198E-2</v>
      </c>
      <c r="M942" s="13">
        <v>7.6190476190476197E-2</v>
      </c>
      <c r="N942" s="13">
        <v>5.0955414012738898E-2</v>
      </c>
      <c r="O942" s="13">
        <v>6.7484662576687102E-2</v>
      </c>
      <c r="P942" s="13"/>
      <c r="Q942" s="13">
        <v>7.4074074074074098E-2</v>
      </c>
      <c r="R942" s="13">
        <v>7.1428571428571397E-2</v>
      </c>
      <c r="S942" s="13">
        <v>7.3170731707317097E-2</v>
      </c>
      <c r="T942" s="13">
        <v>4.1666666666666699E-2</v>
      </c>
      <c r="U942" s="13">
        <v>3.1746031746031703E-2</v>
      </c>
      <c r="V942" s="13">
        <v>4.4117647058823498E-2</v>
      </c>
      <c r="W942" s="13">
        <v>1.85185185185185E-2</v>
      </c>
      <c r="X942" s="13">
        <v>9.8214285714285698E-2</v>
      </c>
      <c r="Y942" s="13"/>
      <c r="Z942" s="13">
        <v>7.4626865671641798E-2</v>
      </c>
      <c r="AA942" s="13">
        <v>5.7471264367816098E-2</v>
      </c>
      <c r="AB942" s="13">
        <v>0.108108108108108</v>
      </c>
      <c r="AC942" s="13">
        <v>3.65853658536585E-2</v>
      </c>
      <c r="AD942" s="13">
        <v>5.7692307692307702E-2</v>
      </c>
      <c r="AE942" s="13">
        <v>1.72413793103448E-2</v>
      </c>
      <c r="AF942" s="13">
        <v>4.3478260869565202E-2</v>
      </c>
      <c r="AG942" s="13">
        <v>8.5106382978723402E-2</v>
      </c>
      <c r="AH942" s="13"/>
      <c r="AI942" s="13">
        <v>0</v>
      </c>
      <c r="AJ942" s="13">
        <v>0.102040816326531</v>
      </c>
      <c r="AK942" s="13">
        <v>7.6086956521739094E-2</v>
      </c>
      <c r="AL942" s="13">
        <v>6.2761506276150597E-2</v>
      </c>
      <c r="AM942" s="13">
        <v>2.3529411764705899E-2</v>
      </c>
      <c r="AN942" s="13"/>
      <c r="AO942" s="13">
        <v>5.5374592833876198E-2</v>
      </c>
      <c r="AP942" s="13">
        <v>7.10382513661202E-2</v>
      </c>
      <c r="AQ942" s="13"/>
      <c r="AR942" s="13">
        <v>2.8571428571428598E-2</v>
      </c>
      <c r="AS942" s="13">
        <v>5.6000000000000001E-2</v>
      </c>
      <c r="AT942" s="13">
        <v>0</v>
      </c>
      <c r="AU942" s="13">
        <v>6.25E-2</v>
      </c>
      <c r="AV942" s="13">
        <v>7.69230769230769E-2</v>
      </c>
      <c r="AW942" s="13">
        <v>7.1428571428571397E-2</v>
      </c>
      <c r="AX942" s="13">
        <v>2.5641025641025599E-2</v>
      </c>
      <c r="AY942" s="13">
        <v>5.8823529411764698E-2</v>
      </c>
      <c r="AZ942" s="13">
        <v>9.0909090909090898E-2</v>
      </c>
      <c r="BA942" s="13">
        <v>3.7037037037037E-2</v>
      </c>
      <c r="BB942" s="13">
        <v>6.4516129032258104E-2</v>
      </c>
      <c r="BC942" s="13">
        <v>0.1</v>
      </c>
      <c r="BD942" s="13"/>
      <c r="BE942" s="13">
        <v>7.5144508670520194E-2</v>
      </c>
    </row>
    <row r="943" spans="2:57" x14ac:dyDescent="0.25">
      <c r="B943" t="s">
        <v>406</v>
      </c>
      <c r="C943" s="13">
        <v>2.6530612244898E-2</v>
      </c>
      <c r="D943" s="13">
        <v>6.6666666666666693E-2</v>
      </c>
      <c r="E943" s="13">
        <v>4.4117647058823498E-2</v>
      </c>
      <c r="F943" s="13">
        <v>3.03030303030303E-2</v>
      </c>
      <c r="G943" s="13">
        <v>1.5384615384615399E-2</v>
      </c>
      <c r="H943" s="13"/>
      <c r="I943" s="13">
        <v>3.9130434782608699E-2</v>
      </c>
      <c r="J943" s="13">
        <v>1.5384615384615399E-2</v>
      </c>
      <c r="K943" s="13"/>
      <c r="L943" s="13">
        <v>3.0769230769230799E-2</v>
      </c>
      <c r="M943" s="13">
        <v>1.9047619047619001E-2</v>
      </c>
      <c r="N943" s="13">
        <v>4.4585987261146501E-2</v>
      </c>
      <c r="O943" s="13">
        <v>1.22699386503067E-2</v>
      </c>
      <c r="P943" s="13"/>
      <c r="Q943" s="13">
        <v>9.2592592592592601E-2</v>
      </c>
      <c r="R943" s="13">
        <v>2.3809523809523801E-2</v>
      </c>
      <c r="S943" s="13">
        <v>0</v>
      </c>
      <c r="T943" s="13">
        <v>2.0833333333333301E-2</v>
      </c>
      <c r="U943" s="13">
        <v>1.58730158730159E-2</v>
      </c>
      <c r="V943" s="13">
        <v>1.4705882352941201E-2</v>
      </c>
      <c r="W943" s="13">
        <v>5.5555555555555601E-2</v>
      </c>
      <c r="X943" s="13">
        <v>8.9285714285714298E-3</v>
      </c>
      <c r="Y943" s="13"/>
      <c r="Z943" s="13">
        <v>1.49253731343284E-2</v>
      </c>
      <c r="AA943" s="13">
        <v>3.4482758620689703E-2</v>
      </c>
      <c r="AB943" s="13">
        <v>2.7027027027027001E-2</v>
      </c>
      <c r="AC943" s="13">
        <v>2.4390243902439001E-2</v>
      </c>
      <c r="AD943" s="13">
        <v>1.9230769230769201E-2</v>
      </c>
      <c r="AE943" s="13">
        <v>3.4482758620689703E-2</v>
      </c>
      <c r="AF943" s="13">
        <v>4.3478260869565202E-2</v>
      </c>
      <c r="AG943" s="13">
        <v>2.1276595744680899E-2</v>
      </c>
      <c r="AH943" s="13"/>
      <c r="AI943" s="13">
        <v>0.05</v>
      </c>
      <c r="AJ943" s="13">
        <v>4.08163265306122E-2</v>
      </c>
      <c r="AK943" s="13">
        <v>3.2608695652173898E-2</v>
      </c>
      <c r="AL943" s="13">
        <v>2.92887029288703E-2</v>
      </c>
      <c r="AM943" s="13">
        <v>0</v>
      </c>
      <c r="AN943" s="13"/>
      <c r="AO943" s="13">
        <v>3.2573289902280103E-2</v>
      </c>
      <c r="AP943" s="13">
        <v>1.63934426229508E-2</v>
      </c>
      <c r="AQ943" s="13"/>
      <c r="AR943" s="13">
        <v>2.8571428571428598E-2</v>
      </c>
      <c r="AS943" s="13">
        <v>2.4E-2</v>
      </c>
      <c r="AT943" s="13">
        <v>0.125</v>
      </c>
      <c r="AU943" s="13">
        <v>0</v>
      </c>
      <c r="AV943" s="13">
        <v>3.0769230769230799E-2</v>
      </c>
      <c r="AW943" s="13">
        <v>0</v>
      </c>
      <c r="AX943" s="13">
        <v>2.5641025641025599E-2</v>
      </c>
      <c r="AY943" s="13">
        <v>5.8823529411764698E-2</v>
      </c>
      <c r="AZ943" s="13">
        <v>3.6363636363636397E-2</v>
      </c>
      <c r="BA943" s="13">
        <v>0</v>
      </c>
      <c r="BB943" s="13">
        <v>6.4516129032258104E-2</v>
      </c>
      <c r="BC943" s="13">
        <v>0</v>
      </c>
      <c r="BD943" s="13"/>
      <c r="BE943" s="13">
        <v>1.7341040462427699E-2</v>
      </c>
    </row>
    <row r="944" spans="2:57" x14ac:dyDescent="0.25">
      <c r="B944" t="s">
        <v>407</v>
      </c>
      <c r="C944" s="13">
        <v>8.1632653061224497E-3</v>
      </c>
      <c r="D944" s="13">
        <v>3.3333333333333298E-2</v>
      </c>
      <c r="E944" s="13">
        <v>0</v>
      </c>
      <c r="F944" s="13">
        <v>1.5151515151515201E-2</v>
      </c>
      <c r="G944" s="13">
        <v>3.8461538461538498E-3</v>
      </c>
      <c r="H944" s="13"/>
      <c r="I944" s="13">
        <v>1.3043478260869599E-2</v>
      </c>
      <c r="J944" s="13">
        <v>3.8461538461538498E-3</v>
      </c>
      <c r="K944" s="13"/>
      <c r="L944" s="13">
        <v>0</v>
      </c>
      <c r="M944" s="13">
        <v>0</v>
      </c>
      <c r="N944" s="13">
        <v>1.9108280254777101E-2</v>
      </c>
      <c r="O944" s="13">
        <v>6.13496932515337E-3</v>
      </c>
      <c r="P944" s="13"/>
      <c r="Q944" s="13">
        <v>1.85185185185185E-2</v>
      </c>
      <c r="R944" s="13">
        <v>0</v>
      </c>
      <c r="S944" s="13">
        <v>2.4390243902439001E-2</v>
      </c>
      <c r="T944" s="13">
        <v>0</v>
      </c>
      <c r="U944" s="13">
        <v>1.58730158730159E-2</v>
      </c>
      <c r="V944" s="13">
        <v>0</v>
      </c>
      <c r="W944" s="13">
        <v>0</v>
      </c>
      <c r="X944" s="13">
        <v>8.9285714285714298E-3</v>
      </c>
      <c r="Y944" s="13"/>
      <c r="Z944" s="13">
        <v>0</v>
      </c>
      <c r="AA944" s="13">
        <v>1.1494252873563199E-2</v>
      </c>
      <c r="AB944" s="13">
        <v>0</v>
      </c>
      <c r="AC944" s="13">
        <v>0</v>
      </c>
      <c r="AD944" s="13">
        <v>1.9230769230769201E-2</v>
      </c>
      <c r="AE944" s="13">
        <v>1.72413793103448E-2</v>
      </c>
      <c r="AF944" s="13">
        <v>0</v>
      </c>
      <c r="AG944" s="13">
        <v>2.1276595744680899E-2</v>
      </c>
      <c r="AH944" s="13"/>
      <c r="AI944" s="13">
        <v>0</v>
      </c>
      <c r="AJ944" s="13">
        <v>2.04081632653061E-2</v>
      </c>
      <c r="AK944" s="13">
        <v>0</v>
      </c>
      <c r="AL944" s="13">
        <v>1.2552301255230099E-2</v>
      </c>
      <c r="AM944" s="13">
        <v>0</v>
      </c>
      <c r="AN944" s="13"/>
      <c r="AO944" s="13">
        <v>9.77198697068404E-3</v>
      </c>
      <c r="AP944" s="13">
        <v>5.4644808743169399E-3</v>
      </c>
      <c r="AQ944" s="13"/>
      <c r="AR944" s="13">
        <v>0</v>
      </c>
      <c r="AS944" s="13">
        <v>0</v>
      </c>
      <c r="AT944" s="13">
        <v>0</v>
      </c>
      <c r="AU944" s="13">
        <v>0</v>
      </c>
      <c r="AV944" s="13">
        <v>0</v>
      </c>
      <c r="AW944" s="13">
        <v>0</v>
      </c>
      <c r="AX944" s="13">
        <v>0</v>
      </c>
      <c r="AY944" s="13">
        <v>0</v>
      </c>
      <c r="AZ944" s="13">
        <v>3.6363636363636397E-2</v>
      </c>
      <c r="BA944" s="13">
        <v>0</v>
      </c>
      <c r="BB944" s="13">
        <v>6.4516129032258104E-2</v>
      </c>
      <c r="BC944" s="13">
        <v>0</v>
      </c>
      <c r="BD944" s="13"/>
      <c r="BE944" s="13">
        <v>0</v>
      </c>
    </row>
    <row r="945" spans="2:57" x14ac:dyDescent="0.25">
      <c r="B945" t="s">
        <v>82</v>
      </c>
      <c r="C945" s="13">
        <v>4.0816326530612197E-3</v>
      </c>
      <c r="D945" s="13">
        <v>0</v>
      </c>
      <c r="E945" s="13">
        <v>0</v>
      </c>
      <c r="F945" s="13">
        <v>7.5757575757575803E-3</v>
      </c>
      <c r="G945" s="13">
        <v>3.8461538461538498E-3</v>
      </c>
      <c r="H945" s="13"/>
      <c r="I945" s="13">
        <v>4.3478260869565201E-3</v>
      </c>
      <c r="J945" s="13">
        <v>3.8461538461538498E-3</v>
      </c>
      <c r="K945" s="13"/>
      <c r="L945" s="13">
        <v>0</v>
      </c>
      <c r="M945" s="13">
        <v>0</v>
      </c>
      <c r="N945" s="13">
        <v>6.3694267515923596E-3</v>
      </c>
      <c r="O945" s="13">
        <v>6.13496932515337E-3</v>
      </c>
      <c r="P945" s="13"/>
      <c r="Q945" s="13">
        <v>0</v>
      </c>
      <c r="R945" s="13">
        <v>2.3809523809523801E-2</v>
      </c>
      <c r="S945" s="13">
        <v>0</v>
      </c>
      <c r="T945" s="13">
        <v>0</v>
      </c>
      <c r="U945" s="13">
        <v>0</v>
      </c>
      <c r="V945" s="13">
        <v>0</v>
      </c>
      <c r="W945" s="13">
        <v>0</v>
      </c>
      <c r="X945" s="13">
        <v>8.9285714285714298E-3</v>
      </c>
      <c r="Y945" s="13"/>
      <c r="Z945" s="13">
        <v>0</v>
      </c>
      <c r="AA945" s="13">
        <v>1.1494252873563199E-2</v>
      </c>
      <c r="AB945" s="13">
        <v>0</v>
      </c>
      <c r="AC945" s="13">
        <v>0</v>
      </c>
      <c r="AD945" s="13">
        <v>0</v>
      </c>
      <c r="AE945" s="13">
        <v>1.72413793103448E-2</v>
      </c>
      <c r="AF945" s="13">
        <v>0</v>
      </c>
      <c r="AG945" s="13">
        <v>0</v>
      </c>
      <c r="AH945" s="13"/>
      <c r="AI945" s="13">
        <v>0</v>
      </c>
      <c r="AJ945" s="13">
        <v>2.04081632653061E-2</v>
      </c>
      <c r="AK945" s="13">
        <v>1.0869565217391301E-2</v>
      </c>
      <c r="AL945" s="13">
        <v>0</v>
      </c>
      <c r="AM945" s="13">
        <v>0</v>
      </c>
      <c r="AN945" s="13"/>
      <c r="AO945" s="13">
        <v>6.5146579804560298E-3</v>
      </c>
      <c r="AP945" s="13">
        <v>0</v>
      </c>
      <c r="AQ945" s="13"/>
      <c r="AR945" s="13">
        <v>0</v>
      </c>
      <c r="AS945" s="13">
        <v>0</v>
      </c>
      <c r="AT945" s="13">
        <v>0</v>
      </c>
      <c r="AU945" s="13">
        <v>0</v>
      </c>
      <c r="AV945" s="13">
        <v>0</v>
      </c>
      <c r="AW945" s="13">
        <v>0</v>
      </c>
      <c r="AX945" s="13">
        <v>5.1282051282051301E-2</v>
      </c>
      <c r="AY945" s="13">
        <v>0</v>
      </c>
      <c r="AZ945" s="13">
        <v>0</v>
      </c>
      <c r="BA945" s="13">
        <v>0</v>
      </c>
      <c r="BB945" s="13">
        <v>0</v>
      </c>
      <c r="BC945" s="13">
        <v>0</v>
      </c>
      <c r="BD945" s="13"/>
      <c r="BE945" s="13">
        <v>0</v>
      </c>
    </row>
    <row r="946" spans="2:57" x14ac:dyDescent="0.25">
      <c r="B946" t="s">
        <v>408</v>
      </c>
      <c r="C946" s="13">
        <v>0.9</v>
      </c>
      <c r="D946" s="13">
        <v>0.86666666666666703</v>
      </c>
      <c r="E946" s="13">
        <v>0.85294117647058798</v>
      </c>
      <c r="F946" s="13">
        <v>0.89393939393939403</v>
      </c>
      <c r="G946" s="13">
        <v>0.91923076923076896</v>
      </c>
      <c r="H946" s="13"/>
      <c r="I946" s="13">
        <v>0.87826086956521698</v>
      </c>
      <c r="J946" s="13">
        <v>0.91923076923076896</v>
      </c>
      <c r="K946" s="13"/>
      <c r="L946" s="13">
        <v>0.92307692307692302</v>
      </c>
      <c r="M946" s="13">
        <v>0.90476190476190499</v>
      </c>
      <c r="N946" s="13">
        <v>0.87898089171974503</v>
      </c>
      <c r="O946" s="13">
        <v>0.90797546012269903</v>
      </c>
      <c r="P946" s="13"/>
      <c r="Q946" s="13">
        <v>0.81481481481481499</v>
      </c>
      <c r="R946" s="13">
        <v>0.88095238095238104</v>
      </c>
      <c r="S946" s="13">
        <v>0.90243902439024404</v>
      </c>
      <c r="T946" s="13">
        <v>0.9375</v>
      </c>
      <c r="U946" s="13">
        <v>0.93650793650793696</v>
      </c>
      <c r="V946" s="13">
        <v>0.94117647058823495</v>
      </c>
      <c r="W946" s="13">
        <v>0.92592592592592604</v>
      </c>
      <c r="X946" s="13">
        <v>0.875</v>
      </c>
      <c r="Y946" s="13"/>
      <c r="Z946" s="13">
        <v>0.91044776119403004</v>
      </c>
      <c r="AA946" s="13">
        <v>0.88505747126436796</v>
      </c>
      <c r="AB946" s="13">
        <v>0.86486486486486502</v>
      </c>
      <c r="AC946" s="13">
        <v>0.93902439024390205</v>
      </c>
      <c r="AD946" s="13">
        <v>0.90384615384615397</v>
      </c>
      <c r="AE946" s="13">
        <v>0.91379310344827602</v>
      </c>
      <c r="AF946" s="13">
        <v>0.91304347826086996</v>
      </c>
      <c r="AG946" s="13">
        <v>0.87234042553191504</v>
      </c>
      <c r="AH946" s="13"/>
      <c r="AI946" s="13">
        <v>0.95</v>
      </c>
      <c r="AJ946" s="13">
        <v>0.81632653061224503</v>
      </c>
      <c r="AK946" s="13">
        <v>0.88043478260869601</v>
      </c>
      <c r="AL946" s="13">
        <v>0.89539748953974896</v>
      </c>
      <c r="AM946" s="13">
        <v>0.97647058823529398</v>
      </c>
      <c r="AN946" s="13"/>
      <c r="AO946" s="13">
        <v>0.89576547231270398</v>
      </c>
      <c r="AP946" s="13">
        <v>0.90710382513661203</v>
      </c>
      <c r="AQ946" s="13"/>
      <c r="AR946" s="13">
        <v>0.94285714285714295</v>
      </c>
      <c r="AS946" s="13">
        <v>0.92</v>
      </c>
      <c r="AT946" s="13">
        <v>0.875</v>
      </c>
      <c r="AU946" s="13">
        <v>0.9375</v>
      </c>
      <c r="AV946" s="13">
        <v>0.89230769230769202</v>
      </c>
      <c r="AW946" s="13">
        <v>0.92857142857142905</v>
      </c>
      <c r="AX946" s="13">
        <v>0.89743589743589702</v>
      </c>
      <c r="AY946" s="13">
        <v>0.88235294117647101</v>
      </c>
      <c r="AZ946" s="13">
        <v>0.83636363636363598</v>
      </c>
      <c r="BA946" s="13">
        <v>0.96296296296296302</v>
      </c>
      <c r="BB946" s="13">
        <v>0.80645161290322598</v>
      </c>
      <c r="BC946" s="13">
        <v>0.9</v>
      </c>
      <c r="BD946" s="13"/>
      <c r="BE946" s="13">
        <v>0.90751445086705196</v>
      </c>
    </row>
    <row r="947" spans="2:57" x14ac:dyDescent="0.25">
      <c r="B947" t="s">
        <v>409</v>
      </c>
      <c r="C947" s="13">
        <v>3.4693877551020401E-2</v>
      </c>
      <c r="D947" s="13">
        <v>0.1</v>
      </c>
      <c r="E947" s="13">
        <v>4.4117647058823498E-2</v>
      </c>
      <c r="F947" s="13">
        <v>4.5454545454545497E-2</v>
      </c>
      <c r="G947" s="13">
        <v>1.9230769230769201E-2</v>
      </c>
      <c r="H947" s="13"/>
      <c r="I947" s="13">
        <v>5.21739130434783E-2</v>
      </c>
      <c r="J947" s="13">
        <v>1.9230769230769201E-2</v>
      </c>
      <c r="K947" s="13"/>
      <c r="L947" s="13">
        <v>3.0769230769230799E-2</v>
      </c>
      <c r="M947" s="13">
        <v>1.9047619047619001E-2</v>
      </c>
      <c r="N947" s="13">
        <v>6.3694267515923594E-2</v>
      </c>
      <c r="O947" s="13">
        <v>1.84049079754601E-2</v>
      </c>
      <c r="P947" s="13"/>
      <c r="Q947" s="13">
        <v>0.11111111111111099</v>
      </c>
      <c r="R947" s="13">
        <v>2.3809523809523801E-2</v>
      </c>
      <c r="S947" s="13">
        <v>2.4390243902439001E-2</v>
      </c>
      <c r="T947" s="13">
        <v>2.0833333333333301E-2</v>
      </c>
      <c r="U947" s="13">
        <v>3.1746031746031703E-2</v>
      </c>
      <c r="V947" s="13">
        <v>1.4705882352941201E-2</v>
      </c>
      <c r="W947" s="13">
        <v>5.5555555555555601E-2</v>
      </c>
      <c r="X947" s="13">
        <v>1.7857142857142901E-2</v>
      </c>
      <c r="Y947" s="13"/>
      <c r="Z947" s="13">
        <v>1.49253731343284E-2</v>
      </c>
      <c r="AA947" s="13">
        <v>4.5977011494252901E-2</v>
      </c>
      <c r="AB947" s="13">
        <v>2.7027027027027001E-2</v>
      </c>
      <c r="AC947" s="13">
        <v>2.4390243902439001E-2</v>
      </c>
      <c r="AD947" s="13">
        <v>3.8461538461538498E-2</v>
      </c>
      <c r="AE947" s="13">
        <v>5.1724137931034503E-2</v>
      </c>
      <c r="AF947" s="13">
        <v>4.3478260869565202E-2</v>
      </c>
      <c r="AG947" s="13">
        <v>4.2553191489361701E-2</v>
      </c>
      <c r="AH947" s="13"/>
      <c r="AI947" s="13">
        <v>0.05</v>
      </c>
      <c r="AJ947" s="13">
        <v>6.1224489795918401E-2</v>
      </c>
      <c r="AK947" s="13">
        <v>3.2608695652173898E-2</v>
      </c>
      <c r="AL947" s="13">
        <v>4.1841004184100403E-2</v>
      </c>
      <c r="AM947" s="13">
        <v>0</v>
      </c>
      <c r="AN947" s="13"/>
      <c r="AO947" s="13">
        <v>4.2345276872964202E-2</v>
      </c>
      <c r="AP947" s="13">
        <v>2.1857923497267801E-2</v>
      </c>
      <c r="AQ947" s="13"/>
      <c r="AR947" s="13">
        <v>2.8571428571428598E-2</v>
      </c>
      <c r="AS947" s="13">
        <v>2.4E-2</v>
      </c>
      <c r="AT947" s="13">
        <v>0.125</v>
      </c>
      <c r="AU947" s="13">
        <v>0</v>
      </c>
      <c r="AV947" s="13">
        <v>3.0769230769230799E-2</v>
      </c>
      <c r="AW947" s="13">
        <v>0</v>
      </c>
      <c r="AX947" s="13">
        <v>2.5641025641025599E-2</v>
      </c>
      <c r="AY947" s="13">
        <v>5.8823529411764698E-2</v>
      </c>
      <c r="AZ947" s="13">
        <v>7.2727272727272696E-2</v>
      </c>
      <c r="BA947" s="13">
        <v>0</v>
      </c>
      <c r="BB947" s="13">
        <v>0.12903225806451599</v>
      </c>
      <c r="BC947" s="13">
        <v>0</v>
      </c>
      <c r="BD947" s="13"/>
      <c r="BE947" s="13">
        <v>1.7341040462427699E-2</v>
      </c>
    </row>
    <row r="948" spans="2:57" x14ac:dyDescent="0.25">
      <c r="B948" t="s">
        <v>274</v>
      </c>
      <c r="C948" s="13">
        <v>0.86530612244897998</v>
      </c>
      <c r="D948" s="13">
        <v>0.76666666666666705</v>
      </c>
      <c r="E948" s="13">
        <v>0.80882352941176505</v>
      </c>
      <c r="F948" s="13">
        <v>0.84848484848484895</v>
      </c>
      <c r="G948" s="13">
        <v>0.9</v>
      </c>
      <c r="H948" s="13"/>
      <c r="I948" s="13">
        <v>0.82608695652173902</v>
      </c>
      <c r="J948" s="13">
        <v>0.9</v>
      </c>
      <c r="K948" s="13"/>
      <c r="L948" s="13">
        <v>0.89230769230769202</v>
      </c>
      <c r="M948" s="13">
        <v>0.88571428571428601</v>
      </c>
      <c r="N948" s="13">
        <v>0.81528662420382203</v>
      </c>
      <c r="O948" s="13">
        <v>0.88957055214723901</v>
      </c>
      <c r="P948" s="13"/>
      <c r="Q948" s="13">
        <v>0.70370370370370405</v>
      </c>
      <c r="R948" s="13">
        <v>0.85714285714285698</v>
      </c>
      <c r="S948" s="13">
        <v>0.87804878048780499</v>
      </c>
      <c r="T948" s="13">
        <v>0.91666666666666696</v>
      </c>
      <c r="U948" s="13">
        <v>0.90476190476190499</v>
      </c>
      <c r="V948" s="13">
        <v>0.92647058823529405</v>
      </c>
      <c r="W948" s="13">
        <v>0.87037037037037002</v>
      </c>
      <c r="X948" s="13">
        <v>0.85714285714285698</v>
      </c>
      <c r="Y948" s="13"/>
      <c r="Z948" s="13">
        <v>0.89552238805970097</v>
      </c>
      <c r="AA948" s="13">
        <v>0.83908045977011503</v>
      </c>
      <c r="AB948" s="13">
        <v>0.83783783783783805</v>
      </c>
      <c r="AC948" s="13">
        <v>0.91463414634146301</v>
      </c>
      <c r="AD948" s="13">
        <v>0.86538461538461497</v>
      </c>
      <c r="AE948" s="13">
        <v>0.86206896551724099</v>
      </c>
      <c r="AF948" s="13">
        <v>0.86956521739130399</v>
      </c>
      <c r="AG948" s="13">
        <v>0.82978723404255295</v>
      </c>
      <c r="AH948" s="13"/>
      <c r="AI948" s="13">
        <v>0.9</v>
      </c>
      <c r="AJ948" s="13">
        <v>0.75510204081632704</v>
      </c>
      <c r="AK948" s="13">
        <v>0.84782608695652195</v>
      </c>
      <c r="AL948" s="13">
        <v>0.85355648535564899</v>
      </c>
      <c r="AM948" s="13">
        <v>0.97647058823529398</v>
      </c>
      <c r="AN948" s="13"/>
      <c r="AO948" s="13">
        <v>0.85342019543973902</v>
      </c>
      <c r="AP948" s="13">
        <v>0.88524590163934402</v>
      </c>
      <c r="AQ948" s="13"/>
      <c r="AR948" s="13">
        <v>0.91428571428571404</v>
      </c>
      <c r="AS948" s="13">
        <v>0.89600000000000002</v>
      </c>
      <c r="AT948" s="13">
        <v>0.75</v>
      </c>
      <c r="AU948" s="13">
        <v>0.9375</v>
      </c>
      <c r="AV948" s="13">
        <v>0.86153846153846103</v>
      </c>
      <c r="AW948" s="13">
        <v>0.92857142857142905</v>
      </c>
      <c r="AX948" s="13">
        <v>0.87179487179487203</v>
      </c>
      <c r="AY948" s="13">
        <v>0.82352941176470595</v>
      </c>
      <c r="AZ948" s="13">
        <v>0.763636363636364</v>
      </c>
      <c r="BA948" s="13">
        <v>0.96296296296296302</v>
      </c>
      <c r="BB948" s="13">
        <v>0.67741935483870996</v>
      </c>
      <c r="BC948" s="13">
        <v>0.9</v>
      </c>
      <c r="BD948" s="13"/>
      <c r="BE948" s="13">
        <v>0.89017341040462405</v>
      </c>
    </row>
    <row r="949" spans="2:57" x14ac:dyDescent="0.25">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row>
    <row r="950" spans="2:57" x14ac:dyDescent="0.25">
      <c r="B950" s="6" t="s">
        <v>416</v>
      </c>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row>
    <row r="951" spans="2:57" x14ac:dyDescent="0.25">
      <c r="B951" s="23" t="s">
        <v>242</v>
      </c>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row>
    <row r="952" spans="2:57" x14ac:dyDescent="0.25">
      <c r="B952" t="s">
        <v>403</v>
      </c>
      <c r="C952" s="13">
        <v>0.36122448979591798</v>
      </c>
      <c r="D952" s="13">
        <v>0.266666666666667</v>
      </c>
      <c r="E952" s="13">
        <v>0.29411764705882398</v>
      </c>
      <c r="F952" s="13">
        <v>0.35606060606060602</v>
      </c>
      <c r="G952" s="13">
        <v>0.39230769230769202</v>
      </c>
      <c r="H952" s="13"/>
      <c r="I952" s="13">
        <v>0.32608695652173902</v>
      </c>
      <c r="J952" s="13">
        <v>0.39230769230769202</v>
      </c>
      <c r="K952" s="13"/>
      <c r="L952" s="13">
        <v>0.32307692307692298</v>
      </c>
      <c r="M952" s="13">
        <v>0.43809523809523798</v>
      </c>
      <c r="N952" s="13">
        <v>0.40764331210191102</v>
      </c>
      <c r="O952" s="13">
        <v>0.28220858895705497</v>
      </c>
      <c r="P952" s="13"/>
      <c r="Q952" s="13">
        <v>0.27777777777777801</v>
      </c>
      <c r="R952" s="13">
        <v>0.19047619047618999</v>
      </c>
      <c r="S952" s="13">
        <v>0.41463414634146301</v>
      </c>
      <c r="T952" s="13">
        <v>0.33333333333333298</v>
      </c>
      <c r="U952" s="13">
        <v>0.365079365079365</v>
      </c>
      <c r="V952" s="13">
        <v>0.45588235294117602</v>
      </c>
      <c r="W952" s="13">
        <v>0.48148148148148101</v>
      </c>
      <c r="X952" s="13">
        <v>0.34821428571428598</v>
      </c>
      <c r="Y952" s="13"/>
      <c r="Z952" s="13">
        <v>0.29850746268656703</v>
      </c>
      <c r="AA952" s="13">
        <v>0.28735632183908</v>
      </c>
      <c r="AB952" s="13">
        <v>0.35135135135135098</v>
      </c>
      <c r="AC952" s="13">
        <v>0.47560975609756101</v>
      </c>
      <c r="AD952" s="13">
        <v>0.38461538461538503</v>
      </c>
      <c r="AE952" s="13">
        <v>0.34482758620689702</v>
      </c>
      <c r="AF952" s="13">
        <v>0.34782608695652201</v>
      </c>
      <c r="AG952" s="13">
        <v>0.40425531914893598</v>
      </c>
      <c r="AH952" s="13"/>
      <c r="AI952" s="13">
        <v>0.25</v>
      </c>
      <c r="AJ952" s="13">
        <v>0.22448979591836701</v>
      </c>
      <c r="AK952" s="13">
        <v>0.19565217391304299</v>
      </c>
      <c r="AL952" s="13">
        <v>0.38493723849372402</v>
      </c>
      <c r="AM952" s="13">
        <v>0.57647058823529396</v>
      </c>
      <c r="AN952" s="13"/>
      <c r="AO952" s="13">
        <v>0.34853420195439699</v>
      </c>
      <c r="AP952" s="13">
        <v>0.38251366120218599</v>
      </c>
      <c r="AQ952" s="13"/>
      <c r="AR952" s="13">
        <v>0.34285714285714303</v>
      </c>
      <c r="AS952" s="13">
        <v>0.376</v>
      </c>
      <c r="AT952" s="13">
        <v>0</v>
      </c>
      <c r="AU952" s="13">
        <v>0.5625</v>
      </c>
      <c r="AV952" s="13">
        <v>0.41538461538461502</v>
      </c>
      <c r="AW952" s="13">
        <v>0.238095238095238</v>
      </c>
      <c r="AX952" s="13">
        <v>0.33333333333333298</v>
      </c>
      <c r="AY952" s="13">
        <v>0.52941176470588203</v>
      </c>
      <c r="AZ952" s="13">
        <v>0.381818181818182</v>
      </c>
      <c r="BA952" s="13">
        <v>0.44444444444444398</v>
      </c>
      <c r="BB952" s="13">
        <v>0.225806451612903</v>
      </c>
      <c r="BC952" s="13">
        <v>0.33333333333333298</v>
      </c>
      <c r="BD952" s="13"/>
      <c r="BE952" s="13">
        <v>0.45664739884393102</v>
      </c>
    </row>
    <row r="953" spans="2:57" x14ac:dyDescent="0.25">
      <c r="B953" t="s">
        <v>404</v>
      </c>
      <c r="C953" s="13">
        <v>0.40408163265306102</v>
      </c>
      <c r="D953" s="13">
        <v>0.36666666666666697</v>
      </c>
      <c r="E953" s="13">
        <v>0.32352941176470601</v>
      </c>
      <c r="F953" s="13">
        <v>0.45454545454545497</v>
      </c>
      <c r="G953" s="13">
        <v>0.40384615384615402</v>
      </c>
      <c r="H953" s="13"/>
      <c r="I953" s="13">
        <v>0.40434782608695702</v>
      </c>
      <c r="J953" s="13">
        <v>0.40384615384615402</v>
      </c>
      <c r="K953" s="13"/>
      <c r="L953" s="13">
        <v>0.43076923076923102</v>
      </c>
      <c r="M953" s="13">
        <v>0.43809523809523798</v>
      </c>
      <c r="N953" s="13">
        <v>0.37579617834394902</v>
      </c>
      <c r="O953" s="13">
        <v>0.39877300613496902</v>
      </c>
      <c r="P953" s="13"/>
      <c r="Q953" s="13">
        <v>0.42592592592592599</v>
      </c>
      <c r="R953" s="13">
        <v>0.5</v>
      </c>
      <c r="S953" s="13">
        <v>0.39024390243902402</v>
      </c>
      <c r="T953" s="13">
        <v>0.39583333333333298</v>
      </c>
      <c r="U953" s="13">
        <v>0.41269841269841301</v>
      </c>
      <c r="V953" s="13">
        <v>0.39705882352941202</v>
      </c>
      <c r="W953" s="13">
        <v>0.296296296296296</v>
      </c>
      <c r="X953" s="13">
        <v>0.41964285714285698</v>
      </c>
      <c r="Y953" s="13"/>
      <c r="Z953" s="13">
        <v>0.49253731343283602</v>
      </c>
      <c r="AA953" s="13">
        <v>0.40229885057471299</v>
      </c>
      <c r="AB953" s="13">
        <v>0.41891891891891903</v>
      </c>
      <c r="AC953" s="13">
        <v>0.34146341463414598</v>
      </c>
      <c r="AD953" s="13">
        <v>0.38461538461538503</v>
      </c>
      <c r="AE953" s="13">
        <v>0.37931034482758602</v>
      </c>
      <c r="AF953" s="13">
        <v>0.434782608695652</v>
      </c>
      <c r="AG953" s="13">
        <v>0.40425531914893598</v>
      </c>
      <c r="AH953" s="13"/>
      <c r="AI953" s="13">
        <v>0.45</v>
      </c>
      <c r="AJ953" s="13">
        <v>0.530612244897959</v>
      </c>
      <c r="AK953" s="13">
        <v>0.44565217391304301</v>
      </c>
      <c r="AL953" s="13">
        <v>0.39748953974895401</v>
      </c>
      <c r="AM953" s="13">
        <v>0.30588235294117599</v>
      </c>
      <c r="AN953" s="13"/>
      <c r="AO953" s="13">
        <v>0.413680781758958</v>
      </c>
      <c r="AP953" s="13">
        <v>0.387978142076503</v>
      </c>
      <c r="AQ953" s="13"/>
      <c r="AR953" s="13">
        <v>0.4</v>
      </c>
      <c r="AS953" s="13">
        <v>0.4</v>
      </c>
      <c r="AT953" s="13">
        <v>0.5</v>
      </c>
      <c r="AU953" s="13">
        <v>0.3125</v>
      </c>
      <c r="AV953" s="13">
        <v>0.4</v>
      </c>
      <c r="AW953" s="13">
        <v>0.476190476190476</v>
      </c>
      <c r="AX953" s="13">
        <v>0.512820512820513</v>
      </c>
      <c r="AY953" s="13">
        <v>0.29411764705882398</v>
      </c>
      <c r="AZ953" s="13">
        <v>0.381818181818182</v>
      </c>
      <c r="BA953" s="13">
        <v>0.407407407407407</v>
      </c>
      <c r="BB953" s="13">
        <v>0.35483870967741898</v>
      </c>
      <c r="BC953" s="13">
        <v>0.36666666666666697</v>
      </c>
      <c r="BD953" s="13"/>
      <c r="BE953" s="13">
        <v>0.38150289017340999</v>
      </c>
    </row>
    <row r="954" spans="2:57" x14ac:dyDescent="0.25">
      <c r="B954" t="s">
        <v>405</v>
      </c>
      <c r="C954" s="13">
        <v>0.15102040816326501</v>
      </c>
      <c r="D954" s="13">
        <v>0.233333333333333</v>
      </c>
      <c r="E954" s="13">
        <v>0.25</v>
      </c>
      <c r="F954" s="13">
        <v>9.0909090909090898E-2</v>
      </c>
      <c r="G954" s="13">
        <v>0.146153846153846</v>
      </c>
      <c r="H954" s="13"/>
      <c r="I954" s="13">
        <v>0.15652173913043499</v>
      </c>
      <c r="J954" s="13">
        <v>0.146153846153846</v>
      </c>
      <c r="K954" s="13"/>
      <c r="L954" s="13">
        <v>0.18461538461538499</v>
      </c>
      <c r="M954" s="13">
        <v>8.5714285714285701E-2</v>
      </c>
      <c r="N954" s="13">
        <v>0.101910828025478</v>
      </c>
      <c r="O954" s="13">
        <v>0.22699386503067501</v>
      </c>
      <c r="P954" s="13"/>
      <c r="Q954" s="13">
        <v>0.203703703703704</v>
      </c>
      <c r="R954" s="13">
        <v>0.19047619047618999</v>
      </c>
      <c r="S954" s="13">
        <v>0.146341463414634</v>
      </c>
      <c r="T954" s="13">
        <v>0.1875</v>
      </c>
      <c r="U954" s="13">
        <v>0.14285714285714299</v>
      </c>
      <c r="V954" s="13">
        <v>7.3529411764705899E-2</v>
      </c>
      <c r="W954" s="13">
        <v>0.148148148148148</v>
      </c>
      <c r="X954" s="13">
        <v>0.160714285714286</v>
      </c>
      <c r="Y954" s="13"/>
      <c r="Z954" s="13">
        <v>0.164179104477612</v>
      </c>
      <c r="AA954" s="13">
        <v>0.20689655172413801</v>
      </c>
      <c r="AB954" s="13">
        <v>0.17567567567567599</v>
      </c>
      <c r="AC954" s="13">
        <v>0.12195121951219499</v>
      </c>
      <c r="AD954" s="13">
        <v>0.15384615384615399</v>
      </c>
      <c r="AE954" s="13">
        <v>0.12068965517241401</v>
      </c>
      <c r="AF954" s="13">
        <v>8.6956521739130405E-2</v>
      </c>
      <c r="AG954" s="13">
        <v>0.10638297872340401</v>
      </c>
      <c r="AH954" s="13"/>
      <c r="AI954" s="13">
        <v>0.1</v>
      </c>
      <c r="AJ954" s="13">
        <v>0.16326530612244899</v>
      </c>
      <c r="AK954" s="13">
        <v>0.26086956521739102</v>
      </c>
      <c r="AL954" s="13">
        <v>0.125523012552301</v>
      </c>
      <c r="AM954" s="13">
        <v>9.41176470588235E-2</v>
      </c>
      <c r="AN954" s="13"/>
      <c r="AO954" s="13">
        <v>0.14657980456026101</v>
      </c>
      <c r="AP954" s="13">
        <v>0.15846994535519099</v>
      </c>
      <c r="AQ954" s="13"/>
      <c r="AR954" s="13">
        <v>0.25714285714285701</v>
      </c>
      <c r="AS954" s="13">
        <v>0.128</v>
      </c>
      <c r="AT954" s="13">
        <v>0.125</v>
      </c>
      <c r="AU954" s="13">
        <v>0.125</v>
      </c>
      <c r="AV954" s="13">
        <v>0.15384615384615399</v>
      </c>
      <c r="AW954" s="13">
        <v>0.16666666666666699</v>
      </c>
      <c r="AX954" s="13">
        <v>5.1282051282051301E-2</v>
      </c>
      <c r="AY954" s="13">
        <v>0.11764705882352899</v>
      </c>
      <c r="AZ954" s="13">
        <v>9.0909090909090898E-2</v>
      </c>
      <c r="BA954" s="13">
        <v>0.148148148148148</v>
      </c>
      <c r="BB954" s="13">
        <v>0.25806451612903197</v>
      </c>
      <c r="BC954" s="13">
        <v>0.266666666666667</v>
      </c>
      <c r="BD954" s="13"/>
      <c r="BE954" s="13">
        <v>0.10404624277456601</v>
      </c>
    </row>
    <row r="955" spans="2:57" x14ac:dyDescent="0.25">
      <c r="B955" t="s">
        <v>406</v>
      </c>
      <c r="C955" s="13">
        <v>4.08163265306122E-2</v>
      </c>
      <c r="D955" s="13">
        <v>6.6666666666666693E-2</v>
      </c>
      <c r="E955" s="13">
        <v>5.8823529411764698E-2</v>
      </c>
      <c r="F955" s="13">
        <v>4.5454545454545497E-2</v>
      </c>
      <c r="G955" s="13">
        <v>3.0769230769230799E-2</v>
      </c>
      <c r="H955" s="13"/>
      <c r="I955" s="13">
        <v>5.21739130434783E-2</v>
      </c>
      <c r="J955" s="13">
        <v>3.0769230769230799E-2</v>
      </c>
      <c r="K955" s="13"/>
      <c r="L955" s="13">
        <v>4.6153846153846198E-2</v>
      </c>
      <c r="M955" s="13">
        <v>9.5238095238095195E-3</v>
      </c>
      <c r="N955" s="13">
        <v>7.0063694267515894E-2</v>
      </c>
      <c r="O955" s="13">
        <v>3.0674846625766899E-2</v>
      </c>
      <c r="P955" s="13"/>
      <c r="Q955" s="13">
        <v>5.5555555555555601E-2</v>
      </c>
      <c r="R955" s="13">
        <v>4.7619047619047603E-2</v>
      </c>
      <c r="S955" s="13">
        <v>4.8780487804878099E-2</v>
      </c>
      <c r="T955" s="13">
        <v>2.0833333333333301E-2</v>
      </c>
      <c r="U955" s="13">
        <v>4.7619047619047603E-2</v>
      </c>
      <c r="V955" s="13">
        <v>1.4705882352941201E-2</v>
      </c>
      <c r="W955" s="13">
        <v>1.85185185185185E-2</v>
      </c>
      <c r="X955" s="13">
        <v>5.3571428571428603E-2</v>
      </c>
      <c r="Y955" s="13"/>
      <c r="Z955" s="13">
        <v>0</v>
      </c>
      <c r="AA955" s="13">
        <v>2.2988505747126398E-2</v>
      </c>
      <c r="AB955" s="13">
        <v>4.0540540540540501E-2</v>
      </c>
      <c r="AC955" s="13">
        <v>3.65853658536585E-2</v>
      </c>
      <c r="AD955" s="13">
        <v>1.9230769230769201E-2</v>
      </c>
      <c r="AE955" s="13">
        <v>0.10344827586206901</v>
      </c>
      <c r="AF955" s="13">
        <v>8.6956521739130405E-2</v>
      </c>
      <c r="AG955" s="13">
        <v>6.3829787234042507E-2</v>
      </c>
      <c r="AH955" s="13"/>
      <c r="AI955" s="13">
        <v>0.1</v>
      </c>
      <c r="AJ955" s="13">
        <v>6.1224489795918401E-2</v>
      </c>
      <c r="AK955" s="13">
        <v>6.5217391304347797E-2</v>
      </c>
      <c r="AL955" s="13">
        <v>3.3472803347280297E-2</v>
      </c>
      <c r="AM955" s="13">
        <v>1.1764705882352899E-2</v>
      </c>
      <c r="AN955" s="13"/>
      <c r="AO955" s="13">
        <v>4.8859934853420203E-2</v>
      </c>
      <c r="AP955" s="13">
        <v>2.7322404371584699E-2</v>
      </c>
      <c r="AQ955" s="13"/>
      <c r="AR955" s="13">
        <v>0</v>
      </c>
      <c r="AS955" s="13">
        <v>4.8000000000000001E-2</v>
      </c>
      <c r="AT955" s="13">
        <v>0.125</v>
      </c>
      <c r="AU955" s="13">
        <v>0</v>
      </c>
      <c r="AV955" s="13">
        <v>1.5384615384615399E-2</v>
      </c>
      <c r="AW955" s="13">
        <v>4.7619047619047603E-2</v>
      </c>
      <c r="AX955" s="13">
        <v>5.1282051282051301E-2</v>
      </c>
      <c r="AY955" s="13">
        <v>0</v>
      </c>
      <c r="AZ955" s="13">
        <v>5.4545454545454501E-2</v>
      </c>
      <c r="BA955" s="13">
        <v>0</v>
      </c>
      <c r="BB955" s="13">
        <v>0.12903225806451599</v>
      </c>
      <c r="BC955" s="13">
        <v>3.3333333333333298E-2</v>
      </c>
      <c r="BD955" s="13"/>
      <c r="BE955" s="13">
        <v>3.4682080924855502E-2</v>
      </c>
    </row>
    <row r="956" spans="2:57" x14ac:dyDescent="0.25">
      <c r="B956" t="s">
        <v>407</v>
      </c>
      <c r="C956" s="13">
        <v>2.04081632653061E-2</v>
      </c>
      <c r="D956" s="13">
        <v>3.3333333333333298E-2</v>
      </c>
      <c r="E956" s="13">
        <v>4.4117647058823498E-2</v>
      </c>
      <c r="F956" s="13">
        <v>1.5151515151515201E-2</v>
      </c>
      <c r="G956" s="13">
        <v>1.5384615384615399E-2</v>
      </c>
      <c r="H956" s="13"/>
      <c r="I956" s="13">
        <v>2.6086956521739101E-2</v>
      </c>
      <c r="J956" s="13">
        <v>1.5384615384615399E-2</v>
      </c>
      <c r="K956" s="13"/>
      <c r="L956" s="13">
        <v>0</v>
      </c>
      <c r="M956" s="13">
        <v>0</v>
      </c>
      <c r="N956" s="13">
        <v>3.1847133757961797E-2</v>
      </c>
      <c r="O956" s="13">
        <v>3.0674846625766899E-2</v>
      </c>
      <c r="P956" s="13"/>
      <c r="Q956" s="13">
        <v>1.85185185185185E-2</v>
      </c>
      <c r="R956" s="13">
        <v>4.7619047619047603E-2</v>
      </c>
      <c r="S956" s="13">
        <v>0</v>
      </c>
      <c r="T956" s="13">
        <v>2.0833333333333301E-2</v>
      </c>
      <c r="U956" s="13">
        <v>1.58730158730159E-2</v>
      </c>
      <c r="V956" s="13">
        <v>2.9411764705882401E-2</v>
      </c>
      <c r="W956" s="13">
        <v>3.7037037037037E-2</v>
      </c>
      <c r="X956" s="13">
        <v>8.9285714285714298E-3</v>
      </c>
      <c r="Y956" s="13"/>
      <c r="Z956" s="13">
        <v>2.9850746268656699E-2</v>
      </c>
      <c r="AA956" s="13">
        <v>4.5977011494252901E-2</v>
      </c>
      <c r="AB956" s="13">
        <v>0</v>
      </c>
      <c r="AC956" s="13">
        <v>1.21951219512195E-2</v>
      </c>
      <c r="AD956" s="13">
        <v>1.9230769230769201E-2</v>
      </c>
      <c r="AE956" s="13">
        <v>1.72413793103448E-2</v>
      </c>
      <c r="AF956" s="13">
        <v>0</v>
      </c>
      <c r="AG956" s="13">
        <v>2.1276595744680899E-2</v>
      </c>
      <c r="AH956" s="13"/>
      <c r="AI956" s="13">
        <v>0.05</v>
      </c>
      <c r="AJ956" s="13">
        <v>2.04081632653061E-2</v>
      </c>
      <c r="AK956" s="13">
        <v>2.1739130434782601E-2</v>
      </c>
      <c r="AL956" s="13">
        <v>2.0920502092050201E-2</v>
      </c>
      <c r="AM956" s="13">
        <v>1.1764705882352899E-2</v>
      </c>
      <c r="AN956" s="13"/>
      <c r="AO956" s="13">
        <v>2.6058631921824098E-2</v>
      </c>
      <c r="AP956" s="13">
        <v>1.0928961748633901E-2</v>
      </c>
      <c r="AQ956" s="13"/>
      <c r="AR956" s="13">
        <v>0</v>
      </c>
      <c r="AS956" s="13">
        <v>8.0000000000000002E-3</v>
      </c>
      <c r="AT956" s="13">
        <v>0.125</v>
      </c>
      <c r="AU956" s="13">
        <v>0</v>
      </c>
      <c r="AV956" s="13">
        <v>0</v>
      </c>
      <c r="AW956" s="13">
        <v>2.3809523809523801E-2</v>
      </c>
      <c r="AX956" s="13">
        <v>5.1282051282051301E-2</v>
      </c>
      <c r="AY956" s="13">
        <v>5.8823529411764698E-2</v>
      </c>
      <c r="AZ956" s="13">
        <v>5.4545454545454501E-2</v>
      </c>
      <c r="BA956" s="13">
        <v>0</v>
      </c>
      <c r="BB956" s="13">
        <v>3.2258064516128997E-2</v>
      </c>
      <c r="BC956" s="13">
        <v>0</v>
      </c>
      <c r="BD956" s="13"/>
      <c r="BE956" s="13">
        <v>5.78034682080925E-3</v>
      </c>
    </row>
    <row r="957" spans="2:57" x14ac:dyDescent="0.25">
      <c r="B957" t="s">
        <v>82</v>
      </c>
      <c r="C957" s="13">
        <v>2.2448979591836699E-2</v>
      </c>
      <c r="D957" s="13">
        <v>3.3333333333333298E-2</v>
      </c>
      <c r="E957" s="13">
        <v>2.9411764705882401E-2</v>
      </c>
      <c r="F957" s="13">
        <v>3.7878787878787901E-2</v>
      </c>
      <c r="G957" s="13">
        <v>1.1538461538461499E-2</v>
      </c>
      <c r="H957" s="13"/>
      <c r="I957" s="13">
        <v>3.4782608695652202E-2</v>
      </c>
      <c r="J957" s="13">
        <v>1.1538461538461499E-2</v>
      </c>
      <c r="K957" s="13"/>
      <c r="L957" s="13">
        <v>1.5384615384615399E-2</v>
      </c>
      <c r="M957" s="13">
        <v>2.8571428571428598E-2</v>
      </c>
      <c r="N957" s="13">
        <v>1.27388535031847E-2</v>
      </c>
      <c r="O957" s="13">
        <v>3.0674846625766899E-2</v>
      </c>
      <c r="P957" s="13"/>
      <c r="Q957" s="13">
        <v>1.85185185185185E-2</v>
      </c>
      <c r="R957" s="13">
        <v>2.3809523809523801E-2</v>
      </c>
      <c r="S957" s="13">
        <v>0</v>
      </c>
      <c r="T957" s="13">
        <v>4.1666666666666699E-2</v>
      </c>
      <c r="U957" s="13">
        <v>1.58730158730159E-2</v>
      </c>
      <c r="V957" s="13">
        <v>2.9411764705882401E-2</v>
      </c>
      <c r="W957" s="13">
        <v>1.85185185185185E-2</v>
      </c>
      <c r="X957" s="13">
        <v>8.9285714285714298E-3</v>
      </c>
      <c r="Y957" s="13"/>
      <c r="Z957" s="13">
        <v>1.49253731343284E-2</v>
      </c>
      <c r="AA957" s="13">
        <v>3.4482758620689703E-2</v>
      </c>
      <c r="AB957" s="13">
        <v>1.35135135135135E-2</v>
      </c>
      <c r="AC957" s="13">
        <v>1.21951219512195E-2</v>
      </c>
      <c r="AD957" s="13">
        <v>3.8461538461538498E-2</v>
      </c>
      <c r="AE957" s="13">
        <v>3.4482758620689703E-2</v>
      </c>
      <c r="AF957" s="13">
        <v>4.3478260869565202E-2</v>
      </c>
      <c r="AG957" s="13">
        <v>0</v>
      </c>
      <c r="AH957" s="13"/>
      <c r="AI957" s="13">
        <v>0.05</v>
      </c>
      <c r="AJ957" s="13">
        <v>0</v>
      </c>
      <c r="AK957" s="13">
        <v>1.0869565217391301E-2</v>
      </c>
      <c r="AL957" s="13">
        <v>3.7656903765690398E-2</v>
      </c>
      <c r="AM957" s="13">
        <v>0</v>
      </c>
      <c r="AN957" s="13"/>
      <c r="AO957" s="13">
        <v>1.62866449511401E-2</v>
      </c>
      <c r="AP957" s="13">
        <v>3.2786885245901599E-2</v>
      </c>
      <c r="AQ957" s="13"/>
      <c r="AR957" s="13">
        <v>0</v>
      </c>
      <c r="AS957" s="13">
        <v>0.04</v>
      </c>
      <c r="AT957" s="13">
        <v>0.125</v>
      </c>
      <c r="AU957" s="13">
        <v>0</v>
      </c>
      <c r="AV957" s="13">
        <v>1.5384615384615399E-2</v>
      </c>
      <c r="AW957" s="13">
        <v>4.7619047619047603E-2</v>
      </c>
      <c r="AX957" s="13">
        <v>0</v>
      </c>
      <c r="AY957" s="13">
        <v>0</v>
      </c>
      <c r="AZ957" s="13">
        <v>3.6363636363636397E-2</v>
      </c>
      <c r="BA957" s="13">
        <v>0</v>
      </c>
      <c r="BB957" s="13">
        <v>0</v>
      </c>
      <c r="BC957" s="13">
        <v>0</v>
      </c>
      <c r="BD957" s="13"/>
      <c r="BE957" s="13">
        <v>1.7341040462427699E-2</v>
      </c>
    </row>
    <row r="958" spans="2:57" x14ac:dyDescent="0.25">
      <c r="B958" t="s">
        <v>408</v>
      </c>
      <c r="C958" s="13">
        <v>0.76530612244898</v>
      </c>
      <c r="D958" s="13">
        <v>0.63333333333333297</v>
      </c>
      <c r="E958" s="13">
        <v>0.61764705882352899</v>
      </c>
      <c r="F958" s="13">
        <v>0.810606060606061</v>
      </c>
      <c r="G958" s="13">
        <v>0.79615384615384599</v>
      </c>
      <c r="H958" s="13"/>
      <c r="I958" s="13">
        <v>0.73043478260869599</v>
      </c>
      <c r="J958" s="13">
        <v>0.79615384615384599</v>
      </c>
      <c r="K958" s="13"/>
      <c r="L958" s="13">
        <v>0.75384615384615405</v>
      </c>
      <c r="M958" s="13">
        <v>0.87619047619047596</v>
      </c>
      <c r="N958" s="13">
        <v>0.78343949044586003</v>
      </c>
      <c r="O958" s="13">
        <v>0.68098159509202405</v>
      </c>
      <c r="P958" s="13"/>
      <c r="Q958" s="13">
        <v>0.70370370370370405</v>
      </c>
      <c r="R958" s="13">
        <v>0.69047619047619002</v>
      </c>
      <c r="S958" s="13">
        <v>0.80487804878048796</v>
      </c>
      <c r="T958" s="13">
        <v>0.72916666666666696</v>
      </c>
      <c r="U958" s="13">
        <v>0.77777777777777801</v>
      </c>
      <c r="V958" s="13">
        <v>0.85294117647058798</v>
      </c>
      <c r="W958" s="13">
        <v>0.77777777777777801</v>
      </c>
      <c r="X958" s="13">
        <v>0.76785714285714302</v>
      </c>
      <c r="Y958" s="13"/>
      <c r="Z958" s="13">
        <v>0.79104477611940305</v>
      </c>
      <c r="AA958" s="13">
        <v>0.68965517241379304</v>
      </c>
      <c r="AB958" s="13">
        <v>0.77027027027026995</v>
      </c>
      <c r="AC958" s="13">
        <v>0.81707317073170704</v>
      </c>
      <c r="AD958" s="13">
        <v>0.76923076923076905</v>
      </c>
      <c r="AE958" s="13">
        <v>0.72413793103448298</v>
      </c>
      <c r="AF958" s="13">
        <v>0.78260869565217395</v>
      </c>
      <c r="AG958" s="13">
        <v>0.80851063829787195</v>
      </c>
      <c r="AH958" s="13"/>
      <c r="AI958" s="13">
        <v>0.7</v>
      </c>
      <c r="AJ958" s="13">
        <v>0.75510204081632704</v>
      </c>
      <c r="AK958" s="13">
        <v>0.64130434782608703</v>
      </c>
      <c r="AL958" s="13">
        <v>0.78242677824267803</v>
      </c>
      <c r="AM958" s="13">
        <v>0.88235294117647101</v>
      </c>
      <c r="AN958" s="13"/>
      <c r="AO958" s="13">
        <v>0.76221498371335505</v>
      </c>
      <c r="AP958" s="13">
        <v>0.77049180327868805</v>
      </c>
      <c r="AQ958" s="13"/>
      <c r="AR958" s="13">
        <v>0.74285714285714299</v>
      </c>
      <c r="AS958" s="13">
        <v>0.77600000000000002</v>
      </c>
      <c r="AT958" s="13">
        <v>0.5</v>
      </c>
      <c r="AU958" s="13">
        <v>0.875</v>
      </c>
      <c r="AV958" s="13">
        <v>0.81538461538461504</v>
      </c>
      <c r="AW958" s="13">
        <v>0.71428571428571397</v>
      </c>
      <c r="AX958" s="13">
        <v>0.84615384615384603</v>
      </c>
      <c r="AY958" s="13">
        <v>0.82352941176470595</v>
      </c>
      <c r="AZ958" s="13">
        <v>0.763636363636364</v>
      </c>
      <c r="BA958" s="13">
        <v>0.85185185185185197</v>
      </c>
      <c r="BB958" s="13">
        <v>0.58064516129032295</v>
      </c>
      <c r="BC958" s="13">
        <v>0.7</v>
      </c>
      <c r="BD958" s="13"/>
      <c r="BE958" s="13">
        <v>0.83815028901734101</v>
      </c>
    </row>
    <row r="959" spans="2:57" x14ac:dyDescent="0.25">
      <c r="B959" t="s">
        <v>409</v>
      </c>
      <c r="C959" s="13">
        <v>6.1224489795918401E-2</v>
      </c>
      <c r="D959" s="13">
        <v>0.1</v>
      </c>
      <c r="E959" s="13">
        <v>0.10294117647058799</v>
      </c>
      <c r="F959" s="13">
        <v>6.0606060606060601E-2</v>
      </c>
      <c r="G959" s="13">
        <v>4.6153846153846198E-2</v>
      </c>
      <c r="H959" s="13"/>
      <c r="I959" s="13">
        <v>7.8260869565217397E-2</v>
      </c>
      <c r="J959" s="13">
        <v>4.6153846153846198E-2</v>
      </c>
      <c r="K959" s="13"/>
      <c r="L959" s="13">
        <v>4.6153846153846198E-2</v>
      </c>
      <c r="M959" s="13">
        <v>9.5238095238095195E-3</v>
      </c>
      <c r="N959" s="13">
        <v>0.101910828025478</v>
      </c>
      <c r="O959" s="13">
        <v>6.13496932515337E-2</v>
      </c>
      <c r="P959" s="13"/>
      <c r="Q959" s="13">
        <v>7.4074074074074098E-2</v>
      </c>
      <c r="R959" s="13">
        <v>9.5238095238095205E-2</v>
      </c>
      <c r="S959" s="13">
        <v>4.8780487804878099E-2</v>
      </c>
      <c r="T959" s="13">
        <v>4.1666666666666699E-2</v>
      </c>
      <c r="U959" s="13">
        <v>6.3492063492063502E-2</v>
      </c>
      <c r="V959" s="13">
        <v>4.4117647058823498E-2</v>
      </c>
      <c r="W959" s="13">
        <v>5.5555555555555601E-2</v>
      </c>
      <c r="X959" s="13">
        <v>6.25E-2</v>
      </c>
      <c r="Y959" s="13"/>
      <c r="Z959" s="13">
        <v>2.9850746268656699E-2</v>
      </c>
      <c r="AA959" s="13">
        <v>6.8965517241379296E-2</v>
      </c>
      <c r="AB959" s="13">
        <v>4.0540540540540501E-2</v>
      </c>
      <c r="AC959" s="13">
        <v>4.8780487804878099E-2</v>
      </c>
      <c r="AD959" s="13">
        <v>3.8461538461538498E-2</v>
      </c>
      <c r="AE959" s="13">
        <v>0.12068965517241401</v>
      </c>
      <c r="AF959" s="13">
        <v>8.6956521739130405E-2</v>
      </c>
      <c r="AG959" s="13">
        <v>8.5106382978723402E-2</v>
      </c>
      <c r="AH959" s="13"/>
      <c r="AI959" s="13">
        <v>0.15</v>
      </c>
      <c r="AJ959" s="13">
        <v>8.1632653061224497E-2</v>
      </c>
      <c r="AK959" s="13">
        <v>8.6956521739130405E-2</v>
      </c>
      <c r="AL959" s="13">
        <v>5.4393305439330498E-2</v>
      </c>
      <c r="AM959" s="13">
        <v>2.3529411764705899E-2</v>
      </c>
      <c r="AN959" s="13"/>
      <c r="AO959" s="13">
        <v>7.4918566775244305E-2</v>
      </c>
      <c r="AP959" s="13">
        <v>3.8251366120218601E-2</v>
      </c>
      <c r="AQ959" s="13"/>
      <c r="AR959" s="13">
        <v>0</v>
      </c>
      <c r="AS959" s="13">
        <v>5.6000000000000001E-2</v>
      </c>
      <c r="AT959" s="13">
        <v>0.25</v>
      </c>
      <c r="AU959" s="13">
        <v>0</v>
      </c>
      <c r="AV959" s="13">
        <v>1.5384615384615399E-2</v>
      </c>
      <c r="AW959" s="13">
        <v>7.1428571428571397E-2</v>
      </c>
      <c r="AX959" s="13">
        <v>0.102564102564103</v>
      </c>
      <c r="AY959" s="13">
        <v>5.8823529411764698E-2</v>
      </c>
      <c r="AZ959" s="13">
        <v>0.109090909090909</v>
      </c>
      <c r="BA959" s="13">
        <v>0</v>
      </c>
      <c r="BB959" s="13">
        <v>0.16129032258064499</v>
      </c>
      <c r="BC959" s="13">
        <v>3.3333333333333298E-2</v>
      </c>
      <c r="BD959" s="13"/>
      <c r="BE959" s="13">
        <v>4.0462427745664699E-2</v>
      </c>
    </row>
    <row r="960" spans="2:57" x14ac:dyDescent="0.25">
      <c r="B960" t="s">
        <v>274</v>
      </c>
      <c r="C960" s="13">
        <v>0.70408163265306101</v>
      </c>
      <c r="D960" s="13">
        <v>0.53333333333333299</v>
      </c>
      <c r="E960" s="13">
        <v>0.51470588235294101</v>
      </c>
      <c r="F960" s="13">
        <v>0.75</v>
      </c>
      <c r="G960" s="13">
        <v>0.75</v>
      </c>
      <c r="H960" s="13"/>
      <c r="I960" s="13">
        <v>0.65217391304347805</v>
      </c>
      <c r="J960" s="13">
        <v>0.75</v>
      </c>
      <c r="K960" s="13"/>
      <c r="L960" s="13">
        <v>0.70769230769230795</v>
      </c>
      <c r="M960" s="13">
        <v>0.86666666666666703</v>
      </c>
      <c r="N960" s="13">
        <v>0.68152866242038201</v>
      </c>
      <c r="O960" s="13">
        <v>0.619631901840491</v>
      </c>
      <c r="P960" s="13"/>
      <c r="Q960" s="13">
        <v>0.62962962962962998</v>
      </c>
      <c r="R960" s="13">
        <v>0.59523809523809501</v>
      </c>
      <c r="S960" s="13">
        <v>0.75609756097560998</v>
      </c>
      <c r="T960" s="13">
        <v>0.6875</v>
      </c>
      <c r="U960" s="13">
        <v>0.71428571428571397</v>
      </c>
      <c r="V960" s="13">
        <v>0.80882352941176505</v>
      </c>
      <c r="W960" s="13">
        <v>0.72222222222222199</v>
      </c>
      <c r="X960" s="13">
        <v>0.70535714285714302</v>
      </c>
      <c r="Y960" s="13"/>
      <c r="Z960" s="13">
        <v>0.76119402985074602</v>
      </c>
      <c r="AA960" s="13">
        <v>0.62068965517241403</v>
      </c>
      <c r="AB960" s="13">
        <v>0.72972972972973005</v>
      </c>
      <c r="AC960" s="13">
        <v>0.76829268292682895</v>
      </c>
      <c r="AD960" s="13">
        <v>0.73076923076923095</v>
      </c>
      <c r="AE960" s="13">
        <v>0.60344827586206895</v>
      </c>
      <c r="AF960" s="13">
        <v>0.69565217391304301</v>
      </c>
      <c r="AG960" s="13">
        <v>0.72340425531914898</v>
      </c>
      <c r="AH960" s="13"/>
      <c r="AI960" s="13">
        <v>0.55000000000000004</v>
      </c>
      <c r="AJ960" s="13">
        <v>0.67346938775510201</v>
      </c>
      <c r="AK960" s="13">
        <v>0.55434782608695699</v>
      </c>
      <c r="AL960" s="13">
        <v>0.72803347280334696</v>
      </c>
      <c r="AM960" s="13">
        <v>0.85882352941176499</v>
      </c>
      <c r="AN960" s="13"/>
      <c r="AO960" s="13">
        <v>0.68729641693811105</v>
      </c>
      <c r="AP960" s="13">
        <v>0.73224043715846998</v>
      </c>
      <c r="AQ960" s="13"/>
      <c r="AR960" s="13">
        <v>0.74285714285714299</v>
      </c>
      <c r="AS960" s="13">
        <v>0.72</v>
      </c>
      <c r="AT960" s="13">
        <v>0.25</v>
      </c>
      <c r="AU960" s="13">
        <v>0.875</v>
      </c>
      <c r="AV960" s="13">
        <v>0.8</v>
      </c>
      <c r="AW960" s="13">
        <v>0.64285714285714302</v>
      </c>
      <c r="AX960" s="13">
        <v>0.74358974358974395</v>
      </c>
      <c r="AY960" s="13">
        <v>0.76470588235294101</v>
      </c>
      <c r="AZ960" s="13">
        <v>0.65454545454545499</v>
      </c>
      <c r="BA960" s="13">
        <v>0.85185185185185197</v>
      </c>
      <c r="BB960" s="13">
        <v>0.41935483870967699</v>
      </c>
      <c r="BC960" s="13">
        <v>0.66666666666666696</v>
      </c>
      <c r="BD960" s="13"/>
      <c r="BE960" s="13">
        <v>0.79768786127167601</v>
      </c>
    </row>
    <row r="961" spans="2:57" x14ac:dyDescent="0.25">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row>
    <row r="962" spans="2:57" x14ac:dyDescent="0.25">
      <c r="B962" s="6" t="s">
        <v>423</v>
      </c>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row>
    <row r="963" spans="2:57" x14ac:dyDescent="0.25">
      <c r="B963" s="23" t="s">
        <v>242</v>
      </c>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row>
    <row r="964" spans="2:57" x14ac:dyDescent="0.25">
      <c r="B964" t="s">
        <v>403</v>
      </c>
      <c r="C964" s="13">
        <v>0.34146341463414598</v>
      </c>
      <c r="D964" s="13">
        <v>0.21276595744680901</v>
      </c>
      <c r="E964" s="13">
        <v>0.34328358208955201</v>
      </c>
      <c r="F964" s="13">
        <v>0.37704918032786899</v>
      </c>
      <c r="G964" s="13">
        <v>0.34765625</v>
      </c>
      <c r="H964" s="13"/>
      <c r="I964" s="13">
        <v>0.33474576271186401</v>
      </c>
      <c r="J964" s="13">
        <v>0.34765625</v>
      </c>
      <c r="K964" s="13"/>
      <c r="L964" s="13">
        <v>0.42857142857142899</v>
      </c>
      <c r="M964" s="13">
        <v>0.365079365079365</v>
      </c>
      <c r="N964" s="13">
        <v>0.37323943661971798</v>
      </c>
      <c r="O964" s="13">
        <v>0.26250000000000001</v>
      </c>
      <c r="P964" s="13"/>
      <c r="Q964" s="13">
        <v>0.28070175438596501</v>
      </c>
      <c r="R964" s="13">
        <v>0.28125</v>
      </c>
      <c r="S964" s="13">
        <v>0.47058823529411797</v>
      </c>
      <c r="T964" s="13">
        <v>0.338983050847458</v>
      </c>
      <c r="U964" s="13">
        <v>0.34426229508196698</v>
      </c>
      <c r="V964" s="13">
        <v>0.39682539682539703</v>
      </c>
      <c r="W964" s="13">
        <v>0.36363636363636398</v>
      </c>
      <c r="X964" s="13">
        <v>0.31034482758620702</v>
      </c>
      <c r="Y964" s="13"/>
      <c r="Z964" s="13">
        <v>0.29166666666666702</v>
      </c>
      <c r="AA964" s="13">
        <v>0.38157894736842102</v>
      </c>
      <c r="AB964" s="13">
        <v>0.33750000000000002</v>
      </c>
      <c r="AC964" s="13">
        <v>0.42268041237113402</v>
      </c>
      <c r="AD964" s="13">
        <v>0.41509433962264197</v>
      </c>
      <c r="AE964" s="13">
        <v>0.25490196078431399</v>
      </c>
      <c r="AF964" s="13">
        <v>0.21052631578947401</v>
      </c>
      <c r="AG964" s="13">
        <v>0.25</v>
      </c>
      <c r="AH964" s="13"/>
      <c r="AI964" s="13">
        <v>0.4</v>
      </c>
      <c r="AJ964" s="13">
        <v>0.16666666666666699</v>
      </c>
      <c r="AK964" s="13">
        <v>0.26229508196721302</v>
      </c>
      <c r="AL964" s="13">
        <v>0.35361216730037998</v>
      </c>
      <c r="AM964" s="13">
        <v>0.449438202247191</v>
      </c>
      <c r="AN964" s="13"/>
      <c r="AO964" s="13">
        <v>0.33333333333333298</v>
      </c>
      <c r="AP964" s="13">
        <v>0.35323383084577098</v>
      </c>
      <c r="AQ964" s="13"/>
      <c r="AR964" s="13">
        <v>0.37931034482758602</v>
      </c>
      <c r="AS964" s="13">
        <v>0.37888198757764002</v>
      </c>
      <c r="AT964" s="13">
        <v>0.33333333333333298</v>
      </c>
      <c r="AU964" s="13">
        <v>0.266666666666667</v>
      </c>
      <c r="AV964" s="13">
        <v>0.25925925925925902</v>
      </c>
      <c r="AW964" s="13">
        <v>0.25714285714285701</v>
      </c>
      <c r="AX964" s="13">
        <v>0.422222222222222</v>
      </c>
      <c r="AY964" s="13">
        <v>0.29411764705882398</v>
      </c>
      <c r="AZ964" s="13">
        <v>0.40425531914893598</v>
      </c>
      <c r="BA964" s="13">
        <v>0.25806451612903197</v>
      </c>
      <c r="BB964" s="13">
        <v>0.34615384615384598</v>
      </c>
      <c r="BC964" s="13">
        <v>0.26086956521739102</v>
      </c>
      <c r="BD964" s="13"/>
      <c r="BE964" s="13">
        <v>0.422222222222222</v>
      </c>
    </row>
    <row r="965" spans="2:57" x14ac:dyDescent="0.25">
      <c r="B965" t="s">
        <v>404</v>
      </c>
      <c r="C965" s="13">
        <v>0.39837398373983701</v>
      </c>
      <c r="D965" s="13">
        <v>0.319148936170213</v>
      </c>
      <c r="E965" s="13">
        <v>0.29850746268656703</v>
      </c>
      <c r="F965" s="13">
        <v>0.39344262295082</v>
      </c>
      <c r="G965" s="13">
        <v>0.44140625</v>
      </c>
      <c r="H965" s="13"/>
      <c r="I965" s="13">
        <v>0.35169491525423702</v>
      </c>
      <c r="J965" s="13">
        <v>0.44140625</v>
      </c>
      <c r="K965" s="13"/>
      <c r="L965" s="13">
        <v>0.365079365079365</v>
      </c>
      <c r="M965" s="13">
        <v>0.38095238095238099</v>
      </c>
      <c r="N965" s="13">
        <v>0.42957746478873199</v>
      </c>
      <c r="O965" s="13">
        <v>0.39374999999999999</v>
      </c>
      <c r="P965" s="13"/>
      <c r="Q965" s="13">
        <v>0.33333333333333298</v>
      </c>
      <c r="R965" s="13">
        <v>0.375</v>
      </c>
      <c r="S965" s="13">
        <v>0.29411764705882398</v>
      </c>
      <c r="T965" s="13">
        <v>0.42372881355932202</v>
      </c>
      <c r="U965" s="13">
        <v>0.42622950819672101</v>
      </c>
      <c r="V965" s="13">
        <v>0.39682539682539703</v>
      </c>
      <c r="W965" s="13">
        <v>0.5</v>
      </c>
      <c r="X965" s="13">
        <v>0.42241379310344801</v>
      </c>
      <c r="Y965" s="13"/>
      <c r="Z965" s="13">
        <v>0.45833333333333298</v>
      </c>
      <c r="AA965" s="13">
        <v>0.36842105263157898</v>
      </c>
      <c r="AB965" s="13">
        <v>0.36249999999999999</v>
      </c>
      <c r="AC965" s="13">
        <v>0.42268041237113402</v>
      </c>
      <c r="AD965" s="13">
        <v>0.39622641509433998</v>
      </c>
      <c r="AE965" s="13">
        <v>0.41176470588235298</v>
      </c>
      <c r="AF965" s="13">
        <v>0.52631578947368396</v>
      </c>
      <c r="AG965" s="13">
        <v>0.29545454545454503</v>
      </c>
      <c r="AH965" s="13"/>
      <c r="AI965" s="13">
        <v>0.2</v>
      </c>
      <c r="AJ965" s="13">
        <v>0.41666666666666702</v>
      </c>
      <c r="AK965" s="13">
        <v>0.44262295081967201</v>
      </c>
      <c r="AL965" s="13">
        <v>0.40684410646387797</v>
      </c>
      <c r="AM965" s="13">
        <v>0.39325842696629199</v>
      </c>
      <c r="AN965" s="13"/>
      <c r="AO965" s="13">
        <v>0.39518900343642599</v>
      </c>
      <c r="AP965" s="13">
        <v>0.402985074626866</v>
      </c>
      <c r="AQ965" s="13"/>
      <c r="AR965" s="13">
        <v>0.31034482758620702</v>
      </c>
      <c r="AS965" s="13">
        <v>0.38509316770186303</v>
      </c>
      <c r="AT965" s="13">
        <v>0.55555555555555602</v>
      </c>
      <c r="AU965" s="13">
        <v>0.53333333333333299</v>
      </c>
      <c r="AV965" s="13">
        <v>0.44444444444444398</v>
      </c>
      <c r="AW965" s="13">
        <v>0.48571428571428599</v>
      </c>
      <c r="AX965" s="13">
        <v>0.37777777777777799</v>
      </c>
      <c r="AY965" s="13">
        <v>0.35294117647058798</v>
      </c>
      <c r="AZ965" s="13">
        <v>0.319148936170213</v>
      </c>
      <c r="BA965" s="13">
        <v>0.35483870967741898</v>
      </c>
      <c r="BB965" s="13">
        <v>0.5</v>
      </c>
      <c r="BC965" s="13">
        <v>0.39130434782608697</v>
      </c>
      <c r="BD965" s="13"/>
      <c r="BE965" s="13">
        <v>0.37777777777777799</v>
      </c>
    </row>
    <row r="966" spans="2:57" x14ac:dyDescent="0.25">
      <c r="B966" t="s">
        <v>405</v>
      </c>
      <c r="C966" s="13">
        <v>0.20934959349593499</v>
      </c>
      <c r="D966" s="13">
        <v>0.340425531914894</v>
      </c>
      <c r="E966" s="13">
        <v>0.28358208955223901</v>
      </c>
      <c r="F966" s="13">
        <v>0.19672131147541</v>
      </c>
      <c r="G966" s="13">
        <v>0.171875</v>
      </c>
      <c r="H966" s="13"/>
      <c r="I966" s="13">
        <v>0.25</v>
      </c>
      <c r="J966" s="13">
        <v>0.171875</v>
      </c>
      <c r="K966" s="13"/>
      <c r="L966" s="13">
        <v>0.17460317460317501</v>
      </c>
      <c r="M966" s="13">
        <v>0.238095238095238</v>
      </c>
      <c r="N966" s="13">
        <v>0.147887323943662</v>
      </c>
      <c r="O966" s="13">
        <v>0.25624999999999998</v>
      </c>
      <c r="P966" s="13"/>
      <c r="Q966" s="13">
        <v>0.28070175438596501</v>
      </c>
      <c r="R966" s="13">
        <v>0.34375</v>
      </c>
      <c r="S966" s="13">
        <v>0.19607843137254899</v>
      </c>
      <c r="T966" s="13">
        <v>0.186440677966102</v>
      </c>
      <c r="U966" s="13">
        <v>0.19672131147541</v>
      </c>
      <c r="V966" s="13">
        <v>0.206349206349206</v>
      </c>
      <c r="W966" s="13">
        <v>0.13636363636363599</v>
      </c>
      <c r="X966" s="13">
        <v>0.18965517241379301</v>
      </c>
      <c r="Y966" s="13"/>
      <c r="Z966" s="13">
        <v>0.20833333333333301</v>
      </c>
      <c r="AA966" s="13">
        <v>0.18421052631578899</v>
      </c>
      <c r="AB966" s="13">
        <v>0.23749999999999999</v>
      </c>
      <c r="AC966" s="13">
        <v>0.14432989690721601</v>
      </c>
      <c r="AD966" s="13">
        <v>0.15094339622641501</v>
      </c>
      <c r="AE966" s="13">
        <v>0.25490196078431399</v>
      </c>
      <c r="AF966" s="13">
        <v>0.21052631578947401</v>
      </c>
      <c r="AG966" s="13">
        <v>0.36363636363636398</v>
      </c>
      <c r="AH966" s="13"/>
      <c r="AI966" s="13">
        <v>0.2</v>
      </c>
      <c r="AJ966" s="13">
        <v>0.35416666666666702</v>
      </c>
      <c r="AK966" s="13">
        <v>0.19672131147541</v>
      </c>
      <c r="AL966" s="13">
        <v>0.20532319391635001</v>
      </c>
      <c r="AM966" s="13">
        <v>0.14606741573033699</v>
      </c>
      <c r="AN966" s="13"/>
      <c r="AO966" s="13">
        <v>0.216494845360825</v>
      </c>
      <c r="AP966" s="13">
        <v>0.19900497512437801</v>
      </c>
      <c r="AQ966" s="13"/>
      <c r="AR966" s="13">
        <v>0.17241379310344801</v>
      </c>
      <c r="AS966" s="13">
        <v>0.20496894409937899</v>
      </c>
      <c r="AT966" s="13">
        <v>0.11111111111111099</v>
      </c>
      <c r="AU966" s="13">
        <v>0.2</v>
      </c>
      <c r="AV966" s="13">
        <v>0.25925925925925902</v>
      </c>
      <c r="AW966" s="13">
        <v>0.17142857142857101</v>
      </c>
      <c r="AX966" s="13">
        <v>0.17777777777777801</v>
      </c>
      <c r="AY966" s="13">
        <v>0.29411764705882398</v>
      </c>
      <c r="AZ966" s="13">
        <v>0.19148936170212799</v>
      </c>
      <c r="BA966" s="13">
        <v>0.32258064516128998</v>
      </c>
      <c r="BB966" s="13">
        <v>0.15384615384615399</v>
      </c>
      <c r="BC966" s="13">
        <v>0.217391304347826</v>
      </c>
      <c r="BD966" s="13"/>
      <c r="BE966" s="13">
        <v>0.16666666666666699</v>
      </c>
    </row>
    <row r="967" spans="2:57" x14ac:dyDescent="0.25">
      <c r="B967" t="s">
        <v>406</v>
      </c>
      <c r="C967" s="13">
        <v>2.6422764227642299E-2</v>
      </c>
      <c r="D967" s="13">
        <v>6.3829787234042507E-2</v>
      </c>
      <c r="E967" s="13">
        <v>4.47761194029851E-2</v>
      </c>
      <c r="F967" s="13">
        <v>8.1967213114754103E-3</v>
      </c>
      <c r="G967" s="13">
        <v>2.34375E-2</v>
      </c>
      <c r="H967" s="13"/>
      <c r="I967" s="13">
        <v>2.9661016949152502E-2</v>
      </c>
      <c r="J967" s="13">
        <v>2.34375E-2</v>
      </c>
      <c r="K967" s="13"/>
      <c r="L967" s="13">
        <v>1.58730158730159E-2</v>
      </c>
      <c r="M967" s="13">
        <v>0</v>
      </c>
      <c r="N967" s="13">
        <v>2.8169014084507001E-2</v>
      </c>
      <c r="O967" s="13">
        <v>0.05</v>
      </c>
      <c r="P967" s="13"/>
      <c r="Q967" s="13">
        <v>5.2631578947368397E-2</v>
      </c>
      <c r="R967" s="13">
        <v>0</v>
      </c>
      <c r="S967" s="13">
        <v>1.9607843137254902E-2</v>
      </c>
      <c r="T967" s="13">
        <v>1.6949152542372899E-2</v>
      </c>
      <c r="U967" s="13">
        <v>1.63934426229508E-2</v>
      </c>
      <c r="V967" s="13">
        <v>0</v>
      </c>
      <c r="W967" s="13">
        <v>0</v>
      </c>
      <c r="X967" s="13">
        <v>4.31034482758621E-2</v>
      </c>
      <c r="Y967" s="13"/>
      <c r="Z967" s="13">
        <v>2.7777777777777801E-2</v>
      </c>
      <c r="AA967" s="13">
        <v>3.94736842105263E-2</v>
      </c>
      <c r="AB967" s="13">
        <v>2.5000000000000001E-2</v>
      </c>
      <c r="AC967" s="13">
        <v>0</v>
      </c>
      <c r="AD967" s="13">
        <v>0</v>
      </c>
      <c r="AE967" s="13">
        <v>5.8823529411764698E-2</v>
      </c>
      <c r="AF967" s="13">
        <v>5.2631578947368397E-2</v>
      </c>
      <c r="AG967" s="13">
        <v>4.5454545454545497E-2</v>
      </c>
      <c r="AH967" s="13"/>
      <c r="AI967" s="13">
        <v>0.04</v>
      </c>
      <c r="AJ967" s="13">
        <v>4.1666666666666699E-2</v>
      </c>
      <c r="AK967" s="13">
        <v>4.91803278688525E-2</v>
      </c>
      <c r="AL967" s="13">
        <v>2.2813688212927799E-2</v>
      </c>
      <c r="AM967" s="13">
        <v>1.1235955056179799E-2</v>
      </c>
      <c r="AN967" s="13"/>
      <c r="AO967" s="13">
        <v>2.40549828178694E-2</v>
      </c>
      <c r="AP967" s="13">
        <v>2.9850746268656699E-2</v>
      </c>
      <c r="AQ967" s="13"/>
      <c r="AR967" s="13">
        <v>6.8965517241379296E-2</v>
      </c>
      <c r="AS967" s="13">
        <v>1.8633540372670801E-2</v>
      </c>
      <c r="AT967" s="13">
        <v>0</v>
      </c>
      <c r="AU967" s="13">
        <v>0</v>
      </c>
      <c r="AV967" s="13">
        <v>1.85185185185185E-2</v>
      </c>
      <c r="AW967" s="13">
        <v>0</v>
      </c>
      <c r="AX967" s="13">
        <v>2.2222222222222199E-2</v>
      </c>
      <c r="AY967" s="13">
        <v>0</v>
      </c>
      <c r="AZ967" s="13">
        <v>6.3829787234042507E-2</v>
      </c>
      <c r="BA967" s="13">
        <v>6.4516129032258104E-2</v>
      </c>
      <c r="BB967" s="13">
        <v>0</v>
      </c>
      <c r="BC967" s="13">
        <v>4.3478260869565202E-2</v>
      </c>
      <c r="BD967" s="13"/>
      <c r="BE967" s="13">
        <v>2.7777777777777801E-2</v>
      </c>
    </row>
    <row r="968" spans="2:57" x14ac:dyDescent="0.25">
      <c r="B968" t="s">
        <v>407</v>
      </c>
      <c r="C968" s="13">
        <v>1.21951219512195E-2</v>
      </c>
      <c r="D968" s="13">
        <v>6.3829787234042507E-2</v>
      </c>
      <c r="E968" s="13">
        <v>1.49253731343284E-2</v>
      </c>
      <c r="F968" s="13">
        <v>8.1967213114754103E-3</v>
      </c>
      <c r="G968" s="13">
        <v>3.90625E-3</v>
      </c>
      <c r="H968" s="13"/>
      <c r="I968" s="13">
        <v>2.1186440677966101E-2</v>
      </c>
      <c r="J968" s="13">
        <v>3.90625E-3</v>
      </c>
      <c r="K968" s="13"/>
      <c r="L968" s="13">
        <v>1.58730158730159E-2</v>
      </c>
      <c r="M968" s="13">
        <v>0</v>
      </c>
      <c r="N968" s="13">
        <v>7.0422535211267599E-3</v>
      </c>
      <c r="O968" s="13">
        <v>2.5000000000000001E-2</v>
      </c>
      <c r="P968" s="13"/>
      <c r="Q968" s="13">
        <v>5.2631578947368397E-2</v>
      </c>
      <c r="R968" s="13">
        <v>0</v>
      </c>
      <c r="S968" s="13">
        <v>0</v>
      </c>
      <c r="T968" s="13">
        <v>0</v>
      </c>
      <c r="U968" s="13">
        <v>1.63934426229508E-2</v>
      </c>
      <c r="V968" s="13">
        <v>0</v>
      </c>
      <c r="W968" s="13">
        <v>0</v>
      </c>
      <c r="X968" s="13">
        <v>1.72413793103448E-2</v>
      </c>
      <c r="Y968" s="13"/>
      <c r="Z968" s="13">
        <v>1.38888888888889E-2</v>
      </c>
      <c r="AA968" s="13">
        <v>2.6315789473684199E-2</v>
      </c>
      <c r="AB968" s="13">
        <v>0</v>
      </c>
      <c r="AC968" s="13">
        <v>0</v>
      </c>
      <c r="AD968" s="13">
        <v>1.88679245283019E-2</v>
      </c>
      <c r="AE968" s="13">
        <v>0</v>
      </c>
      <c r="AF968" s="13">
        <v>0</v>
      </c>
      <c r="AG968" s="13">
        <v>4.5454545454545497E-2</v>
      </c>
      <c r="AH968" s="13"/>
      <c r="AI968" s="13">
        <v>0.12</v>
      </c>
      <c r="AJ968" s="13">
        <v>2.0833333333333301E-2</v>
      </c>
      <c r="AK968" s="13">
        <v>3.2786885245901599E-2</v>
      </c>
      <c r="AL968" s="13">
        <v>0</v>
      </c>
      <c r="AM968" s="13">
        <v>0</v>
      </c>
      <c r="AN968" s="13"/>
      <c r="AO968" s="13">
        <v>2.06185567010309E-2</v>
      </c>
      <c r="AP968" s="13">
        <v>0</v>
      </c>
      <c r="AQ968" s="13"/>
      <c r="AR968" s="13">
        <v>0</v>
      </c>
      <c r="AS968" s="13">
        <v>1.2422360248447201E-2</v>
      </c>
      <c r="AT968" s="13">
        <v>0</v>
      </c>
      <c r="AU968" s="13">
        <v>0</v>
      </c>
      <c r="AV968" s="13">
        <v>0</v>
      </c>
      <c r="AW968" s="13">
        <v>5.7142857142857099E-2</v>
      </c>
      <c r="AX968" s="13">
        <v>0</v>
      </c>
      <c r="AY968" s="13">
        <v>5.8823529411764698E-2</v>
      </c>
      <c r="AZ968" s="13">
        <v>0</v>
      </c>
      <c r="BA968" s="13">
        <v>0</v>
      </c>
      <c r="BB968" s="13">
        <v>0</v>
      </c>
      <c r="BC968" s="13">
        <v>4.3478260869565202E-2</v>
      </c>
      <c r="BD968" s="13"/>
      <c r="BE968" s="13">
        <v>0</v>
      </c>
    </row>
    <row r="969" spans="2:57" x14ac:dyDescent="0.25">
      <c r="B969" t="s">
        <v>82</v>
      </c>
      <c r="C969" s="13">
        <v>1.21951219512195E-2</v>
      </c>
      <c r="D969" s="13">
        <v>0</v>
      </c>
      <c r="E969" s="13">
        <v>1.49253731343284E-2</v>
      </c>
      <c r="F969" s="13">
        <v>1.63934426229508E-2</v>
      </c>
      <c r="G969" s="13">
        <v>1.171875E-2</v>
      </c>
      <c r="H969" s="13"/>
      <c r="I969" s="13">
        <v>1.27118644067797E-2</v>
      </c>
      <c r="J969" s="13">
        <v>1.171875E-2</v>
      </c>
      <c r="K969" s="13"/>
      <c r="L969" s="13">
        <v>0</v>
      </c>
      <c r="M969" s="13">
        <v>1.58730158730159E-2</v>
      </c>
      <c r="N969" s="13">
        <v>1.4084507042253501E-2</v>
      </c>
      <c r="O969" s="13">
        <v>1.2500000000000001E-2</v>
      </c>
      <c r="P969" s="13"/>
      <c r="Q969" s="13">
        <v>0</v>
      </c>
      <c r="R969" s="13">
        <v>0</v>
      </c>
      <c r="S969" s="13">
        <v>1.9607843137254902E-2</v>
      </c>
      <c r="T969" s="13">
        <v>3.3898305084745797E-2</v>
      </c>
      <c r="U969" s="13">
        <v>0</v>
      </c>
      <c r="V969" s="13">
        <v>0</v>
      </c>
      <c r="W969" s="13">
        <v>0</v>
      </c>
      <c r="X969" s="13">
        <v>1.72413793103448E-2</v>
      </c>
      <c r="Y969" s="13"/>
      <c r="Z969" s="13">
        <v>0</v>
      </c>
      <c r="AA969" s="13">
        <v>0</v>
      </c>
      <c r="AB969" s="13">
        <v>3.7499999999999999E-2</v>
      </c>
      <c r="AC969" s="13">
        <v>1.03092783505155E-2</v>
      </c>
      <c r="AD969" s="13">
        <v>1.88679245283019E-2</v>
      </c>
      <c r="AE969" s="13">
        <v>1.9607843137254902E-2</v>
      </c>
      <c r="AF969" s="13">
        <v>0</v>
      </c>
      <c r="AG969" s="13">
        <v>0</v>
      </c>
      <c r="AH969" s="13"/>
      <c r="AI969" s="13">
        <v>0.04</v>
      </c>
      <c r="AJ969" s="13">
        <v>0</v>
      </c>
      <c r="AK969" s="13">
        <v>1.63934426229508E-2</v>
      </c>
      <c r="AL969" s="13">
        <v>1.14068441064639E-2</v>
      </c>
      <c r="AM969" s="13">
        <v>0</v>
      </c>
      <c r="AN969" s="13"/>
      <c r="AO969" s="13">
        <v>1.03092783505155E-2</v>
      </c>
      <c r="AP969" s="13">
        <v>1.49253731343284E-2</v>
      </c>
      <c r="AQ969" s="13"/>
      <c r="AR969" s="13">
        <v>6.8965517241379296E-2</v>
      </c>
      <c r="AS969" s="13">
        <v>0</v>
      </c>
      <c r="AT969" s="13">
        <v>0</v>
      </c>
      <c r="AU969" s="13">
        <v>0</v>
      </c>
      <c r="AV969" s="13">
        <v>1.85185185185185E-2</v>
      </c>
      <c r="AW969" s="13">
        <v>2.8571428571428598E-2</v>
      </c>
      <c r="AX969" s="13">
        <v>0</v>
      </c>
      <c r="AY969" s="13">
        <v>0</v>
      </c>
      <c r="AZ969" s="13">
        <v>2.1276595744680899E-2</v>
      </c>
      <c r="BA969" s="13">
        <v>0</v>
      </c>
      <c r="BB969" s="13">
        <v>0</v>
      </c>
      <c r="BC969" s="13">
        <v>4.3478260869565202E-2</v>
      </c>
      <c r="BD969" s="13"/>
      <c r="BE969" s="13">
        <v>5.5555555555555601E-3</v>
      </c>
    </row>
    <row r="970" spans="2:57" x14ac:dyDescent="0.25">
      <c r="B970" t="s">
        <v>408</v>
      </c>
      <c r="C970" s="13">
        <v>0.73983739837398399</v>
      </c>
      <c r="D970" s="13">
        <v>0.53191489361702105</v>
      </c>
      <c r="E970" s="13">
        <v>0.64179104477611904</v>
      </c>
      <c r="F970" s="13">
        <v>0.77049180327868805</v>
      </c>
      <c r="G970" s="13">
        <v>0.7890625</v>
      </c>
      <c r="H970" s="13"/>
      <c r="I970" s="13">
        <v>0.68644067796610198</v>
      </c>
      <c r="J970" s="13">
        <v>0.7890625</v>
      </c>
      <c r="K970" s="13"/>
      <c r="L970" s="13">
        <v>0.79365079365079405</v>
      </c>
      <c r="M970" s="13">
        <v>0.74603174603174605</v>
      </c>
      <c r="N970" s="13">
        <v>0.80281690140845097</v>
      </c>
      <c r="O970" s="13">
        <v>0.65625</v>
      </c>
      <c r="P970" s="13"/>
      <c r="Q970" s="13">
        <v>0.61403508771929804</v>
      </c>
      <c r="R970" s="13">
        <v>0.65625</v>
      </c>
      <c r="S970" s="13">
        <v>0.76470588235294101</v>
      </c>
      <c r="T970" s="13">
        <v>0.76271186440677996</v>
      </c>
      <c r="U970" s="13">
        <v>0.77049180327868805</v>
      </c>
      <c r="V970" s="13">
        <v>0.79365079365079405</v>
      </c>
      <c r="W970" s="13">
        <v>0.86363636363636398</v>
      </c>
      <c r="X970" s="13">
        <v>0.73275862068965503</v>
      </c>
      <c r="Y970" s="13"/>
      <c r="Z970" s="13">
        <v>0.75</v>
      </c>
      <c r="AA970" s="13">
        <v>0.75</v>
      </c>
      <c r="AB970" s="13">
        <v>0.7</v>
      </c>
      <c r="AC970" s="13">
        <v>0.84536082474226804</v>
      </c>
      <c r="AD970" s="13">
        <v>0.81132075471698095</v>
      </c>
      <c r="AE970" s="13">
        <v>0.66666666666666696</v>
      </c>
      <c r="AF970" s="13">
        <v>0.73684210526315796</v>
      </c>
      <c r="AG970" s="13">
        <v>0.54545454545454497</v>
      </c>
      <c r="AH970" s="13"/>
      <c r="AI970" s="13">
        <v>0.6</v>
      </c>
      <c r="AJ970" s="13">
        <v>0.58333333333333304</v>
      </c>
      <c r="AK970" s="13">
        <v>0.70491803278688503</v>
      </c>
      <c r="AL970" s="13">
        <v>0.76045627376425895</v>
      </c>
      <c r="AM970" s="13">
        <v>0.84269662921348298</v>
      </c>
      <c r="AN970" s="13"/>
      <c r="AO970" s="13">
        <v>0.72852233676975897</v>
      </c>
      <c r="AP970" s="13">
        <v>0.75621890547263704</v>
      </c>
      <c r="AQ970" s="13"/>
      <c r="AR970" s="13">
        <v>0.68965517241379304</v>
      </c>
      <c r="AS970" s="13">
        <v>0.76397515527950299</v>
      </c>
      <c r="AT970" s="13">
        <v>0.88888888888888895</v>
      </c>
      <c r="AU970" s="13">
        <v>0.8</v>
      </c>
      <c r="AV970" s="13">
        <v>0.70370370370370405</v>
      </c>
      <c r="AW970" s="13">
        <v>0.74285714285714299</v>
      </c>
      <c r="AX970" s="13">
        <v>0.8</v>
      </c>
      <c r="AY970" s="13">
        <v>0.64705882352941202</v>
      </c>
      <c r="AZ970" s="13">
        <v>0.72340425531914898</v>
      </c>
      <c r="BA970" s="13">
        <v>0.61290322580645196</v>
      </c>
      <c r="BB970" s="13">
        <v>0.84615384615384603</v>
      </c>
      <c r="BC970" s="13">
        <v>0.65217391304347805</v>
      </c>
      <c r="BD970" s="13"/>
      <c r="BE970" s="13">
        <v>0.8</v>
      </c>
    </row>
    <row r="971" spans="2:57" x14ac:dyDescent="0.25">
      <c r="B971" t="s">
        <v>409</v>
      </c>
      <c r="C971" s="13">
        <v>3.8617886178861797E-2</v>
      </c>
      <c r="D971" s="13">
        <v>0.12765957446808501</v>
      </c>
      <c r="E971" s="13">
        <v>5.9701492537313397E-2</v>
      </c>
      <c r="F971" s="13">
        <v>1.63934426229508E-2</v>
      </c>
      <c r="G971" s="13">
        <v>2.734375E-2</v>
      </c>
      <c r="H971" s="13"/>
      <c r="I971" s="13">
        <v>5.0847457627118599E-2</v>
      </c>
      <c r="J971" s="13">
        <v>2.734375E-2</v>
      </c>
      <c r="K971" s="13"/>
      <c r="L971" s="13">
        <v>3.1746031746031703E-2</v>
      </c>
      <c r="M971" s="13">
        <v>0</v>
      </c>
      <c r="N971" s="13">
        <v>3.5211267605633798E-2</v>
      </c>
      <c r="O971" s="13">
        <v>7.4999999999999997E-2</v>
      </c>
      <c r="P971" s="13"/>
      <c r="Q971" s="13">
        <v>0.105263157894737</v>
      </c>
      <c r="R971" s="13">
        <v>0</v>
      </c>
      <c r="S971" s="13">
        <v>1.9607843137254902E-2</v>
      </c>
      <c r="T971" s="13">
        <v>1.6949152542372899E-2</v>
      </c>
      <c r="U971" s="13">
        <v>3.2786885245901599E-2</v>
      </c>
      <c r="V971" s="13">
        <v>0</v>
      </c>
      <c r="W971" s="13">
        <v>0</v>
      </c>
      <c r="X971" s="13">
        <v>6.0344827586206899E-2</v>
      </c>
      <c r="Y971" s="13"/>
      <c r="Z971" s="13">
        <v>4.1666666666666699E-2</v>
      </c>
      <c r="AA971" s="13">
        <v>6.5789473684210495E-2</v>
      </c>
      <c r="AB971" s="13">
        <v>2.5000000000000001E-2</v>
      </c>
      <c r="AC971" s="13">
        <v>0</v>
      </c>
      <c r="AD971" s="13">
        <v>1.88679245283019E-2</v>
      </c>
      <c r="AE971" s="13">
        <v>5.8823529411764698E-2</v>
      </c>
      <c r="AF971" s="13">
        <v>5.2631578947368397E-2</v>
      </c>
      <c r="AG971" s="13">
        <v>9.0909090909090898E-2</v>
      </c>
      <c r="AH971" s="13"/>
      <c r="AI971" s="13">
        <v>0.16</v>
      </c>
      <c r="AJ971" s="13">
        <v>6.25E-2</v>
      </c>
      <c r="AK971" s="13">
        <v>8.1967213114754106E-2</v>
      </c>
      <c r="AL971" s="13">
        <v>2.2813688212927799E-2</v>
      </c>
      <c r="AM971" s="13">
        <v>1.1235955056179799E-2</v>
      </c>
      <c r="AN971" s="13"/>
      <c r="AO971" s="13">
        <v>4.4673539518900303E-2</v>
      </c>
      <c r="AP971" s="13">
        <v>2.9850746268656699E-2</v>
      </c>
      <c r="AQ971" s="13"/>
      <c r="AR971" s="13">
        <v>6.8965517241379296E-2</v>
      </c>
      <c r="AS971" s="13">
        <v>3.1055900621118002E-2</v>
      </c>
      <c r="AT971" s="13">
        <v>0</v>
      </c>
      <c r="AU971" s="13">
        <v>0</v>
      </c>
      <c r="AV971" s="13">
        <v>1.85185185185185E-2</v>
      </c>
      <c r="AW971" s="13">
        <v>5.7142857142857099E-2</v>
      </c>
      <c r="AX971" s="13">
        <v>2.2222222222222199E-2</v>
      </c>
      <c r="AY971" s="13">
        <v>5.8823529411764698E-2</v>
      </c>
      <c r="AZ971" s="13">
        <v>6.3829787234042507E-2</v>
      </c>
      <c r="BA971" s="13">
        <v>6.4516129032258104E-2</v>
      </c>
      <c r="BB971" s="13">
        <v>0</v>
      </c>
      <c r="BC971" s="13">
        <v>8.6956521739130405E-2</v>
      </c>
      <c r="BD971" s="13"/>
      <c r="BE971" s="13">
        <v>2.7777777777777801E-2</v>
      </c>
    </row>
    <row r="972" spans="2:57" x14ac:dyDescent="0.25">
      <c r="B972" t="s">
        <v>274</v>
      </c>
      <c r="C972" s="13">
        <v>0.70121951219512202</v>
      </c>
      <c r="D972" s="13">
        <v>0.40425531914893598</v>
      </c>
      <c r="E972" s="13">
        <v>0.58208955223880599</v>
      </c>
      <c r="F972" s="13">
        <v>0.75409836065573799</v>
      </c>
      <c r="G972" s="13">
        <v>0.76171875</v>
      </c>
      <c r="H972" s="13"/>
      <c r="I972" s="13">
        <v>0.63559322033898302</v>
      </c>
      <c r="J972" s="13">
        <v>0.76171875</v>
      </c>
      <c r="K972" s="13"/>
      <c r="L972" s="13">
        <v>0.76190476190476197</v>
      </c>
      <c r="M972" s="13">
        <v>0.74603174603174605</v>
      </c>
      <c r="N972" s="13">
        <v>0.76760563380281699</v>
      </c>
      <c r="O972" s="13">
        <v>0.58125000000000004</v>
      </c>
      <c r="P972" s="13"/>
      <c r="Q972" s="13">
        <v>0.50877192982456099</v>
      </c>
      <c r="R972" s="13">
        <v>0.65625</v>
      </c>
      <c r="S972" s="13">
        <v>0.74509803921568596</v>
      </c>
      <c r="T972" s="13">
        <v>0.74576271186440701</v>
      </c>
      <c r="U972" s="13">
        <v>0.73770491803278704</v>
      </c>
      <c r="V972" s="13">
        <v>0.79365079365079405</v>
      </c>
      <c r="W972" s="13">
        <v>0.86363636363636398</v>
      </c>
      <c r="X972" s="13">
        <v>0.67241379310344795</v>
      </c>
      <c r="Y972" s="13"/>
      <c r="Z972" s="13">
        <v>0.70833333333333304</v>
      </c>
      <c r="AA972" s="13">
        <v>0.68421052631578905</v>
      </c>
      <c r="AB972" s="13">
        <v>0.67500000000000004</v>
      </c>
      <c r="AC972" s="13">
        <v>0.84536082474226804</v>
      </c>
      <c r="AD972" s="13">
        <v>0.79245283018867896</v>
      </c>
      <c r="AE972" s="13">
        <v>0.60784313725490202</v>
      </c>
      <c r="AF972" s="13">
        <v>0.68421052631578905</v>
      </c>
      <c r="AG972" s="13">
        <v>0.45454545454545398</v>
      </c>
      <c r="AH972" s="13"/>
      <c r="AI972" s="13">
        <v>0.44</v>
      </c>
      <c r="AJ972" s="13">
        <v>0.52083333333333304</v>
      </c>
      <c r="AK972" s="13">
        <v>0.62295081967213095</v>
      </c>
      <c r="AL972" s="13">
        <v>0.737642585551331</v>
      </c>
      <c r="AM972" s="13">
        <v>0.83146067415730296</v>
      </c>
      <c r="AN972" s="13"/>
      <c r="AO972" s="13">
        <v>0.68384879725085901</v>
      </c>
      <c r="AP972" s="13">
        <v>0.72636815920398001</v>
      </c>
      <c r="AQ972" s="13"/>
      <c r="AR972" s="13">
        <v>0.62068965517241403</v>
      </c>
      <c r="AS972" s="13">
        <v>0.73291925465838503</v>
      </c>
      <c r="AT972" s="13">
        <v>0.88888888888888895</v>
      </c>
      <c r="AU972" s="13">
        <v>0.8</v>
      </c>
      <c r="AV972" s="13">
        <v>0.68518518518518501</v>
      </c>
      <c r="AW972" s="13">
        <v>0.68571428571428605</v>
      </c>
      <c r="AX972" s="13">
        <v>0.77777777777777801</v>
      </c>
      <c r="AY972" s="13">
        <v>0.58823529411764697</v>
      </c>
      <c r="AZ972" s="13">
        <v>0.659574468085106</v>
      </c>
      <c r="BA972" s="13">
        <v>0.54838709677419395</v>
      </c>
      <c r="BB972" s="13">
        <v>0.84615384615384603</v>
      </c>
      <c r="BC972" s="13">
        <v>0.565217391304348</v>
      </c>
      <c r="BD972" s="13"/>
      <c r="BE972" s="13">
        <v>0.77222222222222203</v>
      </c>
    </row>
    <row r="973" spans="2:57" x14ac:dyDescent="0.25">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row>
    <row r="974" spans="2:57" x14ac:dyDescent="0.25">
      <c r="B974" s="6" t="s">
        <v>424</v>
      </c>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row>
    <row r="975" spans="2:57" x14ac:dyDescent="0.25">
      <c r="B975" s="23" t="s">
        <v>242</v>
      </c>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row>
    <row r="976" spans="2:57" x14ac:dyDescent="0.25">
      <c r="B976" t="s">
        <v>403</v>
      </c>
      <c r="C976" s="13">
        <v>0.35975609756097598</v>
      </c>
      <c r="D976" s="13">
        <v>0.12765957446808501</v>
      </c>
      <c r="E976" s="13">
        <v>0.35820895522388102</v>
      </c>
      <c r="F976" s="13">
        <v>0.34426229508196698</v>
      </c>
      <c r="G976" s="13">
        <v>0.41015625</v>
      </c>
      <c r="H976" s="13"/>
      <c r="I976" s="13">
        <v>0.305084745762712</v>
      </c>
      <c r="J976" s="13">
        <v>0.41015625</v>
      </c>
      <c r="K976" s="13"/>
      <c r="L976" s="13">
        <v>0.41269841269841301</v>
      </c>
      <c r="M976" s="13">
        <v>0.38095238095238099</v>
      </c>
      <c r="N976" s="13">
        <v>0.41549295774647899</v>
      </c>
      <c r="O976" s="13">
        <v>0.26874999999999999</v>
      </c>
      <c r="P976" s="13"/>
      <c r="Q976" s="13">
        <v>0.29824561403508798</v>
      </c>
      <c r="R976" s="13">
        <v>0.3125</v>
      </c>
      <c r="S976" s="13">
        <v>0.37254901960784298</v>
      </c>
      <c r="T976" s="13">
        <v>0.305084745762712</v>
      </c>
      <c r="U976" s="13">
        <v>0.34426229508196698</v>
      </c>
      <c r="V976" s="13">
        <v>0.365079365079365</v>
      </c>
      <c r="W976" s="13">
        <v>0.40909090909090901</v>
      </c>
      <c r="X976" s="13">
        <v>0.41379310344827602</v>
      </c>
      <c r="Y976" s="13"/>
      <c r="Z976" s="13">
        <v>0.31944444444444398</v>
      </c>
      <c r="AA976" s="13">
        <v>0.30263157894736797</v>
      </c>
      <c r="AB976" s="13">
        <v>0.36249999999999999</v>
      </c>
      <c r="AC976" s="13">
        <v>0.54639175257731998</v>
      </c>
      <c r="AD976" s="13">
        <v>0.39622641509433998</v>
      </c>
      <c r="AE976" s="13">
        <v>0.23529411764705899</v>
      </c>
      <c r="AF976" s="13">
        <v>0.21052631578947401</v>
      </c>
      <c r="AG976" s="13">
        <v>0.27272727272727298</v>
      </c>
      <c r="AH976" s="13"/>
      <c r="AI976" s="13">
        <v>0.4</v>
      </c>
      <c r="AJ976" s="13">
        <v>0.39583333333333298</v>
      </c>
      <c r="AK976" s="13">
        <v>0.19672131147541</v>
      </c>
      <c r="AL976" s="13">
        <v>0.33840304182509501</v>
      </c>
      <c r="AM976" s="13">
        <v>0.51685393258427004</v>
      </c>
      <c r="AN976" s="13"/>
      <c r="AO976" s="13">
        <v>0.32989690721649501</v>
      </c>
      <c r="AP976" s="13">
        <v>0.402985074626866</v>
      </c>
      <c r="AQ976" s="13"/>
      <c r="AR976" s="13">
        <v>0.34482758620689702</v>
      </c>
      <c r="AS976" s="13">
        <v>0.40993788819875798</v>
      </c>
      <c r="AT976" s="13">
        <v>0.33333333333333298</v>
      </c>
      <c r="AU976" s="13">
        <v>0.266666666666667</v>
      </c>
      <c r="AV976" s="13">
        <v>0.33333333333333298</v>
      </c>
      <c r="AW976" s="13">
        <v>0.34285714285714303</v>
      </c>
      <c r="AX976" s="13">
        <v>0.4</v>
      </c>
      <c r="AY976" s="13">
        <v>0.47058823529411797</v>
      </c>
      <c r="AZ976" s="13">
        <v>0.38297872340425498</v>
      </c>
      <c r="BA976" s="13">
        <v>0.19354838709677399</v>
      </c>
      <c r="BB976" s="13">
        <v>0.30769230769230799</v>
      </c>
      <c r="BC976" s="13">
        <v>0.26086956521739102</v>
      </c>
      <c r="BD976" s="13"/>
      <c r="BE976" s="13">
        <v>0.43888888888888899</v>
      </c>
    </row>
    <row r="977" spans="2:57" x14ac:dyDescent="0.25">
      <c r="B977" t="s">
        <v>404</v>
      </c>
      <c r="C977" s="13">
        <v>0.38008130081300801</v>
      </c>
      <c r="D977" s="13">
        <v>0.42553191489361702</v>
      </c>
      <c r="E977" s="13">
        <v>0.29850746268656703</v>
      </c>
      <c r="F977" s="13">
        <v>0.409836065573771</v>
      </c>
      <c r="G977" s="13">
        <v>0.37890625</v>
      </c>
      <c r="H977" s="13"/>
      <c r="I977" s="13">
        <v>0.38135593220338998</v>
      </c>
      <c r="J977" s="13">
        <v>0.37890625</v>
      </c>
      <c r="K977" s="13"/>
      <c r="L977" s="13">
        <v>0.39682539682539703</v>
      </c>
      <c r="M977" s="13">
        <v>0.41269841269841301</v>
      </c>
      <c r="N977" s="13">
        <v>0.338028169014085</v>
      </c>
      <c r="O977" s="13">
        <v>0.38750000000000001</v>
      </c>
      <c r="P977" s="13"/>
      <c r="Q977" s="13">
        <v>0.36842105263157898</v>
      </c>
      <c r="R977" s="13">
        <v>0.375</v>
      </c>
      <c r="S977" s="13">
        <v>0.33333333333333298</v>
      </c>
      <c r="T977" s="13">
        <v>0.47457627118644102</v>
      </c>
      <c r="U977" s="13">
        <v>0.409836065573771</v>
      </c>
      <c r="V977" s="13">
        <v>0.38095238095238099</v>
      </c>
      <c r="W977" s="13">
        <v>0.36363636363636398</v>
      </c>
      <c r="X977" s="13">
        <v>0.36206896551724099</v>
      </c>
      <c r="Y977" s="13"/>
      <c r="Z977" s="13">
        <v>0.41666666666666702</v>
      </c>
      <c r="AA977" s="13">
        <v>0.47368421052631599</v>
      </c>
      <c r="AB977" s="13">
        <v>0.32500000000000001</v>
      </c>
      <c r="AC977" s="13">
        <v>0.31958762886597902</v>
      </c>
      <c r="AD977" s="13">
        <v>0.28301886792452802</v>
      </c>
      <c r="AE977" s="13">
        <v>0.39215686274509798</v>
      </c>
      <c r="AF977" s="13">
        <v>0.57894736842105299</v>
      </c>
      <c r="AG977" s="13">
        <v>0.40909090909090901</v>
      </c>
      <c r="AH977" s="13"/>
      <c r="AI977" s="13">
        <v>0.24</v>
      </c>
      <c r="AJ977" s="13">
        <v>0.33333333333333298</v>
      </c>
      <c r="AK977" s="13">
        <v>0.45901639344262302</v>
      </c>
      <c r="AL977" s="13">
        <v>0.40304182509505698</v>
      </c>
      <c r="AM977" s="13">
        <v>0.33707865168539303</v>
      </c>
      <c r="AN977" s="13"/>
      <c r="AO977" s="13">
        <v>0.39518900343642599</v>
      </c>
      <c r="AP977" s="13">
        <v>0.35820895522388102</v>
      </c>
      <c r="AQ977" s="13"/>
      <c r="AR977" s="13">
        <v>0.37931034482758602</v>
      </c>
      <c r="AS977" s="13">
        <v>0.35403726708074501</v>
      </c>
      <c r="AT977" s="13">
        <v>0.66666666666666696</v>
      </c>
      <c r="AU977" s="13">
        <v>0.46666666666666701</v>
      </c>
      <c r="AV977" s="13">
        <v>0.37037037037037002</v>
      </c>
      <c r="AW977" s="13">
        <v>0.314285714285714</v>
      </c>
      <c r="AX977" s="13">
        <v>0.4</v>
      </c>
      <c r="AY977" s="13">
        <v>0.29411764705882398</v>
      </c>
      <c r="AZ977" s="13">
        <v>0.38297872340425498</v>
      </c>
      <c r="BA977" s="13">
        <v>0.38709677419354799</v>
      </c>
      <c r="BB977" s="13">
        <v>0.5</v>
      </c>
      <c r="BC977" s="13">
        <v>0.39130434782608697</v>
      </c>
      <c r="BD977" s="13"/>
      <c r="BE977" s="13">
        <v>0.38333333333333303</v>
      </c>
    </row>
    <row r="978" spans="2:57" x14ac:dyDescent="0.25">
      <c r="B978" t="s">
        <v>405</v>
      </c>
      <c r="C978" s="13">
        <v>0.17073170731707299</v>
      </c>
      <c r="D978" s="13">
        <v>0.27659574468085102</v>
      </c>
      <c r="E978" s="13">
        <v>0.17910447761194001</v>
      </c>
      <c r="F978" s="13">
        <v>0.188524590163934</v>
      </c>
      <c r="G978" s="13">
        <v>0.140625</v>
      </c>
      <c r="H978" s="13"/>
      <c r="I978" s="13">
        <v>0.20338983050847501</v>
      </c>
      <c r="J978" s="13">
        <v>0.140625</v>
      </c>
      <c r="K978" s="13"/>
      <c r="L978" s="13">
        <v>0.11111111111111099</v>
      </c>
      <c r="M978" s="13">
        <v>0.14285714285714299</v>
      </c>
      <c r="N978" s="13">
        <v>0.169014084507042</v>
      </c>
      <c r="O978" s="13">
        <v>0.21875</v>
      </c>
      <c r="P978" s="13"/>
      <c r="Q978" s="13">
        <v>0.19298245614035101</v>
      </c>
      <c r="R978" s="13">
        <v>0.21875</v>
      </c>
      <c r="S978" s="13">
        <v>0.21568627450980399</v>
      </c>
      <c r="T978" s="13">
        <v>0.11864406779661001</v>
      </c>
      <c r="U978" s="13">
        <v>0.19672131147541</v>
      </c>
      <c r="V978" s="13">
        <v>0.19047619047618999</v>
      </c>
      <c r="W978" s="13">
        <v>0.13636363636363599</v>
      </c>
      <c r="X978" s="13">
        <v>0.13793103448275901</v>
      </c>
      <c r="Y978" s="13"/>
      <c r="Z978" s="13">
        <v>0.194444444444444</v>
      </c>
      <c r="AA978" s="13">
        <v>0.105263157894737</v>
      </c>
      <c r="AB978" s="13">
        <v>0.22500000000000001</v>
      </c>
      <c r="AC978" s="13">
        <v>9.2783505154639206E-2</v>
      </c>
      <c r="AD978" s="13">
        <v>0.245283018867925</v>
      </c>
      <c r="AE978" s="13">
        <v>0.23529411764705899</v>
      </c>
      <c r="AF978" s="13">
        <v>0.105263157894737</v>
      </c>
      <c r="AG978" s="13">
        <v>0.18181818181818199</v>
      </c>
      <c r="AH978" s="13"/>
      <c r="AI978" s="13">
        <v>0.08</v>
      </c>
      <c r="AJ978" s="13">
        <v>0.1875</v>
      </c>
      <c r="AK978" s="13">
        <v>0.24590163934426201</v>
      </c>
      <c r="AL978" s="13">
        <v>0.17870722433460101</v>
      </c>
      <c r="AM978" s="13">
        <v>0.112359550561798</v>
      </c>
      <c r="AN978" s="13"/>
      <c r="AO978" s="13">
        <v>0.16838487972508601</v>
      </c>
      <c r="AP978" s="13">
        <v>0.174129353233831</v>
      </c>
      <c r="AQ978" s="13"/>
      <c r="AR978" s="13">
        <v>0.17241379310344801</v>
      </c>
      <c r="AS978" s="13">
        <v>0.161490683229814</v>
      </c>
      <c r="AT978" s="13">
        <v>0</v>
      </c>
      <c r="AU978" s="13">
        <v>0.266666666666667</v>
      </c>
      <c r="AV978" s="13">
        <v>0.148148148148148</v>
      </c>
      <c r="AW978" s="13">
        <v>0.22857142857142901</v>
      </c>
      <c r="AX978" s="13">
        <v>0.17777777777777801</v>
      </c>
      <c r="AY978" s="13">
        <v>0.17647058823529399</v>
      </c>
      <c r="AZ978" s="13">
        <v>0.10638297872340401</v>
      </c>
      <c r="BA978" s="13">
        <v>0.29032258064516098</v>
      </c>
      <c r="BB978" s="13">
        <v>0.15384615384615399</v>
      </c>
      <c r="BC978" s="13">
        <v>0.173913043478261</v>
      </c>
      <c r="BD978" s="13"/>
      <c r="BE978" s="13">
        <v>0.122222222222222</v>
      </c>
    </row>
    <row r="979" spans="2:57" x14ac:dyDescent="0.25">
      <c r="B979" t="s">
        <v>406</v>
      </c>
      <c r="C979" s="13">
        <v>4.6747967479674801E-2</v>
      </c>
      <c r="D979" s="13">
        <v>6.3829787234042507E-2</v>
      </c>
      <c r="E979" s="13">
        <v>7.4626865671641798E-2</v>
      </c>
      <c r="F979" s="13">
        <v>2.4590163934426201E-2</v>
      </c>
      <c r="G979" s="13">
        <v>4.6875E-2</v>
      </c>
      <c r="H979" s="13"/>
      <c r="I979" s="13">
        <v>4.6610169491525397E-2</v>
      </c>
      <c r="J979" s="13">
        <v>4.6875E-2</v>
      </c>
      <c r="K979" s="13"/>
      <c r="L979" s="13">
        <v>3.1746031746031703E-2</v>
      </c>
      <c r="M979" s="13">
        <v>2.3809523809523801E-2</v>
      </c>
      <c r="N979" s="13">
        <v>5.63380281690141E-2</v>
      </c>
      <c r="O979" s="13">
        <v>6.25E-2</v>
      </c>
      <c r="P979" s="13"/>
      <c r="Q979" s="13">
        <v>7.0175438596491196E-2</v>
      </c>
      <c r="R979" s="13">
        <v>0</v>
      </c>
      <c r="S979" s="13">
        <v>3.9215686274509803E-2</v>
      </c>
      <c r="T979" s="13">
        <v>5.0847457627118599E-2</v>
      </c>
      <c r="U979" s="13">
        <v>1.63934426229508E-2</v>
      </c>
      <c r="V979" s="13">
        <v>6.3492063492063502E-2</v>
      </c>
      <c r="W979" s="13">
        <v>6.8181818181818205E-2</v>
      </c>
      <c r="X979" s="13">
        <v>4.31034482758621E-2</v>
      </c>
      <c r="Y979" s="13"/>
      <c r="Z979" s="13">
        <v>4.1666666666666699E-2</v>
      </c>
      <c r="AA979" s="13">
        <v>7.8947368421052599E-2</v>
      </c>
      <c r="AB979" s="13">
        <v>3.7499999999999999E-2</v>
      </c>
      <c r="AC979" s="13">
        <v>2.06185567010309E-2</v>
      </c>
      <c r="AD979" s="13">
        <v>5.6603773584905703E-2</v>
      </c>
      <c r="AE979" s="13">
        <v>5.8823529411764698E-2</v>
      </c>
      <c r="AF979" s="13">
        <v>5.2631578947368397E-2</v>
      </c>
      <c r="AG979" s="13">
        <v>4.5454545454545497E-2</v>
      </c>
      <c r="AH979" s="13"/>
      <c r="AI979" s="13">
        <v>0.04</v>
      </c>
      <c r="AJ979" s="13">
        <v>4.1666666666666699E-2</v>
      </c>
      <c r="AK979" s="13">
        <v>3.2786885245901599E-2</v>
      </c>
      <c r="AL979" s="13">
        <v>5.70342205323194E-2</v>
      </c>
      <c r="AM979" s="13">
        <v>2.2471910112359501E-2</v>
      </c>
      <c r="AN979" s="13"/>
      <c r="AO979" s="13">
        <v>5.8419243986254303E-2</v>
      </c>
      <c r="AP979" s="13">
        <v>2.9850746268656699E-2</v>
      </c>
      <c r="AQ979" s="13"/>
      <c r="AR979" s="13">
        <v>0.10344827586206901</v>
      </c>
      <c r="AS979" s="13">
        <v>3.7267080745341602E-2</v>
      </c>
      <c r="AT979" s="13">
        <v>0</v>
      </c>
      <c r="AU979" s="13">
        <v>0</v>
      </c>
      <c r="AV979" s="13">
        <v>7.4074074074074098E-2</v>
      </c>
      <c r="AW979" s="13">
        <v>2.8571428571428598E-2</v>
      </c>
      <c r="AX979" s="13">
        <v>2.2222222222222199E-2</v>
      </c>
      <c r="AY979" s="13">
        <v>0</v>
      </c>
      <c r="AZ979" s="13">
        <v>6.3829787234042507E-2</v>
      </c>
      <c r="BA979" s="13">
        <v>9.6774193548387094E-2</v>
      </c>
      <c r="BB979" s="13">
        <v>3.8461538461538498E-2</v>
      </c>
      <c r="BC979" s="13">
        <v>4.3478260869565202E-2</v>
      </c>
      <c r="BD979" s="13"/>
      <c r="BE979" s="13">
        <v>3.8888888888888903E-2</v>
      </c>
    </row>
    <row r="980" spans="2:57" x14ac:dyDescent="0.25">
      <c r="B980" t="s">
        <v>407</v>
      </c>
      <c r="C980" s="13">
        <v>3.2520325203252001E-2</v>
      </c>
      <c r="D980" s="13">
        <v>0.10638297872340401</v>
      </c>
      <c r="E980" s="13">
        <v>7.4626865671641798E-2</v>
      </c>
      <c r="F980" s="13">
        <v>1.63934426229508E-2</v>
      </c>
      <c r="G980" s="13">
        <v>1.5625E-2</v>
      </c>
      <c r="H980" s="13"/>
      <c r="I980" s="13">
        <v>5.0847457627118599E-2</v>
      </c>
      <c r="J980" s="13">
        <v>1.5625E-2</v>
      </c>
      <c r="K980" s="13"/>
      <c r="L980" s="13">
        <v>4.7619047619047603E-2</v>
      </c>
      <c r="M980" s="13">
        <v>3.1746031746031703E-2</v>
      </c>
      <c r="N980" s="13">
        <v>1.4084507042253501E-2</v>
      </c>
      <c r="O980" s="13">
        <v>4.3749999999999997E-2</v>
      </c>
      <c r="P980" s="13"/>
      <c r="Q980" s="13">
        <v>7.0175438596491196E-2</v>
      </c>
      <c r="R980" s="13">
        <v>9.375E-2</v>
      </c>
      <c r="S980" s="13">
        <v>1.9607843137254902E-2</v>
      </c>
      <c r="T980" s="13">
        <v>3.3898305084745797E-2</v>
      </c>
      <c r="U980" s="13">
        <v>3.2786885245901599E-2</v>
      </c>
      <c r="V980" s="13">
        <v>0</v>
      </c>
      <c r="W980" s="13">
        <v>0</v>
      </c>
      <c r="X980" s="13">
        <v>3.4482758620689703E-2</v>
      </c>
      <c r="Y980" s="13"/>
      <c r="Z980" s="13">
        <v>2.7777777777777801E-2</v>
      </c>
      <c r="AA980" s="13">
        <v>3.94736842105263E-2</v>
      </c>
      <c r="AB980" s="13">
        <v>1.2500000000000001E-2</v>
      </c>
      <c r="AC980" s="13">
        <v>2.06185567010309E-2</v>
      </c>
      <c r="AD980" s="13">
        <v>1.88679245283019E-2</v>
      </c>
      <c r="AE980" s="13">
        <v>3.9215686274509803E-2</v>
      </c>
      <c r="AF980" s="13">
        <v>5.2631578947368397E-2</v>
      </c>
      <c r="AG980" s="13">
        <v>9.0909090909090898E-2</v>
      </c>
      <c r="AH980" s="13"/>
      <c r="AI980" s="13">
        <v>0.24</v>
      </c>
      <c r="AJ980" s="13">
        <v>4.1666666666666699E-2</v>
      </c>
      <c r="AK980" s="13">
        <v>6.5573770491803296E-2</v>
      </c>
      <c r="AL980" s="13">
        <v>1.14068441064639E-2</v>
      </c>
      <c r="AM980" s="13">
        <v>1.1235955056179799E-2</v>
      </c>
      <c r="AN980" s="13"/>
      <c r="AO980" s="13">
        <v>4.4673539518900303E-2</v>
      </c>
      <c r="AP980" s="13">
        <v>1.49253731343284E-2</v>
      </c>
      <c r="AQ980" s="13"/>
      <c r="AR980" s="13">
        <v>0</v>
      </c>
      <c r="AS980" s="13">
        <v>3.1055900621118002E-2</v>
      </c>
      <c r="AT980" s="13">
        <v>0</v>
      </c>
      <c r="AU980" s="13">
        <v>0</v>
      </c>
      <c r="AV980" s="13">
        <v>5.5555555555555601E-2</v>
      </c>
      <c r="AW980" s="13">
        <v>5.7142857142857099E-2</v>
      </c>
      <c r="AX980" s="13">
        <v>0</v>
      </c>
      <c r="AY980" s="13">
        <v>5.8823529411764698E-2</v>
      </c>
      <c r="AZ980" s="13">
        <v>4.2553191489361701E-2</v>
      </c>
      <c r="BA980" s="13">
        <v>0</v>
      </c>
      <c r="BB980" s="13">
        <v>0</v>
      </c>
      <c r="BC980" s="13">
        <v>0.13043478260869601</v>
      </c>
      <c r="BD980" s="13"/>
      <c r="BE980" s="13">
        <v>1.6666666666666701E-2</v>
      </c>
    </row>
    <row r="981" spans="2:57" x14ac:dyDescent="0.25">
      <c r="B981" t="s">
        <v>82</v>
      </c>
      <c r="C981" s="13">
        <v>1.01626016260163E-2</v>
      </c>
      <c r="D981" s="13">
        <v>0</v>
      </c>
      <c r="E981" s="13">
        <v>1.49253731343284E-2</v>
      </c>
      <c r="F981" s="13">
        <v>1.63934426229508E-2</v>
      </c>
      <c r="G981" s="13">
        <v>7.8125E-3</v>
      </c>
      <c r="H981" s="13"/>
      <c r="I981" s="13">
        <v>1.27118644067797E-2</v>
      </c>
      <c r="J981" s="13">
        <v>7.8125E-3</v>
      </c>
      <c r="K981" s="13"/>
      <c r="L981" s="13">
        <v>0</v>
      </c>
      <c r="M981" s="13">
        <v>7.9365079365079395E-3</v>
      </c>
      <c r="N981" s="13">
        <v>7.0422535211267599E-3</v>
      </c>
      <c r="O981" s="13">
        <v>1.8749999999999999E-2</v>
      </c>
      <c r="P981" s="13"/>
      <c r="Q981" s="13">
        <v>0</v>
      </c>
      <c r="R981" s="13">
        <v>0</v>
      </c>
      <c r="S981" s="13">
        <v>1.9607843137254902E-2</v>
      </c>
      <c r="T981" s="13">
        <v>1.6949152542372899E-2</v>
      </c>
      <c r="U981" s="13">
        <v>0</v>
      </c>
      <c r="V981" s="13">
        <v>0</v>
      </c>
      <c r="W981" s="13">
        <v>2.27272727272727E-2</v>
      </c>
      <c r="X981" s="13">
        <v>8.6206896551724102E-3</v>
      </c>
      <c r="Y981" s="13"/>
      <c r="Z981" s="13">
        <v>0</v>
      </c>
      <c r="AA981" s="13">
        <v>0</v>
      </c>
      <c r="AB981" s="13">
        <v>3.7499999999999999E-2</v>
      </c>
      <c r="AC981" s="13">
        <v>0</v>
      </c>
      <c r="AD981" s="13">
        <v>0</v>
      </c>
      <c r="AE981" s="13">
        <v>3.9215686274509803E-2</v>
      </c>
      <c r="AF981" s="13">
        <v>0</v>
      </c>
      <c r="AG981" s="13">
        <v>0</v>
      </c>
      <c r="AH981" s="13"/>
      <c r="AI981" s="13">
        <v>0</v>
      </c>
      <c r="AJ981" s="13">
        <v>0</v>
      </c>
      <c r="AK981" s="13">
        <v>0</v>
      </c>
      <c r="AL981" s="13">
        <v>1.14068441064639E-2</v>
      </c>
      <c r="AM981" s="13">
        <v>0</v>
      </c>
      <c r="AN981" s="13"/>
      <c r="AO981" s="13">
        <v>3.4364261168384901E-3</v>
      </c>
      <c r="AP981" s="13">
        <v>1.99004975124378E-2</v>
      </c>
      <c r="AQ981" s="13"/>
      <c r="AR981" s="13">
        <v>0</v>
      </c>
      <c r="AS981" s="13">
        <v>6.2111801242236003E-3</v>
      </c>
      <c r="AT981" s="13">
        <v>0</v>
      </c>
      <c r="AU981" s="13">
        <v>0</v>
      </c>
      <c r="AV981" s="13">
        <v>1.85185185185185E-2</v>
      </c>
      <c r="AW981" s="13">
        <v>2.8571428571428598E-2</v>
      </c>
      <c r="AX981" s="13">
        <v>0</v>
      </c>
      <c r="AY981" s="13">
        <v>0</v>
      </c>
      <c r="AZ981" s="13">
        <v>2.1276595744680899E-2</v>
      </c>
      <c r="BA981" s="13">
        <v>3.2258064516128997E-2</v>
      </c>
      <c r="BB981" s="13">
        <v>0</v>
      </c>
      <c r="BC981" s="13">
        <v>0</v>
      </c>
      <c r="BD981" s="13"/>
      <c r="BE981" s="13">
        <v>0</v>
      </c>
    </row>
    <row r="982" spans="2:57" x14ac:dyDescent="0.25">
      <c r="B982" t="s">
        <v>408</v>
      </c>
      <c r="C982" s="13">
        <v>0.73983739837398399</v>
      </c>
      <c r="D982" s="13">
        <v>0.55319148936170204</v>
      </c>
      <c r="E982" s="13">
        <v>0.65671641791044799</v>
      </c>
      <c r="F982" s="13">
        <v>0.75409836065573799</v>
      </c>
      <c r="G982" s="13">
        <v>0.7890625</v>
      </c>
      <c r="H982" s="13"/>
      <c r="I982" s="13">
        <v>0.68644067796610198</v>
      </c>
      <c r="J982" s="13">
        <v>0.7890625</v>
      </c>
      <c r="K982" s="13"/>
      <c r="L982" s="13">
        <v>0.80952380952380998</v>
      </c>
      <c r="M982" s="13">
        <v>0.79365079365079405</v>
      </c>
      <c r="N982" s="13">
        <v>0.75352112676056304</v>
      </c>
      <c r="O982" s="13">
        <v>0.65625</v>
      </c>
      <c r="P982" s="13"/>
      <c r="Q982" s="13">
        <v>0.66666666666666696</v>
      </c>
      <c r="R982" s="13">
        <v>0.6875</v>
      </c>
      <c r="S982" s="13">
        <v>0.70588235294117596</v>
      </c>
      <c r="T982" s="13">
        <v>0.77966101694915302</v>
      </c>
      <c r="U982" s="13">
        <v>0.75409836065573799</v>
      </c>
      <c r="V982" s="13">
        <v>0.74603174603174605</v>
      </c>
      <c r="W982" s="13">
        <v>0.77272727272727304</v>
      </c>
      <c r="X982" s="13">
        <v>0.77586206896551702</v>
      </c>
      <c r="Y982" s="13"/>
      <c r="Z982" s="13">
        <v>0.73611111111111105</v>
      </c>
      <c r="AA982" s="13">
        <v>0.77631578947368396</v>
      </c>
      <c r="AB982" s="13">
        <v>0.6875</v>
      </c>
      <c r="AC982" s="13">
        <v>0.865979381443299</v>
      </c>
      <c r="AD982" s="13">
        <v>0.679245283018868</v>
      </c>
      <c r="AE982" s="13">
        <v>0.62745098039215697</v>
      </c>
      <c r="AF982" s="13">
        <v>0.78947368421052599</v>
      </c>
      <c r="AG982" s="13">
        <v>0.68181818181818199</v>
      </c>
      <c r="AH982" s="13"/>
      <c r="AI982" s="13">
        <v>0.64</v>
      </c>
      <c r="AJ982" s="13">
        <v>0.72916666666666696</v>
      </c>
      <c r="AK982" s="13">
        <v>0.65573770491803296</v>
      </c>
      <c r="AL982" s="13">
        <v>0.74144486692015199</v>
      </c>
      <c r="AM982" s="13">
        <v>0.85393258426966301</v>
      </c>
      <c r="AN982" s="13"/>
      <c r="AO982" s="13">
        <v>0.72508591065292105</v>
      </c>
      <c r="AP982" s="13">
        <v>0.76119402985074602</v>
      </c>
      <c r="AQ982" s="13"/>
      <c r="AR982" s="13">
        <v>0.72413793103448298</v>
      </c>
      <c r="AS982" s="13">
        <v>0.76397515527950299</v>
      </c>
      <c r="AT982" s="13">
        <v>1</v>
      </c>
      <c r="AU982" s="13">
        <v>0.73333333333333295</v>
      </c>
      <c r="AV982" s="13">
        <v>0.70370370370370405</v>
      </c>
      <c r="AW982" s="13">
        <v>0.65714285714285703</v>
      </c>
      <c r="AX982" s="13">
        <v>0.8</v>
      </c>
      <c r="AY982" s="13">
        <v>0.76470588235294101</v>
      </c>
      <c r="AZ982" s="13">
        <v>0.76595744680851097</v>
      </c>
      <c r="BA982" s="13">
        <v>0.58064516129032295</v>
      </c>
      <c r="BB982" s="13">
        <v>0.80769230769230804</v>
      </c>
      <c r="BC982" s="13">
        <v>0.65217391304347805</v>
      </c>
      <c r="BD982" s="13"/>
      <c r="BE982" s="13">
        <v>0.82222222222222197</v>
      </c>
    </row>
    <row r="983" spans="2:57" x14ac:dyDescent="0.25">
      <c r="B983" t="s">
        <v>409</v>
      </c>
      <c r="C983" s="13">
        <v>7.9268292682926803E-2</v>
      </c>
      <c r="D983" s="13">
        <v>0.170212765957447</v>
      </c>
      <c r="E983" s="13">
        <v>0.14925373134328401</v>
      </c>
      <c r="F983" s="13">
        <v>4.0983606557377102E-2</v>
      </c>
      <c r="G983" s="13">
        <v>6.25E-2</v>
      </c>
      <c r="H983" s="13"/>
      <c r="I983" s="13">
        <v>9.74576271186441E-2</v>
      </c>
      <c r="J983" s="13">
        <v>6.25E-2</v>
      </c>
      <c r="K983" s="13"/>
      <c r="L983" s="13">
        <v>7.9365079365079402E-2</v>
      </c>
      <c r="M983" s="13">
        <v>5.5555555555555601E-2</v>
      </c>
      <c r="N983" s="13">
        <v>7.0422535211267595E-2</v>
      </c>
      <c r="O983" s="13">
        <v>0.10625</v>
      </c>
      <c r="P983" s="13"/>
      <c r="Q983" s="13">
        <v>0.140350877192982</v>
      </c>
      <c r="R983" s="13">
        <v>9.375E-2</v>
      </c>
      <c r="S983" s="13">
        <v>5.8823529411764698E-2</v>
      </c>
      <c r="T983" s="13">
        <v>8.4745762711864403E-2</v>
      </c>
      <c r="U983" s="13">
        <v>4.91803278688525E-2</v>
      </c>
      <c r="V983" s="13">
        <v>6.3492063492063502E-2</v>
      </c>
      <c r="W983" s="13">
        <v>6.8181818181818205E-2</v>
      </c>
      <c r="X983" s="13">
        <v>7.7586206896551699E-2</v>
      </c>
      <c r="Y983" s="13"/>
      <c r="Z983" s="13">
        <v>6.9444444444444406E-2</v>
      </c>
      <c r="AA983" s="13">
        <v>0.118421052631579</v>
      </c>
      <c r="AB983" s="13">
        <v>0.05</v>
      </c>
      <c r="AC983" s="13">
        <v>4.1237113402061903E-2</v>
      </c>
      <c r="AD983" s="13">
        <v>7.5471698113207503E-2</v>
      </c>
      <c r="AE983" s="13">
        <v>9.8039215686274495E-2</v>
      </c>
      <c r="AF983" s="13">
        <v>0.105263157894737</v>
      </c>
      <c r="AG983" s="13">
        <v>0.13636363636363599</v>
      </c>
      <c r="AH983" s="13"/>
      <c r="AI983" s="13">
        <v>0.28000000000000003</v>
      </c>
      <c r="AJ983" s="13">
        <v>8.3333333333333301E-2</v>
      </c>
      <c r="AK983" s="13">
        <v>9.8360655737704902E-2</v>
      </c>
      <c r="AL983" s="13">
        <v>6.84410646387833E-2</v>
      </c>
      <c r="AM983" s="13">
        <v>3.3707865168539297E-2</v>
      </c>
      <c r="AN983" s="13"/>
      <c r="AO983" s="13">
        <v>0.10309278350515499</v>
      </c>
      <c r="AP983" s="13">
        <v>4.47761194029851E-2</v>
      </c>
      <c r="AQ983" s="13"/>
      <c r="AR983" s="13">
        <v>0.10344827586206901</v>
      </c>
      <c r="AS983" s="13">
        <v>6.8322981366459604E-2</v>
      </c>
      <c r="AT983" s="13">
        <v>0</v>
      </c>
      <c r="AU983" s="13">
        <v>0</v>
      </c>
      <c r="AV983" s="13">
        <v>0.12962962962963001</v>
      </c>
      <c r="AW983" s="13">
        <v>8.5714285714285701E-2</v>
      </c>
      <c r="AX983" s="13">
        <v>2.2222222222222199E-2</v>
      </c>
      <c r="AY983" s="13">
        <v>5.8823529411764698E-2</v>
      </c>
      <c r="AZ983" s="13">
        <v>0.10638297872340401</v>
      </c>
      <c r="BA983" s="13">
        <v>9.6774193548387094E-2</v>
      </c>
      <c r="BB983" s="13">
        <v>3.8461538461538498E-2</v>
      </c>
      <c r="BC983" s="13">
        <v>0.173913043478261</v>
      </c>
      <c r="BD983" s="13"/>
      <c r="BE983" s="13">
        <v>5.5555555555555601E-2</v>
      </c>
    </row>
    <row r="984" spans="2:57" x14ac:dyDescent="0.25">
      <c r="B984" t="s">
        <v>274</v>
      </c>
      <c r="C984" s="13">
        <v>0.66056910569105698</v>
      </c>
      <c r="D984" s="13">
        <v>0.38297872340425498</v>
      </c>
      <c r="E984" s="13">
        <v>0.50746268656716398</v>
      </c>
      <c r="F984" s="13">
        <v>0.713114754098361</v>
      </c>
      <c r="G984" s="13">
        <v>0.7265625</v>
      </c>
      <c r="H984" s="13"/>
      <c r="I984" s="13">
        <v>0.58898305084745795</v>
      </c>
      <c r="J984" s="13">
        <v>0.7265625</v>
      </c>
      <c r="K984" s="13"/>
      <c r="L984" s="13">
        <v>0.73015873015873001</v>
      </c>
      <c r="M984" s="13">
        <v>0.73809523809523803</v>
      </c>
      <c r="N984" s="13">
        <v>0.68309859154929597</v>
      </c>
      <c r="O984" s="13">
        <v>0.55000000000000004</v>
      </c>
      <c r="P984" s="13"/>
      <c r="Q984" s="13">
        <v>0.52631578947368396</v>
      </c>
      <c r="R984" s="13">
        <v>0.59375</v>
      </c>
      <c r="S984" s="13">
        <v>0.64705882352941202</v>
      </c>
      <c r="T984" s="13">
        <v>0.69491525423728795</v>
      </c>
      <c r="U984" s="13">
        <v>0.70491803278688503</v>
      </c>
      <c r="V984" s="13">
        <v>0.682539682539683</v>
      </c>
      <c r="W984" s="13">
        <v>0.70454545454545503</v>
      </c>
      <c r="X984" s="13">
        <v>0.69827586206896597</v>
      </c>
      <c r="Y984" s="13"/>
      <c r="Z984" s="13">
        <v>0.66666666666666696</v>
      </c>
      <c r="AA984" s="13">
        <v>0.65789473684210498</v>
      </c>
      <c r="AB984" s="13">
        <v>0.63749999999999996</v>
      </c>
      <c r="AC984" s="13">
        <v>0.82474226804123696</v>
      </c>
      <c r="AD984" s="13">
        <v>0.60377358490566002</v>
      </c>
      <c r="AE984" s="13">
        <v>0.52941176470588203</v>
      </c>
      <c r="AF984" s="13">
        <v>0.68421052631578905</v>
      </c>
      <c r="AG984" s="13">
        <v>0.54545454545454597</v>
      </c>
      <c r="AH984" s="13"/>
      <c r="AI984" s="13">
        <v>0.36</v>
      </c>
      <c r="AJ984" s="13">
        <v>0.64583333333333304</v>
      </c>
      <c r="AK984" s="13">
        <v>0.55737704918032804</v>
      </c>
      <c r="AL984" s="13">
        <v>0.67300380228136902</v>
      </c>
      <c r="AM984" s="13">
        <v>0.82022471910112404</v>
      </c>
      <c r="AN984" s="13"/>
      <c r="AO984" s="13">
        <v>0.621993127147766</v>
      </c>
      <c r="AP984" s="13">
        <v>0.71641791044776104</v>
      </c>
      <c r="AQ984" s="13"/>
      <c r="AR984" s="13">
        <v>0.62068965517241403</v>
      </c>
      <c r="AS984" s="13">
        <v>0.69565217391304301</v>
      </c>
      <c r="AT984" s="13">
        <v>1</v>
      </c>
      <c r="AU984" s="13">
        <v>0.73333333333333295</v>
      </c>
      <c r="AV984" s="13">
        <v>0.57407407407407396</v>
      </c>
      <c r="AW984" s="13">
        <v>0.57142857142857095</v>
      </c>
      <c r="AX984" s="13">
        <v>0.77777777777777801</v>
      </c>
      <c r="AY984" s="13">
        <v>0.70588235294117596</v>
      </c>
      <c r="AZ984" s="13">
        <v>0.659574468085106</v>
      </c>
      <c r="BA984" s="13">
        <v>0.483870967741935</v>
      </c>
      <c r="BB984" s="13">
        <v>0.76923076923076905</v>
      </c>
      <c r="BC984" s="13">
        <v>0.47826086956521702</v>
      </c>
      <c r="BD984" s="13"/>
      <c r="BE984" s="13">
        <v>0.76666666666666705</v>
      </c>
    </row>
    <row r="985" spans="2:57" x14ac:dyDescent="0.25">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row>
    <row r="986" spans="2:57" x14ac:dyDescent="0.25">
      <c r="B986" s="6" t="s">
        <v>425</v>
      </c>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row>
    <row r="987" spans="2:57" x14ac:dyDescent="0.25">
      <c r="B987" s="23" t="s">
        <v>242</v>
      </c>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row>
    <row r="988" spans="2:57" x14ac:dyDescent="0.25">
      <c r="B988" t="s">
        <v>403</v>
      </c>
      <c r="C988" s="13">
        <v>0.45325203252032498</v>
      </c>
      <c r="D988" s="13">
        <v>0.29787234042553201</v>
      </c>
      <c r="E988" s="13">
        <v>0.41791044776119401</v>
      </c>
      <c r="F988" s="13">
        <v>0.40163934426229497</v>
      </c>
      <c r="G988" s="13">
        <v>0.515625</v>
      </c>
      <c r="H988" s="13"/>
      <c r="I988" s="13">
        <v>0.38559322033898302</v>
      </c>
      <c r="J988" s="13">
        <v>0.515625</v>
      </c>
      <c r="K988" s="13"/>
      <c r="L988" s="13">
        <v>0.49206349206349198</v>
      </c>
      <c r="M988" s="13">
        <v>0.43650793650793701</v>
      </c>
      <c r="N988" s="13">
        <v>0.41549295774647899</v>
      </c>
      <c r="O988" s="13">
        <v>0.48125000000000001</v>
      </c>
      <c r="P988" s="13"/>
      <c r="Q988" s="13">
        <v>0.38596491228070201</v>
      </c>
      <c r="R988" s="13">
        <v>0.40625</v>
      </c>
      <c r="S988" s="13">
        <v>0.45098039215686297</v>
      </c>
      <c r="T988" s="13">
        <v>0.40677966101694901</v>
      </c>
      <c r="U988" s="13">
        <v>0.45901639344262302</v>
      </c>
      <c r="V988" s="13">
        <v>0.476190476190476</v>
      </c>
      <c r="W988" s="13">
        <v>0.5</v>
      </c>
      <c r="X988" s="13">
        <v>0.5</v>
      </c>
      <c r="Y988" s="13"/>
      <c r="Z988" s="13">
        <v>0.48611111111111099</v>
      </c>
      <c r="AA988" s="13">
        <v>0.52631578947368396</v>
      </c>
      <c r="AB988" s="13">
        <v>0.4375</v>
      </c>
      <c r="AC988" s="13">
        <v>0.54639175257731998</v>
      </c>
      <c r="AD988" s="13">
        <v>0.490566037735849</v>
      </c>
      <c r="AE988" s="13">
        <v>0.25490196078431399</v>
      </c>
      <c r="AF988" s="13">
        <v>0.21052631578947401</v>
      </c>
      <c r="AG988" s="13">
        <v>0.38636363636363602</v>
      </c>
      <c r="AH988" s="13"/>
      <c r="AI988" s="13">
        <v>0.48</v>
      </c>
      <c r="AJ988" s="13">
        <v>0.52083333333333304</v>
      </c>
      <c r="AK988" s="13">
        <v>0.34426229508196698</v>
      </c>
      <c r="AL988" s="13">
        <v>0.43346007604562697</v>
      </c>
      <c r="AM988" s="13">
        <v>0.56179775280898903</v>
      </c>
      <c r="AN988" s="13"/>
      <c r="AO988" s="13">
        <v>0.45360824742268002</v>
      </c>
      <c r="AP988" s="13">
        <v>0.45273631840796003</v>
      </c>
      <c r="AQ988" s="13"/>
      <c r="AR988" s="13">
        <v>0.48275862068965503</v>
      </c>
      <c r="AS988" s="13">
        <v>0.49068322981366502</v>
      </c>
      <c r="AT988" s="13">
        <v>0.33333333333333298</v>
      </c>
      <c r="AU988" s="13">
        <v>0.46666666666666701</v>
      </c>
      <c r="AV988" s="13">
        <v>0.31481481481481499</v>
      </c>
      <c r="AW988" s="13">
        <v>0.28571428571428598</v>
      </c>
      <c r="AX988" s="13">
        <v>0.44444444444444398</v>
      </c>
      <c r="AY988" s="13">
        <v>0.41176470588235298</v>
      </c>
      <c r="AZ988" s="13">
        <v>0.59574468085106402</v>
      </c>
      <c r="BA988" s="13">
        <v>0.35483870967741898</v>
      </c>
      <c r="BB988" s="13">
        <v>0.38461538461538503</v>
      </c>
      <c r="BC988" s="13">
        <v>0.73913043478260898</v>
      </c>
      <c r="BD988" s="13"/>
      <c r="BE988" s="13">
        <v>0.49444444444444402</v>
      </c>
    </row>
    <row r="989" spans="2:57" x14ac:dyDescent="0.25">
      <c r="B989" t="s">
        <v>404</v>
      </c>
      <c r="C989" s="13">
        <v>0.37398373983739802</v>
      </c>
      <c r="D989" s="13">
        <v>0.38297872340425498</v>
      </c>
      <c r="E989" s="13">
        <v>0.34328358208955201</v>
      </c>
      <c r="F989" s="13">
        <v>0.45901639344262302</v>
      </c>
      <c r="G989" s="13">
        <v>0.33984375</v>
      </c>
      <c r="H989" s="13"/>
      <c r="I989" s="13">
        <v>0.411016949152542</v>
      </c>
      <c r="J989" s="13">
        <v>0.33984375</v>
      </c>
      <c r="K989" s="13"/>
      <c r="L989" s="13">
        <v>0.38095238095238099</v>
      </c>
      <c r="M989" s="13">
        <v>0.42857142857142899</v>
      </c>
      <c r="N989" s="13">
        <v>0.38028169014084501</v>
      </c>
      <c r="O989" s="13">
        <v>0.32500000000000001</v>
      </c>
      <c r="P989" s="13"/>
      <c r="Q989" s="13">
        <v>0.36842105263157898</v>
      </c>
      <c r="R989" s="13">
        <v>0.28125</v>
      </c>
      <c r="S989" s="13">
        <v>0.39215686274509798</v>
      </c>
      <c r="T989" s="13">
        <v>0.40677966101694901</v>
      </c>
      <c r="U989" s="13">
        <v>0.45901639344262302</v>
      </c>
      <c r="V989" s="13">
        <v>0.38095238095238099</v>
      </c>
      <c r="W989" s="13">
        <v>0.36363636363636398</v>
      </c>
      <c r="X989" s="13">
        <v>0.34482758620689702</v>
      </c>
      <c r="Y989" s="13"/>
      <c r="Z989" s="13">
        <v>0.33333333333333298</v>
      </c>
      <c r="AA989" s="13">
        <v>0.31578947368421101</v>
      </c>
      <c r="AB989" s="13">
        <v>0.375</v>
      </c>
      <c r="AC989" s="13">
        <v>0.37113402061855699</v>
      </c>
      <c r="AD989" s="13">
        <v>0.43396226415094302</v>
      </c>
      <c r="AE989" s="13">
        <v>0.47058823529411797</v>
      </c>
      <c r="AF989" s="13">
        <v>0.42105263157894701</v>
      </c>
      <c r="AG989" s="13">
        <v>0.34090909090909099</v>
      </c>
      <c r="AH989" s="13"/>
      <c r="AI989" s="13">
        <v>0.2</v>
      </c>
      <c r="AJ989" s="13">
        <v>0.27083333333333298</v>
      </c>
      <c r="AK989" s="13">
        <v>0.44262295081967201</v>
      </c>
      <c r="AL989" s="13">
        <v>0.40684410646387797</v>
      </c>
      <c r="AM989" s="13">
        <v>0.325842696629214</v>
      </c>
      <c r="AN989" s="13"/>
      <c r="AO989" s="13">
        <v>0.36769759450171802</v>
      </c>
      <c r="AP989" s="13">
        <v>0.383084577114428</v>
      </c>
      <c r="AQ989" s="13"/>
      <c r="AR989" s="13">
        <v>0.37931034482758602</v>
      </c>
      <c r="AS989" s="13">
        <v>0.329192546583851</v>
      </c>
      <c r="AT989" s="13">
        <v>0.55555555555555602</v>
      </c>
      <c r="AU989" s="13">
        <v>0.33333333333333298</v>
      </c>
      <c r="AV989" s="13">
        <v>0.53703703703703698</v>
      </c>
      <c r="AW989" s="13">
        <v>0.48571428571428599</v>
      </c>
      <c r="AX989" s="13">
        <v>0.4</v>
      </c>
      <c r="AY989" s="13">
        <v>0.35294117647058798</v>
      </c>
      <c r="AZ989" s="13">
        <v>0.23404255319148901</v>
      </c>
      <c r="BA989" s="13">
        <v>0.38709677419354799</v>
      </c>
      <c r="BB989" s="13">
        <v>0.46153846153846201</v>
      </c>
      <c r="BC989" s="13">
        <v>0.217391304347826</v>
      </c>
      <c r="BD989" s="13"/>
      <c r="BE989" s="13">
        <v>0.37222222222222201</v>
      </c>
    </row>
    <row r="990" spans="2:57" x14ac:dyDescent="0.25">
      <c r="B990" t="s">
        <v>405</v>
      </c>
      <c r="C990" s="13">
        <v>0.12804878048780499</v>
      </c>
      <c r="D990" s="13">
        <v>0.21276595744680901</v>
      </c>
      <c r="E990" s="13">
        <v>0.164179104477612</v>
      </c>
      <c r="F990" s="13">
        <v>9.8360655737704902E-2</v>
      </c>
      <c r="G990" s="13">
        <v>0.1171875</v>
      </c>
      <c r="H990" s="13"/>
      <c r="I990" s="13">
        <v>0.13983050847457601</v>
      </c>
      <c r="J990" s="13">
        <v>0.1171875</v>
      </c>
      <c r="K990" s="13"/>
      <c r="L990" s="13">
        <v>4.7619047619047603E-2</v>
      </c>
      <c r="M990" s="13">
        <v>0.11111111111111099</v>
      </c>
      <c r="N990" s="13">
        <v>0.169014084507042</v>
      </c>
      <c r="O990" s="13">
        <v>0.13750000000000001</v>
      </c>
      <c r="P990" s="13"/>
      <c r="Q990" s="13">
        <v>0.157894736842105</v>
      </c>
      <c r="R990" s="13">
        <v>0.25</v>
      </c>
      <c r="S990" s="13">
        <v>0.11764705882352899</v>
      </c>
      <c r="T990" s="13">
        <v>0.13559322033898299</v>
      </c>
      <c r="U990" s="13">
        <v>6.5573770491803296E-2</v>
      </c>
      <c r="V990" s="13">
        <v>0.126984126984127</v>
      </c>
      <c r="W990" s="13">
        <v>0.11363636363636399</v>
      </c>
      <c r="X990" s="13">
        <v>0.11206896551724101</v>
      </c>
      <c r="Y990" s="13"/>
      <c r="Z990" s="13">
        <v>0.15277777777777801</v>
      </c>
      <c r="AA990" s="13">
        <v>0.105263157894737</v>
      </c>
      <c r="AB990" s="13">
        <v>0.125</v>
      </c>
      <c r="AC990" s="13">
        <v>8.2474226804123696E-2</v>
      </c>
      <c r="AD990" s="13">
        <v>7.5471698113207503E-2</v>
      </c>
      <c r="AE990" s="13">
        <v>0.21568627450980399</v>
      </c>
      <c r="AF990" s="13">
        <v>0.31578947368421101</v>
      </c>
      <c r="AG990" s="13">
        <v>0.11363636363636399</v>
      </c>
      <c r="AH990" s="13"/>
      <c r="AI990" s="13">
        <v>0.2</v>
      </c>
      <c r="AJ990" s="13">
        <v>0.14583333333333301</v>
      </c>
      <c r="AK990" s="13">
        <v>0.16393442622950799</v>
      </c>
      <c r="AL990" s="13">
        <v>0.133079847908745</v>
      </c>
      <c r="AM990" s="13">
        <v>6.7415730337078594E-2</v>
      </c>
      <c r="AN990" s="13"/>
      <c r="AO990" s="13">
        <v>0.12714776632302399</v>
      </c>
      <c r="AP990" s="13">
        <v>0.12935323383084599</v>
      </c>
      <c r="AQ990" s="13"/>
      <c r="AR990" s="13">
        <v>0.10344827586206901</v>
      </c>
      <c r="AS990" s="13">
        <v>0.14285714285714299</v>
      </c>
      <c r="AT990" s="13">
        <v>0.11111111111111099</v>
      </c>
      <c r="AU990" s="13">
        <v>0.2</v>
      </c>
      <c r="AV990" s="13">
        <v>0.11111111111111099</v>
      </c>
      <c r="AW990" s="13">
        <v>0.114285714285714</v>
      </c>
      <c r="AX990" s="13">
        <v>0.133333333333333</v>
      </c>
      <c r="AY990" s="13">
        <v>0.17647058823529399</v>
      </c>
      <c r="AZ990" s="13">
        <v>0.10638297872340401</v>
      </c>
      <c r="BA990" s="13">
        <v>0.16129032258064499</v>
      </c>
      <c r="BB990" s="13">
        <v>0.115384615384615</v>
      </c>
      <c r="BC990" s="13">
        <v>4.3478260869565202E-2</v>
      </c>
      <c r="BD990" s="13"/>
      <c r="BE990" s="13">
        <v>0.105555555555556</v>
      </c>
    </row>
    <row r="991" spans="2:57" x14ac:dyDescent="0.25">
      <c r="B991" t="s">
        <v>406</v>
      </c>
      <c r="C991" s="13">
        <v>2.23577235772358E-2</v>
      </c>
      <c r="D991" s="13">
        <v>4.2553191489361701E-2</v>
      </c>
      <c r="E991" s="13">
        <v>0</v>
      </c>
      <c r="F991" s="13">
        <v>3.2786885245901599E-2</v>
      </c>
      <c r="G991" s="13">
        <v>1.953125E-2</v>
      </c>
      <c r="H991" s="13"/>
      <c r="I991" s="13">
        <v>2.5423728813559299E-2</v>
      </c>
      <c r="J991" s="13">
        <v>1.953125E-2</v>
      </c>
      <c r="K991" s="13"/>
      <c r="L991" s="13">
        <v>1.58730158730159E-2</v>
      </c>
      <c r="M991" s="13">
        <v>2.3809523809523801E-2</v>
      </c>
      <c r="N991" s="13">
        <v>1.4084507042253501E-2</v>
      </c>
      <c r="O991" s="13">
        <v>3.125E-2</v>
      </c>
      <c r="P991" s="13"/>
      <c r="Q991" s="13">
        <v>1.7543859649122799E-2</v>
      </c>
      <c r="R991" s="13">
        <v>6.25E-2</v>
      </c>
      <c r="S991" s="13">
        <v>0</v>
      </c>
      <c r="T991" s="13">
        <v>1.6949152542372899E-2</v>
      </c>
      <c r="U991" s="13">
        <v>1.63934426229508E-2</v>
      </c>
      <c r="V991" s="13">
        <v>1.58730158730159E-2</v>
      </c>
      <c r="W991" s="13">
        <v>2.27272727272727E-2</v>
      </c>
      <c r="X991" s="13">
        <v>3.4482758620689703E-2</v>
      </c>
      <c r="Y991" s="13"/>
      <c r="Z991" s="13">
        <v>0</v>
      </c>
      <c r="AA991" s="13">
        <v>2.6315789473684199E-2</v>
      </c>
      <c r="AB991" s="13">
        <v>0.05</v>
      </c>
      <c r="AC991" s="13">
        <v>0</v>
      </c>
      <c r="AD991" s="13">
        <v>0</v>
      </c>
      <c r="AE991" s="13">
        <v>1.9607843137254902E-2</v>
      </c>
      <c r="AF991" s="13">
        <v>5.2631578947368397E-2</v>
      </c>
      <c r="AG991" s="13">
        <v>6.8181818181818205E-2</v>
      </c>
      <c r="AH991" s="13"/>
      <c r="AI991" s="13">
        <v>0</v>
      </c>
      <c r="AJ991" s="13">
        <v>6.25E-2</v>
      </c>
      <c r="AK991" s="13">
        <v>3.2786885245901599E-2</v>
      </c>
      <c r="AL991" s="13">
        <v>1.14068441064639E-2</v>
      </c>
      <c r="AM991" s="13">
        <v>3.3707865168539297E-2</v>
      </c>
      <c r="AN991" s="13"/>
      <c r="AO991" s="13">
        <v>3.09278350515464E-2</v>
      </c>
      <c r="AP991" s="13">
        <v>9.9502487562189105E-3</v>
      </c>
      <c r="AQ991" s="13"/>
      <c r="AR991" s="13">
        <v>3.4482758620689703E-2</v>
      </c>
      <c r="AS991" s="13">
        <v>2.4844720496894401E-2</v>
      </c>
      <c r="AT991" s="13">
        <v>0</v>
      </c>
      <c r="AU991" s="13">
        <v>0</v>
      </c>
      <c r="AV991" s="13">
        <v>1.85185185185185E-2</v>
      </c>
      <c r="AW991" s="13">
        <v>5.7142857142857099E-2</v>
      </c>
      <c r="AX991" s="13">
        <v>2.2222222222222199E-2</v>
      </c>
      <c r="AY991" s="13">
        <v>0</v>
      </c>
      <c r="AZ991" s="13">
        <v>2.1276595744680899E-2</v>
      </c>
      <c r="BA991" s="13">
        <v>3.2258064516128997E-2</v>
      </c>
      <c r="BB991" s="13">
        <v>0</v>
      </c>
      <c r="BC991" s="13">
        <v>0</v>
      </c>
      <c r="BD991" s="13"/>
      <c r="BE991" s="13">
        <v>1.6666666666666701E-2</v>
      </c>
    </row>
    <row r="992" spans="2:57" x14ac:dyDescent="0.25">
      <c r="B992" t="s">
        <v>407</v>
      </c>
      <c r="C992" s="13">
        <v>1.21951219512195E-2</v>
      </c>
      <c r="D992" s="13">
        <v>6.3829787234042507E-2</v>
      </c>
      <c r="E992" s="13">
        <v>2.9850746268656699E-2</v>
      </c>
      <c r="F992" s="13">
        <v>0</v>
      </c>
      <c r="G992" s="13">
        <v>3.90625E-3</v>
      </c>
      <c r="H992" s="13"/>
      <c r="I992" s="13">
        <v>2.1186440677966101E-2</v>
      </c>
      <c r="J992" s="13">
        <v>3.90625E-3</v>
      </c>
      <c r="K992" s="13"/>
      <c r="L992" s="13">
        <v>3.1746031746031703E-2</v>
      </c>
      <c r="M992" s="13">
        <v>0</v>
      </c>
      <c r="N992" s="13">
        <v>1.4084507042253501E-2</v>
      </c>
      <c r="O992" s="13">
        <v>1.2500000000000001E-2</v>
      </c>
      <c r="P992" s="13"/>
      <c r="Q992" s="13">
        <v>5.2631578947368397E-2</v>
      </c>
      <c r="R992" s="13">
        <v>0</v>
      </c>
      <c r="S992" s="13">
        <v>1.9607843137254902E-2</v>
      </c>
      <c r="T992" s="13">
        <v>1.6949152542372899E-2</v>
      </c>
      <c r="U992" s="13">
        <v>0</v>
      </c>
      <c r="V992" s="13">
        <v>0</v>
      </c>
      <c r="W992" s="13">
        <v>0</v>
      </c>
      <c r="X992" s="13">
        <v>8.6206896551724102E-3</v>
      </c>
      <c r="Y992" s="13"/>
      <c r="Z992" s="13">
        <v>1.38888888888889E-2</v>
      </c>
      <c r="AA992" s="13">
        <v>2.6315789473684199E-2</v>
      </c>
      <c r="AB992" s="13">
        <v>0</v>
      </c>
      <c r="AC992" s="13">
        <v>0</v>
      </c>
      <c r="AD992" s="13">
        <v>0</v>
      </c>
      <c r="AE992" s="13">
        <v>1.9607843137254902E-2</v>
      </c>
      <c r="AF992" s="13">
        <v>0</v>
      </c>
      <c r="AG992" s="13">
        <v>4.5454545454545497E-2</v>
      </c>
      <c r="AH992" s="13"/>
      <c r="AI992" s="13">
        <v>0.12</v>
      </c>
      <c r="AJ992" s="13">
        <v>0</v>
      </c>
      <c r="AK992" s="13">
        <v>0</v>
      </c>
      <c r="AL992" s="13">
        <v>7.6045627376425898E-3</v>
      </c>
      <c r="AM992" s="13">
        <v>0</v>
      </c>
      <c r="AN992" s="13"/>
      <c r="AO992" s="13">
        <v>1.3745704467354E-2</v>
      </c>
      <c r="AP992" s="13">
        <v>9.9502487562189105E-3</v>
      </c>
      <c r="AQ992" s="13"/>
      <c r="AR992" s="13">
        <v>0</v>
      </c>
      <c r="AS992" s="13">
        <v>0</v>
      </c>
      <c r="AT992" s="13">
        <v>0</v>
      </c>
      <c r="AU992" s="13">
        <v>0</v>
      </c>
      <c r="AV992" s="13">
        <v>1.85185185185185E-2</v>
      </c>
      <c r="AW992" s="13">
        <v>2.8571428571428598E-2</v>
      </c>
      <c r="AX992" s="13">
        <v>0</v>
      </c>
      <c r="AY992" s="13">
        <v>5.8823529411764698E-2</v>
      </c>
      <c r="AZ992" s="13">
        <v>0</v>
      </c>
      <c r="BA992" s="13">
        <v>6.4516129032258104E-2</v>
      </c>
      <c r="BB992" s="13">
        <v>3.8461538461538498E-2</v>
      </c>
      <c r="BC992" s="13">
        <v>0</v>
      </c>
      <c r="BD992" s="13"/>
      <c r="BE992" s="13">
        <v>5.5555555555555601E-3</v>
      </c>
    </row>
    <row r="993" spans="2:57" x14ac:dyDescent="0.25">
      <c r="B993" t="s">
        <v>82</v>
      </c>
      <c r="C993" s="13">
        <v>1.01626016260163E-2</v>
      </c>
      <c r="D993" s="13">
        <v>0</v>
      </c>
      <c r="E993" s="13">
        <v>4.47761194029851E-2</v>
      </c>
      <c r="F993" s="13">
        <v>8.1967213114754103E-3</v>
      </c>
      <c r="G993" s="13">
        <v>3.90625E-3</v>
      </c>
      <c r="H993" s="13"/>
      <c r="I993" s="13">
        <v>1.6949152542372899E-2</v>
      </c>
      <c r="J993" s="13">
        <v>3.90625E-3</v>
      </c>
      <c r="K993" s="13"/>
      <c r="L993" s="13">
        <v>3.1746031746031703E-2</v>
      </c>
      <c r="M993" s="13">
        <v>0</v>
      </c>
      <c r="N993" s="13">
        <v>7.0422535211267599E-3</v>
      </c>
      <c r="O993" s="13">
        <v>1.2500000000000001E-2</v>
      </c>
      <c r="P993" s="13"/>
      <c r="Q993" s="13">
        <v>1.7543859649122799E-2</v>
      </c>
      <c r="R993" s="13">
        <v>0</v>
      </c>
      <c r="S993" s="13">
        <v>1.9607843137254902E-2</v>
      </c>
      <c r="T993" s="13">
        <v>1.6949152542372899E-2</v>
      </c>
      <c r="U993" s="13">
        <v>0</v>
      </c>
      <c r="V993" s="13">
        <v>0</v>
      </c>
      <c r="W993" s="13">
        <v>0</v>
      </c>
      <c r="X993" s="13">
        <v>0</v>
      </c>
      <c r="Y993" s="13"/>
      <c r="Z993" s="13">
        <v>1.38888888888889E-2</v>
      </c>
      <c r="AA993" s="13">
        <v>0</v>
      </c>
      <c r="AB993" s="13">
        <v>1.2500000000000001E-2</v>
      </c>
      <c r="AC993" s="13">
        <v>0</v>
      </c>
      <c r="AD993" s="13">
        <v>0</v>
      </c>
      <c r="AE993" s="13">
        <v>1.9607843137254902E-2</v>
      </c>
      <c r="AF993" s="13">
        <v>0</v>
      </c>
      <c r="AG993" s="13">
        <v>4.5454545454545497E-2</v>
      </c>
      <c r="AH993" s="13"/>
      <c r="AI993" s="13">
        <v>0</v>
      </c>
      <c r="AJ993" s="13">
        <v>0</v>
      </c>
      <c r="AK993" s="13">
        <v>1.63934426229508E-2</v>
      </c>
      <c r="AL993" s="13">
        <v>7.6045627376425898E-3</v>
      </c>
      <c r="AM993" s="13">
        <v>1.1235955056179799E-2</v>
      </c>
      <c r="AN993" s="13"/>
      <c r="AO993" s="13">
        <v>6.8728522336769802E-3</v>
      </c>
      <c r="AP993" s="13">
        <v>1.49253731343284E-2</v>
      </c>
      <c r="AQ993" s="13"/>
      <c r="AR993" s="13">
        <v>0</v>
      </c>
      <c r="AS993" s="13">
        <v>1.2422360248447201E-2</v>
      </c>
      <c r="AT993" s="13">
        <v>0</v>
      </c>
      <c r="AU993" s="13">
        <v>0</v>
      </c>
      <c r="AV993" s="13">
        <v>0</v>
      </c>
      <c r="AW993" s="13">
        <v>2.8571428571428598E-2</v>
      </c>
      <c r="AX993" s="13">
        <v>0</v>
      </c>
      <c r="AY993" s="13">
        <v>0</v>
      </c>
      <c r="AZ993" s="13">
        <v>4.2553191489361701E-2</v>
      </c>
      <c r="BA993" s="13">
        <v>0</v>
      </c>
      <c r="BB993" s="13">
        <v>0</v>
      </c>
      <c r="BC993" s="13">
        <v>0</v>
      </c>
      <c r="BD993" s="13"/>
      <c r="BE993" s="13">
        <v>5.5555555555555601E-3</v>
      </c>
    </row>
    <row r="994" spans="2:57" x14ac:dyDescent="0.25">
      <c r="B994" t="s">
        <v>408</v>
      </c>
      <c r="C994" s="13">
        <v>0.82723577235772305</v>
      </c>
      <c r="D994" s="13">
        <v>0.680851063829787</v>
      </c>
      <c r="E994" s="13">
        <v>0.76119402985074602</v>
      </c>
      <c r="F994" s="13">
        <v>0.86065573770491799</v>
      </c>
      <c r="G994" s="13">
        <v>0.85546875</v>
      </c>
      <c r="H994" s="13"/>
      <c r="I994" s="13">
        <v>0.79661016949152597</v>
      </c>
      <c r="J994" s="13">
        <v>0.85546875</v>
      </c>
      <c r="K994" s="13"/>
      <c r="L994" s="13">
        <v>0.87301587301587302</v>
      </c>
      <c r="M994" s="13">
        <v>0.865079365079365</v>
      </c>
      <c r="N994" s="13">
        <v>0.79577464788732399</v>
      </c>
      <c r="O994" s="13">
        <v>0.80625000000000002</v>
      </c>
      <c r="P994" s="13"/>
      <c r="Q994" s="13">
        <v>0.75438596491228105</v>
      </c>
      <c r="R994" s="13">
        <v>0.6875</v>
      </c>
      <c r="S994" s="13">
        <v>0.84313725490196101</v>
      </c>
      <c r="T994" s="13">
        <v>0.81355932203389802</v>
      </c>
      <c r="U994" s="13">
        <v>0.91803278688524603</v>
      </c>
      <c r="V994" s="13">
        <v>0.85714285714285698</v>
      </c>
      <c r="W994" s="13">
        <v>0.86363636363636398</v>
      </c>
      <c r="X994" s="13">
        <v>0.84482758620689702</v>
      </c>
      <c r="Y994" s="13"/>
      <c r="Z994" s="13">
        <v>0.81944444444444398</v>
      </c>
      <c r="AA994" s="13">
        <v>0.84210526315789502</v>
      </c>
      <c r="AB994" s="13">
        <v>0.8125</v>
      </c>
      <c r="AC994" s="13">
        <v>0.91752577319587603</v>
      </c>
      <c r="AD994" s="13">
        <v>0.92452830188679203</v>
      </c>
      <c r="AE994" s="13">
        <v>0.72549019607843102</v>
      </c>
      <c r="AF994" s="13">
        <v>0.63157894736842102</v>
      </c>
      <c r="AG994" s="13">
        <v>0.72727272727272696</v>
      </c>
      <c r="AH994" s="13"/>
      <c r="AI994" s="13">
        <v>0.68</v>
      </c>
      <c r="AJ994" s="13">
        <v>0.79166666666666696</v>
      </c>
      <c r="AK994" s="13">
        <v>0.786885245901639</v>
      </c>
      <c r="AL994" s="13">
        <v>0.840304182509506</v>
      </c>
      <c r="AM994" s="13">
        <v>0.88764044943820197</v>
      </c>
      <c r="AN994" s="13"/>
      <c r="AO994" s="13">
        <v>0.82130584192439904</v>
      </c>
      <c r="AP994" s="13">
        <v>0.83582089552238803</v>
      </c>
      <c r="AQ994" s="13"/>
      <c r="AR994" s="13">
        <v>0.86206896551724099</v>
      </c>
      <c r="AS994" s="13">
        <v>0.81987577639751597</v>
      </c>
      <c r="AT994" s="13">
        <v>0.88888888888888895</v>
      </c>
      <c r="AU994" s="13">
        <v>0.8</v>
      </c>
      <c r="AV994" s="13">
        <v>0.85185185185185197</v>
      </c>
      <c r="AW994" s="13">
        <v>0.77142857142857102</v>
      </c>
      <c r="AX994" s="13">
        <v>0.844444444444444</v>
      </c>
      <c r="AY994" s="13">
        <v>0.76470588235294101</v>
      </c>
      <c r="AZ994" s="13">
        <v>0.82978723404255295</v>
      </c>
      <c r="BA994" s="13">
        <v>0.74193548387096797</v>
      </c>
      <c r="BB994" s="13">
        <v>0.84615384615384603</v>
      </c>
      <c r="BC994" s="13">
        <v>0.95652173913043503</v>
      </c>
      <c r="BD994" s="13"/>
      <c r="BE994" s="13">
        <v>0.86666666666666703</v>
      </c>
    </row>
    <row r="995" spans="2:57" x14ac:dyDescent="0.25">
      <c r="B995" t="s">
        <v>409</v>
      </c>
      <c r="C995" s="13">
        <v>3.4552845528455299E-2</v>
      </c>
      <c r="D995" s="13">
        <v>0.10638297872340401</v>
      </c>
      <c r="E995" s="13">
        <v>2.9850746268656699E-2</v>
      </c>
      <c r="F995" s="13">
        <v>3.2786885245901599E-2</v>
      </c>
      <c r="G995" s="13">
        <v>2.34375E-2</v>
      </c>
      <c r="H995" s="13"/>
      <c r="I995" s="13">
        <v>4.6610169491525397E-2</v>
      </c>
      <c r="J995" s="13">
        <v>2.34375E-2</v>
      </c>
      <c r="K995" s="13"/>
      <c r="L995" s="13">
        <v>4.7619047619047603E-2</v>
      </c>
      <c r="M995" s="13">
        <v>2.3809523809523801E-2</v>
      </c>
      <c r="N995" s="13">
        <v>2.8169014084507001E-2</v>
      </c>
      <c r="O995" s="13">
        <v>4.3749999999999997E-2</v>
      </c>
      <c r="P995" s="13"/>
      <c r="Q995" s="13">
        <v>7.0175438596491196E-2</v>
      </c>
      <c r="R995" s="13">
        <v>6.25E-2</v>
      </c>
      <c r="S995" s="13">
        <v>1.9607843137254902E-2</v>
      </c>
      <c r="T995" s="13">
        <v>3.3898305084745797E-2</v>
      </c>
      <c r="U995" s="13">
        <v>1.63934426229508E-2</v>
      </c>
      <c r="V995" s="13">
        <v>1.58730158730159E-2</v>
      </c>
      <c r="W995" s="13">
        <v>2.27272727272727E-2</v>
      </c>
      <c r="X995" s="13">
        <v>4.31034482758621E-2</v>
      </c>
      <c r="Y995" s="13"/>
      <c r="Z995" s="13">
        <v>1.38888888888889E-2</v>
      </c>
      <c r="AA995" s="13">
        <v>5.2631578947368397E-2</v>
      </c>
      <c r="AB995" s="13">
        <v>0.05</v>
      </c>
      <c r="AC995" s="13">
        <v>0</v>
      </c>
      <c r="AD995" s="13">
        <v>0</v>
      </c>
      <c r="AE995" s="13">
        <v>3.9215686274509803E-2</v>
      </c>
      <c r="AF995" s="13">
        <v>5.2631578947368397E-2</v>
      </c>
      <c r="AG995" s="13">
        <v>0.11363636363636399</v>
      </c>
      <c r="AH995" s="13"/>
      <c r="AI995" s="13">
        <v>0.12</v>
      </c>
      <c r="AJ995" s="13">
        <v>6.25E-2</v>
      </c>
      <c r="AK995" s="13">
        <v>3.2786885245901599E-2</v>
      </c>
      <c r="AL995" s="13">
        <v>1.9011406844106502E-2</v>
      </c>
      <c r="AM995" s="13">
        <v>3.3707865168539297E-2</v>
      </c>
      <c r="AN995" s="13"/>
      <c r="AO995" s="13">
        <v>4.4673539518900303E-2</v>
      </c>
      <c r="AP995" s="13">
        <v>1.99004975124378E-2</v>
      </c>
      <c r="AQ995" s="13"/>
      <c r="AR995" s="13">
        <v>3.4482758620689703E-2</v>
      </c>
      <c r="AS995" s="13">
        <v>2.4844720496894401E-2</v>
      </c>
      <c r="AT995" s="13">
        <v>0</v>
      </c>
      <c r="AU995" s="13">
        <v>0</v>
      </c>
      <c r="AV995" s="13">
        <v>3.7037037037037E-2</v>
      </c>
      <c r="AW995" s="13">
        <v>8.5714285714285701E-2</v>
      </c>
      <c r="AX995" s="13">
        <v>2.2222222222222199E-2</v>
      </c>
      <c r="AY995" s="13">
        <v>5.8823529411764698E-2</v>
      </c>
      <c r="AZ995" s="13">
        <v>2.1276595744680899E-2</v>
      </c>
      <c r="BA995" s="13">
        <v>9.6774193548387094E-2</v>
      </c>
      <c r="BB995" s="13">
        <v>3.8461538461538498E-2</v>
      </c>
      <c r="BC995" s="13">
        <v>0</v>
      </c>
      <c r="BD995" s="13"/>
      <c r="BE995" s="13">
        <v>2.2222222222222199E-2</v>
      </c>
    </row>
    <row r="996" spans="2:57" x14ac:dyDescent="0.25">
      <c r="B996" t="s">
        <v>274</v>
      </c>
      <c r="C996" s="13">
        <v>0.792682926829268</v>
      </c>
      <c r="D996" s="13">
        <v>0.57446808510638303</v>
      </c>
      <c r="E996" s="13">
        <v>0.73134328358209</v>
      </c>
      <c r="F996" s="13">
        <v>0.82786885245901598</v>
      </c>
      <c r="G996" s="13">
        <v>0.83203125</v>
      </c>
      <c r="H996" s="13"/>
      <c r="I996" s="13">
        <v>0.75</v>
      </c>
      <c r="J996" s="13">
        <v>0.83203125</v>
      </c>
      <c r="K996" s="13"/>
      <c r="L996" s="13">
        <v>0.82539682539682502</v>
      </c>
      <c r="M996" s="13">
        <v>0.84126984126984095</v>
      </c>
      <c r="N996" s="13">
        <v>0.76760563380281699</v>
      </c>
      <c r="O996" s="13">
        <v>0.76249999999999996</v>
      </c>
      <c r="P996" s="13"/>
      <c r="Q996" s="13">
        <v>0.68421052631578905</v>
      </c>
      <c r="R996" s="13">
        <v>0.625</v>
      </c>
      <c r="S996" s="13">
        <v>0.82352941176470595</v>
      </c>
      <c r="T996" s="13">
        <v>0.77966101694915302</v>
      </c>
      <c r="U996" s="13">
        <v>0.90163934426229497</v>
      </c>
      <c r="V996" s="13">
        <v>0.84126984126984095</v>
      </c>
      <c r="W996" s="13">
        <v>0.84090909090909105</v>
      </c>
      <c r="X996" s="13">
        <v>0.80172413793103403</v>
      </c>
      <c r="Y996" s="13"/>
      <c r="Z996" s="13">
        <v>0.80555555555555602</v>
      </c>
      <c r="AA996" s="13">
        <v>0.78947368421052599</v>
      </c>
      <c r="AB996" s="13">
        <v>0.76249999999999996</v>
      </c>
      <c r="AC996" s="13">
        <v>0.91752577319587603</v>
      </c>
      <c r="AD996" s="13">
        <v>0.92452830188679203</v>
      </c>
      <c r="AE996" s="13">
        <v>0.68627450980392202</v>
      </c>
      <c r="AF996" s="13">
        <v>0.57894736842105299</v>
      </c>
      <c r="AG996" s="13">
        <v>0.61363636363636398</v>
      </c>
      <c r="AH996" s="13"/>
      <c r="AI996" s="13">
        <v>0.56000000000000005</v>
      </c>
      <c r="AJ996" s="13">
        <v>0.72916666666666696</v>
      </c>
      <c r="AK996" s="13">
        <v>0.75409836065573799</v>
      </c>
      <c r="AL996" s="13">
        <v>0.82129277566539904</v>
      </c>
      <c r="AM996" s="13">
        <v>0.85393258426966301</v>
      </c>
      <c r="AN996" s="13"/>
      <c r="AO996" s="13">
        <v>0.77663230240549797</v>
      </c>
      <c r="AP996" s="13">
        <v>0.81592039800994998</v>
      </c>
      <c r="AQ996" s="13"/>
      <c r="AR996" s="13">
        <v>0.82758620689655205</v>
      </c>
      <c r="AS996" s="13">
        <v>0.79503105590062095</v>
      </c>
      <c r="AT996" s="13">
        <v>0.88888888888888895</v>
      </c>
      <c r="AU996" s="13">
        <v>0.8</v>
      </c>
      <c r="AV996" s="13">
        <v>0.81481481481481499</v>
      </c>
      <c r="AW996" s="13">
        <v>0.68571428571428605</v>
      </c>
      <c r="AX996" s="13">
        <v>0.82222222222222197</v>
      </c>
      <c r="AY996" s="13">
        <v>0.70588235294117596</v>
      </c>
      <c r="AZ996" s="13">
        <v>0.80851063829787195</v>
      </c>
      <c r="BA996" s="13">
        <v>0.64516129032258096</v>
      </c>
      <c r="BB996" s="13">
        <v>0.80769230769230804</v>
      </c>
      <c r="BC996" s="13">
        <v>0.95652173913043503</v>
      </c>
      <c r="BD996" s="13"/>
      <c r="BE996" s="13">
        <v>0.844444444444444</v>
      </c>
    </row>
    <row r="997" spans="2:57" x14ac:dyDescent="0.25">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row>
    <row r="998" spans="2:57" x14ac:dyDescent="0.25">
      <c r="B998" s="6" t="s">
        <v>426</v>
      </c>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row>
    <row r="999" spans="2:57" x14ac:dyDescent="0.25">
      <c r="B999" s="23" t="s">
        <v>242</v>
      </c>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row>
    <row r="1000" spans="2:57" x14ac:dyDescent="0.25">
      <c r="B1000" t="s">
        <v>403</v>
      </c>
      <c r="C1000" s="13">
        <v>0.44105691056910601</v>
      </c>
      <c r="D1000" s="13">
        <v>0.21276595744680901</v>
      </c>
      <c r="E1000" s="13">
        <v>0.402985074626866</v>
      </c>
      <c r="F1000" s="13">
        <v>0.45901639344262302</v>
      </c>
      <c r="G1000" s="13">
        <v>0.484375</v>
      </c>
      <c r="H1000" s="13"/>
      <c r="I1000" s="13">
        <v>0.394067796610169</v>
      </c>
      <c r="J1000" s="13">
        <v>0.484375</v>
      </c>
      <c r="K1000" s="13"/>
      <c r="L1000" s="13">
        <v>0.44444444444444398</v>
      </c>
      <c r="M1000" s="13">
        <v>0.42857142857142899</v>
      </c>
      <c r="N1000" s="13">
        <v>0.49295774647887303</v>
      </c>
      <c r="O1000" s="13">
        <v>0.40625</v>
      </c>
      <c r="P1000" s="13"/>
      <c r="Q1000" s="13">
        <v>0.28070175438596501</v>
      </c>
      <c r="R1000" s="13">
        <v>0.40625</v>
      </c>
      <c r="S1000" s="13">
        <v>0.52941176470588203</v>
      </c>
      <c r="T1000" s="13">
        <v>0.42372881355932202</v>
      </c>
      <c r="U1000" s="13">
        <v>0.42622950819672101</v>
      </c>
      <c r="V1000" s="13">
        <v>0.49206349206349198</v>
      </c>
      <c r="W1000" s="13">
        <v>0.43181818181818199</v>
      </c>
      <c r="X1000" s="13">
        <v>0.49137931034482801</v>
      </c>
      <c r="Y1000" s="13"/>
      <c r="Z1000" s="13">
        <v>0.41666666666666702</v>
      </c>
      <c r="AA1000" s="13">
        <v>0.46052631578947401</v>
      </c>
      <c r="AB1000" s="13">
        <v>0.4</v>
      </c>
      <c r="AC1000" s="13">
        <v>0.56701030927835006</v>
      </c>
      <c r="AD1000" s="13">
        <v>0.45283018867924502</v>
      </c>
      <c r="AE1000" s="13">
        <v>0.41176470588235298</v>
      </c>
      <c r="AF1000" s="13">
        <v>0.31578947368421101</v>
      </c>
      <c r="AG1000" s="13">
        <v>0.31818181818181801</v>
      </c>
      <c r="AH1000" s="13"/>
      <c r="AI1000" s="13">
        <v>0.36</v>
      </c>
      <c r="AJ1000" s="13">
        <v>0.41666666666666702</v>
      </c>
      <c r="AK1000" s="13">
        <v>0.32786885245901598</v>
      </c>
      <c r="AL1000" s="13">
        <v>0.46007604562737597</v>
      </c>
      <c r="AM1000" s="13">
        <v>0.51685393258427004</v>
      </c>
      <c r="AN1000" s="13"/>
      <c r="AO1000" s="13">
        <v>0.457044673539519</v>
      </c>
      <c r="AP1000" s="13">
        <v>0.41791044776119401</v>
      </c>
      <c r="AQ1000" s="13"/>
      <c r="AR1000" s="13">
        <v>0.55172413793103403</v>
      </c>
      <c r="AS1000" s="13">
        <v>0.48447204968944102</v>
      </c>
      <c r="AT1000" s="13">
        <v>0.22222222222222199</v>
      </c>
      <c r="AU1000" s="13">
        <v>0.33333333333333298</v>
      </c>
      <c r="AV1000" s="13">
        <v>0.46296296296296302</v>
      </c>
      <c r="AW1000" s="13">
        <v>0.25714285714285701</v>
      </c>
      <c r="AX1000" s="13">
        <v>0.55555555555555602</v>
      </c>
      <c r="AY1000" s="13">
        <v>0.29411764705882398</v>
      </c>
      <c r="AZ1000" s="13">
        <v>0.46808510638297901</v>
      </c>
      <c r="BA1000" s="13">
        <v>0.41935483870967699</v>
      </c>
      <c r="BB1000" s="13">
        <v>0.230769230769231</v>
      </c>
      <c r="BC1000" s="13">
        <v>0.47826086956521702</v>
      </c>
      <c r="BD1000" s="13"/>
      <c r="BE1000" s="13">
        <v>0.46111111111111103</v>
      </c>
    </row>
    <row r="1001" spans="2:57" x14ac:dyDescent="0.25">
      <c r="B1001" t="s">
        <v>404</v>
      </c>
      <c r="C1001" s="13">
        <v>0.41260162601625999</v>
      </c>
      <c r="D1001" s="13">
        <v>0.46808510638297901</v>
      </c>
      <c r="E1001" s="13">
        <v>0.43283582089552203</v>
      </c>
      <c r="F1001" s="13">
        <v>0.38524590163934402</v>
      </c>
      <c r="G1001" s="13">
        <v>0.41015625</v>
      </c>
      <c r="H1001" s="13"/>
      <c r="I1001" s="13">
        <v>0.41525423728813599</v>
      </c>
      <c r="J1001" s="13">
        <v>0.41015625</v>
      </c>
      <c r="K1001" s="13"/>
      <c r="L1001" s="13">
        <v>0.41269841269841301</v>
      </c>
      <c r="M1001" s="13">
        <v>0.41269841269841301</v>
      </c>
      <c r="N1001" s="13">
        <v>0.37323943661971798</v>
      </c>
      <c r="O1001" s="13">
        <v>0.44374999999999998</v>
      </c>
      <c r="P1001" s="13"/>
      <c r="Q1001" s="13">
        <v>0.40350877192982498</v>
      </c>
      <c r="R1001" s="13">
        <v>0.46875</v>
      </c>
      <c r="S1001" s="13">
        <v>0.33333333333333298</v>
      </c>
      <c r="T1001" s="13">
        <v>0.38983050847457601</v>
      </c>
      <c r="U1001" s="13">
        <v>0.44262295081967201</v>
      </c>
      <c r="V1001" s="13">
        <v>0.41269841269841301</v>
      </c>
      <c r="W1001" s="13">
        <v>0.40909090909090901</v>
      </c>
      <c r="X1001" s="13">
        <v>0.431034482758621</v>
      </c>
      <c r="Y1001" s="13"/>
      <c r="Z1001" s="13">
        <v>0.44444444444444398</v>
      </c>
      <c r="AA1001" s="13">
        <v>0.44736842105263203</v>
      </c>
      <c r="AB1001" s="13">
        <v>0.4375</v>
      </c>
      <c r="AC1001" s="13">
        <v>0.30927835051546398</v>
      </c>
      <c r="AD1001" s="13">
        <v>0.41509433962264197</v>
      </c>
      <c r="AE1001" s="13">
        <v>0.41176470588235298</v>
      </c>
      <c r="AF1001" s="13">
        <v>0.42105263157894701</v>
      </c>
      <c r="AG1001" s="13">
        <v>0.47727272727272702</v>
      </c>
      <c r="AH1001" s="13"/>
      <c r="AI1001" s="13">
        <v>0.32</v>
      </c>
      <c r="AJ1001" s="13">
        <v>0.33333333333333298</v>
      </c>
      <c r="AK1001" s="13">
        <v>0.45901639344262302</v>
      </c>
      <c r="AL1001" s="13">
        <v>0.42585551330798499</v>
      </c>
      <c r="AM1001" s="13">
        <v>0.40449438202247201</v>
      </c>
      <c r="AN1001" s="13"/>
      <c r="AO1001" s="13">
        <v>0.39862542955326502</v>
      </c>
      <c r="AP1001" s="13">
        <v>0.43283582089552203</v>
      </c>
      <c r="AQ1001" s="13"/>
      <c r="AR1001" s="13">
        <v>0.24137931034482801</v>
      </c>
      <c r="AS1001" s="13">
        <v>0.37888198757764002</v>
      </c>
      <c r="AT1001" s="13">
        <v>0.66666666666666696</v>
      </c>
      <c r="AU1001" s="13">
        <v>0.53333333333333299</v>
      </c>
      <c r="AV1001" s="13">
        <v>0.407407407407407</v>
      </c>
      <c r="AW1001" s="13">
        <v>0.51428571428571401</v>
      </c>
      <c r="AX1001" s="13">
        <v>0.37777777777777799</v>
      </c>
      <c r="AY1001" s="13">
        <v>0.41176470588235298</v>
      </c>
      <c r="AZ1001" s="13">
        <v>0.44680851063829802</v>
      </c>
      <c r="BA1001" s="13">
        <v>0.41935483870967699</v>
      </c>
      <c r="BB1001" s="13">
        <v>0.57692307692307698</v>
      </c>
      <c r="BC1001" s="13">
        <v>0.34782608695652201</v>
      </c>
      <c r="BD1001" s="13"/>
      <c r="BE1001" s="13">
        <v>0.46111111111111103</v>
      </c>
    </row>
    <row r="1002" spans="2:57" x14ac:dyDescent="0.25">
      <c r="B1002" t="s">
        <v>405</v>
      </c>
      <c r="C1002" s="13">
        <v>0.115853658536585</v>
      </c>
      <c r="D1002" s="13">
        <v>0.23404255319148901</v>
      </c>
      <c r="E1002" s="13">
        <v>0.134328358208955</v>
      </c>
      <c r="F1002" s="13">
        <v>0.12295081967213101</v>
      </c>
      <c r="G1002" s="13">
        <v>8.59375E-2</v>
      </c>
      <c r="H1002" s="13"/>
      <c r="I1002" s="13">
        <v>0.14830508474576301</v>
      </c>
      <c r="J1002" s="13">
        <v>8.59375E-2</v>
      </c>
      <c r="K1002" s="13"/>
      <c r="L1002" s="13">
        <v>7.9365079365079402E-2</v>
      </c>
      <c r="M1002" s="13">
        <v>0.134920634920635</v>
      </c>
      <c r="N1002" s="13">
        <v>0.105633802816901</v>
      </c>
      <c r="O1002" s="13">
        <v>0.125</v>
      </c>
      <c r="P1002" s="13"/>
      <c r="Q1002" s="13">
        <v>0.24561403508771901</v>
      </c>
      <c r="R1002" s="13">
        <v>9.375E-2</v>
      </c>
      <c r="S1002" s="13">
        <v>0.13725490196078399</v>
      </c>
      <c r="T1002" s="13">
        <v>0.101694915254237</v>
      </c>
      <c r="U1002" s="13">
        <v>9.8360655737704902E-2</v>
      </c>
      <c r="V1002" s="13">
        <v>7.9365079365079402E-2</v>
      </c>
      <c r="W1002" s="13">
        <v>0.15909090909090901</v>
      </c>
      <c r="X1002" s="13">
        <v>7.7586206896551699E-2</v>
      </c>
      <c r="Y1002" s="13"/>
      <c r="Z1002" s="13">
        <v>9.7222222222222196E-2</v>
      </c>
      <c r="AA1002" s="13">
        <v>7.8947368421052599E-2</v>
      </c>
      <c r="AB1002" s="13">
        <v>0.125</v>
      </c>
      <c r="AC1002" s="13">
        <v>0.11340206185567001</v>
      </c>
      <c r="AD1002" s="13">
        <v>9.4339622641509399E-2</v>
      </c>
      <c r="AE1002" s="13">
        <v>9.8039215686274495E-2</v>
      </c>
      <c r="AF1002" s="13">
        <v>0.26315789473684198</v>
      </c>
      <c r="AG1002" s="13">
        <v>0.18181818181818199</v>
      </c>
      <c r="AH1002" s="13"/>
      <c r="AI1002" s="13">
        <v>0.16</v>
      </c>
      <c r="AJ1002" s="13">
        <v>0.22916666666666699</v>
      </c>
      <c r="AK1002" s="13">
        <v>0.19672131147541</v>
      </c>
      <c r="AL1002" s="13">
        <v>8.7452471482889704E-2</v>
      </c>
      <c r="AM1002" s="13">
        <v>6.7415730337078594E-2</v>
      </c>
      <c r="AN1002" s="13"/>
      <c r="AO1002" s="13">
        <v>0.120274914089347</v>
      </c>
      <c r="AP1002" s="13">
        <v>0.109452736318408</v>
      </c>
      <c r="AQ1002" s="13"/>
      <c r="AR1002" s="13">
        <v>0.13793103448275901</v>
      </c>
      <c r="AS1002" s="13">
        <v>0.118012422360248</v>
      </c>
      <c r="AT1002" s="13">
        <v>0.11111111111111099</v>
      </c>
      <c r="AU1002" s="13">
        <v>0.133333333333333</v>
      </c>
      <c r="AV1002" s="13">
        <v>0.11111111111111099</v>
      </c>
      <c r="AW1002" s="13">
        <v>0.17142857142857101</v>
      </c>
      <c r="AX1002" s="13">
        <v>4.4444444444444398E-2</v>
      </c>
      <c r="AY1002" s="13">
        <v>0.23529411764705899</v>
      </c>
      <c r="AZ1002" s="13">
        <v>6.3829787234042507E-2</v>
      </c>
      <c r="BA1002" s="13">
        <v>9.6774193548387094E-2</v>
      </c>
      <c r="BB1002" s="13">
        <v>0.15384615384615399</v>
      </c>
      <c r="BC1002" s="13">
        <v>0.13043478260869601</v>
      </c>
      <c r="BD1002" s="13"/>
      <c r="BE1002" s="13">
        <v>6.1111111111111102E-2</v>
      </c>
    </row>
    <row r="1003" spans="2:57" x14ac:dyDescent="0.25">
      <c r="B1003" t="s">
        <v>406</v>
      </c>
      <c r="C1003" s="13">
        <v>1.42276422764228E-2</v>
      </c>
      <c r="D1003" s="13">
        <v>4.2553191489361701E-2</v>
      </c>
      <c r="E1003" s="13">
        <v>1.49253731343284E-2</v>
      </c>
      <c r="F1003" s="13">
        <v>8.1967213114754103E-3</v>
      </c>
      <c r="G1003" s="13">
        <v>1.171875E-2</v>
      </c>
      <c r="H1003" s="13"/>
      <c r="I1003" s="13">
        <v>1.6949152542372899E-2</v>
      </c>
      <c r="J1003" s="13">
        <v>1.171875E-2</v>
      </c>
      <c r="K1003" s="13"/>
      <c r="L1003" s="13">
        <v>4.7619047619047603E-2</v>
      </c>
      <c r="M1003" s="13">
        <v>7.9365079365079395E-3</v>
      </c>
      <c r="N1003" s="13">
        <v>1.4084507042253501E-2</v>
      </c>
      <c r="O1003" s="13">
        <v>6.2500000000000003E-3</v>
      </c>
      <c r="P1003" s="13"/>
      <c r="Q1003" s="13">
        <v>3.5087719298245598E-2</v>
      </c>
      <c r="R1003" s="13">
        <v>0</v>
      </c>
      <c r="S1003" s="13">
        <v>0</v>
      </c>
      <c r="T1003" s="13">
        <v>1.6949152542372899E-2</v>
      </c>
      <c r="U1003" s="13">
        <v>3.2786885245901599E-2</v>
      </c>
      <c r="V1003" s="13">
        <v>1.58730158730159E-2</v>
      </c>
      <c r="W1003" s="13">
        <v>0</v>
      </c>
      <c r="X1003" s="13">
        <v>0</v>
      </c>
      <c r="Y1003" s="13"/>
      <c r="Z1003" s="13">
        <v>1.38888888888889E-2</v>
      </c>
      <c r="AA1003" s="13">
        <v>1.3157894736842099E-2</v>
      </c>
      <c r="AB1003" s="13">
        <v>1.2500000000000001E-2</v>
      </c>
      <c r="AC1003" s="13">
        <v>0</v>
      </c>
      <c r="AD1003" s="13">
        <v>1.88679245283019E-2</v>
      </c>
      <c r="AE1003" s="13">
        <v>5.8823529411764698E-2</v>
      </c>
      <c r="AF1003" s="13">
        <v>0</v>
      </c>
      <c r="AG1003" s="13">
        <v>0</v>
      </c>
      <c r="AH1003" s="13"/>
      <c r="AI1003" s="13">
        <v>0.04</v>
      </c>
      <c r="AJ1003" s="13">
        <v>2.0833333333333301E-2</v>
      </c>
      <c r="AK1003" s="13">
        <v>0</v>
      </c>
      <c r="AL1003" s="13">
        <v>1.5209125475285201E-2</v>
      </c>
      <c r="AM1003" s="13">
        <v>1.1235955056179799E-2</v>
      </c>
      <c r="AN1003" s="13"/>
      <c r="AO1003" s="13">
        <v>1.03092783505155E-2</v>
      </c>
      <c r="AP1003" s="13">
        <v>1.99004975124378E-2</v>
      </c>
      <c r="AQ1003" s="13"/>
      <c r="AR1003" s="13">
        <v>6.8965517241379296E-2</v>
      </c>
      <c r="AS1003" s="13">
        <v>1.8633540372670801E-2</v>
      </c>
      <c r="AT1003" s="13">
        <v>0</v>
      </c>
      <c r="AU1003" s="13">
        <v>0</v>
      </c>
      <c r="AV1003" s="13">
        <v>1.85185185185185E-2</v>
      </c>
      <c r="AW1003" s="13">
        <v>0</v>
      </c>
      <c r="AX1003" s="13">
        <v>0</v>
      </c>
      <c r="AY1003" s="13">
        <v>0</v>
      </c>
      <c r="AZ1003" s="13">
        <v>0</v>
      </c>
      <c r="BA1003" s="13">
        <v>3.2258064516128997E-2</v>
      </c>
      <c r="BB1003" s="13">
        <v>0</v>
      </c>
      <c r="BC1003" s="13">
        <v>0</v>
      </c>
      <c r="BD1003" s="13"/>
      <c r="BE1003" s="13">
        <v>1.1111111111111099E-2</v>
      </c>
    </row>
    <row r="1004" spans="2:57" x14ac:dyDescent="0.25">
      <c r="B1004" t="s">
        <v>407</v>
      </c>
      <c r="C1004" s="13">
        <v>8.1300813008130107E-3</v>
      </c>
      <c r="D1004" s="13">
        <v>4.2553191489361701E-2</v>
      </c>
      <c r="E1004" s="13">
        <v>0</v>
      </c>
      <c r="F1004" s="13">
        <v>8.1967213114754103E-3</v>
      </c>
      <c r="G1004" s="13">
        <v>3.90625E-3</v>
      </c>
      <c r="H1004" s="13"/>
      <c r="I1004" s="13">
        <v>1.27118644067797E-2</v>
      </c>
      <c r="J1004" s="13">
        <v>3.90625E-3</v>
      </c>
      <c r="K1004" s="13"/>
      <c r="L1004" s="13">
        <v>1.58730158730159E-2</v>
      </c>
      <c r="M1004" s="13">
        <v>7.9365079365079395E-3</v>
      </c>
      <c r="N1004" s="13">
        <v>7.0422535211267599E-3</v>
      </c>
      <c r="O1004" s="13">
        <v>6.2500000000000003E-3</v>
      </c>
      <c r="P1004" s="13"/>
      <c r="Q1004" s="13">
        <v>3.5087719298245598E-2</v>
      </c>
      <c r="R1004" s="13">
        <v>0</v>
      </c>
      <c r="S1004" s="13">
        <v>0</v>
      </c>
      <c r="T1004" s="13">
        <v>3.3898305084745797E-2</v>
      </c>
      <c r="U1004" s="13">
        <v>0</v>
      </c>
      <c r="V1004" s="13">
        <v>0</v>
      </c>
      <c r="W1004" s="13">
        <v>0</v>
      </c>
      <c r="X1004" s="13">
        <v>0</v>
      </c>
      <c r="Y1004" s="13"/>
      <c r="Z1004" s="13">
        <v>1.38888888888889E-2</v>
      </c>
      <c r="AA1004" s="13">
        <v>0</v>
      </c>
      <c r="AB1004" s="13">
        <v>0</v>
      </c>
      <c r="AC1004" s="13">
        <v>1.03092783505155E-2</v>
      </c>
      <c r="AD1004" s="13">
        <v>1.88679245283019E-2</v>
      </c>
      <c r="AE1004" s="13">
        <v>0</v>
      </c>
      <c r="AF1004" s="13">
        <v>0</v>
      </c>
      <c r="AG1004" s="13">
        <v>2.27272727272727E-2</v>
      </c>
      <c r="AH1004" s="13"/>
      <c r="AI1004" s="13">
        <v>0.08</v>
      </c>
      <c r="AJ1004" s="13">
        <v>0</v>
      </c>
      <c r="AK1004" s="13">
        <v>1.63934426229508E-2</v>
      </c>
      <c r="AL1004" s="13">
        <v>3.8022813688212902E-3</v>
      </c>
      <c r="AM1004" s="13">
        <v>0</v>
      </c>
      <c r="AN1004" s="13"/>
      <c r="AO1004" s="13">
        <v>1.03092783505155E-2</v>
      </c>
      <c r="AP1004" s="13">
        <v>4.97512437810945E-3</v>
      </c>
      <c r="AQ1004" s="13"/>
      <c r="AR1004" s="13">
        <v>0</v>
      </c>
      <c r="AS1004" s="13">
        <v>0</v>
      </c>
      <c r="AT1004" s="13">
        <v>0</v>
      </c>
      <c r="AU1004" s="13">
        <v>0</v>
      </c>
      <c r="AV1004" s="13">
        <v>0</v>
      </c>
      <c r="AW1004" s="13">
        <v>2.8571428571428598E-2</v>
      </c>
      <c r="AX1004" s="13">
        <v>2.2222222222222199E-2</v>
      </c>
      <c r="AY1004" s="13">
        <v>5.8823529411764698E-2</v>
      </c>
      <c r="AZ1004" s="13">
        <v>0</v>
      </c>
      <c r="BA1004" s="13">
        <v>0</v>
      </c>
      <c r="BB1004" s="13">
        <v>3.8461538461538498E-2</v>
      </c>
      <c r="BC1004" s="13">
        <v>0</v>
      </c>
      <c r="BD1004" s="13"/>
      <c r="BE1004" s="13">
        <v>5.5555555555555601E-3</v>
      </c>
    </row>
    <row r="1005" spans="2:57" x14ac:dyDescent="0.25">
      <c r="B1005" t="s">
        <v>82</v>
      </c>
      <c r="C1005" s="13">
        <v>8.1300813008130107E-3</v>
      </c>
      <c r="D1005" s="13">
        <v>0</v>
      </c>
      <c r="E1005" s="13">
        <v>1.49253731343284E-2</v>
      </c>
      <c r="F1005" s="13">
        <v>1.63934426229508E-2</v>
      </c>
      <c r="G1005" s="13">
        <v>3.90625E-3</v>
      </c>
      <c r="H1005" s="13"/>
      <c r="I1005" s="13">
        <v>1.27118644067797E-2</v>
      </c>
      <c r="J1005" s="13">
        <v>3.90625E-3</v>
      </c>
      <c r="K1005" s="13"/>
      <c r="L1005" s="13">
        <v>0</v>
      </c>
      <c r="M1005" s="13">
        <v>7.9365079365079395E-3</v>
      </c>
      <c r="N1005" s="13">
        <v>7.0422535211267599E-3</v>
      </c>
      <c r="O1005" s="13">
        <v>1.2500000000000001E-2</v>
      </c>
      <c r="P1005" s="13"/>
      <c r="Q1005" s="13">
        <v>0</v>
      </c>
      <c r="R1005" s="13">
        <v>3.125E-2</v>
      </c>
      <c r="S1005" s="13">
        <v>0</v>
      </c>
      <c r="T1005" s="13">
        <v>3.3898305084745797E-2</v>
      </c>
      <c r="U1005" s="13">
        <v>0</v>
      </c>
      <c r="V1005" s="13">
        <v>0</v>
      </c>
      <c r="W1005" s="13">
        <v>0</v>
      </c>
      <c r="X1005" s="13">
        <v>0</v>
      </c>
      <c r="Y1005" s="13"/>
      <c r="Z1005" s="13">
        <v>1.38888888888889E-2</v>
      </c>
      <c r="AA1005" s="13">
        <v>0</v>
      </c>
      <c r="AB1005" s="13">
        <v>2.5000000000000001E-2</v>
      </c>
      <c r="AC1005" s="13">
        <v>0</v>
      </c>
      <c r="AD1005" s="13">
        <v>0</v>
      </c>
      <c r="AE1005" s="13">
        <v>1.9607843137254902E-2</v>
      </c>
      <c r="AF1005" s="13">
        <v>0</v>
      </c>
      <c r="AG1005" s="13">
        <v>0</v>
      </c>
      <c r="AH1005" s="13"/>
      <c r="AI1005" s="13">
        <v>0.04</v>
      </c>
      <c r="AJ1005" s="13">
        <v>0</v>
      </c>
      <c r="AK1005" s="13">
        <v>0</v>
      </c>
      <c r="AL1005" s="13">
        <v>7.6045627376425898E-3</v>
      </c>
      <c r="AM1005" s="13">
        <v>0</v>
      </c>
      <c r="AN1005" s="13"/>
      <c r="AO1005" s="13">
        <v>3.4364261168384901E-3</v>
      </c>
      <c r="AP1005" s="13">
        <v>1.49253731343284E-2</v>
      </c>
      <c r="AQ1005" s="13"/>
      <c r="AR1005" s="13">
        <v>0</v>
      </c>
      <c r="AS1005" s="13">
        <v>0</v>
      </c>
      <c r="AT1005" s="13">
        <v>0</v>
      </c>
      <c r="AU1005" s="13">
        <v>0</v>
      </c>
      <c r="AV1005" s="13">
        <v>0</v>
      </c>
      <c r="AW1005" s="13">
        <v>2.8571428571428598E-2</v>
      </c>
      <c r="AX1005" s="13">
        <v>0</v>
      </c>
      <c r="AY1005" s="13">
        <v>0</v>
      </c>
      <c r="AZ1005" s="13">
        <v>2.1276595744680899E-2</v>
      </c>
      <c r="BA1005" s="13">
        <v>3.2258064516128997E-2</v>
      </c>
      <c r="BB1005" s="13">
        <v>0</v>
      </c>
      <c r="BC1005" s="13">
        <v>4.3478260869565202E-2</v>
      </c>
      <c r="BD1005" s="13"/>
      <c r="BE1005" s="13">
        <v>0</v>
      </c>
    </row>
    <row r="1006" spans="2:57" x14ac:dyDescent="0.25">
      <c r="B1006" t="s">
        <v>408</v>
      </c>
      <c r="C1006" s="13">
        <v>0.85365853658536595</v>
      </c>
      <c r="D1006" s="13">
        <v>0.680851063829787</v>
      </c>
      <c r="E1006" s="13">
        <v>0.83582089552238803</v>
      </c>
      <c r="F1006" s="13">
        <v>0.84426229508196704</v>
      </c>
      <c r="G1006" s="13">
        <v>0.89453125</v>
      </c>
      <c r="H1006" s="13"/>
      <c r="I1006" s="13">
        <v>0.80932203389830504</v>
      </c>
      <c r="J1006" s="13">
        <v>0.89453125</v>
      </c>
      <c r="K1006" s="13"/>
      <c r="L1006" s="13">
        <v>0.85714285714285698</v>
      </c>
      <c r="M1006" s="13">
        <v>0.84126984126984095</v>
      </c>
      <c r="N1006" s="13">
        <v>0.86619718309859195</v>
      </c>
      <c r="O1006" s="13">
        <v>0.85</v>
      </c>
      <c r="P1006" s="13"/>
      <c r="Q1006" s="13">
        <v>0.68421052631578905</v>
      </c>
      <c r="R1006" s="13">
        <v>0.875</v>
      </c>
      <c r="S1006" s="13">
        <v>0.86274509803921595</v>
      </c>
      <c r="T1006" s="13">
        <v>0.81355932203389802</v>
      </c>
      <c r="U1006" s="13">
        <v>0.86885245901639296</v>
      </c>
      <c r="V1006" s="13">
        <v>0.90476190476190499</v>
      </c>
      <c r="W1006" s="13">
        <v>0.84090909090909105</v>
      </c>
      <c r="X1006" s="13">
        <v>0.92241379310344795</v>
      </c>
      <c r="Y1006" s="13"/>
      <c r="Z1006" s="13">
        <v>0.86111111111111105</v>
      </c>
      <c r="AA1006" s="13">
        <v>0.90789473684210498</v>
      </c>
      <c r="AB1006" s="13">
        <v>0.83750000000000002</v>
      </c>
      <c r="AC1006" s="13">
        <v>0.87628865979381398</v>
      </c>
      <c r="AD1006" s="13">
        <v>0.86792452830188704</v>
      </c>
      <c r="AE1006" s="13">
        <v>0.82352941176470595</v>
      </c>
      <c r="AF1006" s="13">
        <v>0.73684210526315796</v>
      </c>
      <c r="AG1006" s="13">
        <v>0.79545454545454497</v>
      </c>
      <c r="AH1006" s="13"/>
      <c r="AI1006" s="13">
        <v>0.68</v>
      </c>
      <c r="AJ1006" s="13">
        <v>0.75</v>
      </c>
      <c r="AK1006" s="13">
        <v>0.786885245901639</v>
      </c>
      <c r="AL1006" s="13">
        <v>0.88593155893536102</v>
      </c>
      <c r="AM1006" s="13">
        <v>0.92134831460674205</v>
      </c>
      <c r="AN1006" s="13"/>
      <c r="AO1006" s="13">
        <v>0.85567010309278402</v>
      </c>
      <c r="AP1006" s="13">
        <v>0.85074626865671599</v>
      </c>
      <c r="AQ1006" s="13"/>
      <c r="AR1006" s="13">
        <v>0.79310344827586199</v>
      </c>
      <c r="AS1006" s="13">
        <v>0.86335403726708104</v>
      </c>
      <c r="AT1006" s="13">
        <v>0.88888888888888895</v>
      </c>
      <c r="AU1006" s="13">
        <v>0.86666666666666703</v>
      </c>
      <c r="AV1006" s="13">
        <v>0.87037037037037002</v>
      </c>
      <c r="AW1006" s="13">
        <v>0.77142857142857102</v>
      </c>
      <c r="AX1006" s="13">
        <v>0.93333333333333302</v>
      </c>
      <c r="AY1006" s="13">
        <v>0.70588235294117596</v>
      </c>
      <c r="AZ1006" s="13">
        <v>0.91489361702127703</v>
      </c>
      <c r="BA1006" s="13">
        <v>0.83870967741935498</v>
      </c>
      <c r="BB1006" s="13">
        <v>0.80769230769230804</v>
      </c>
      <c r="BC1006" s="13">
        <v>0.82608695652173902</v>
      </c>
      <c r="BD1006" s="13"/>
      <c r="BE1006" s="13">
        <v>0.92222222222222205</v>
      </c>
    </row>
    <row r="1007" spans="2:57" x14ac:dyDescent="0.25">
      <c r="B1007" t="s">
        <v>409</v>
      </c>
      <c r="C1007" s="13">
        <v>2.23577235772358E-2</v>
      </c>
      <c r="D1007" s="13">
        <v>8.5106382978723402E-2</v>
      </c>
      <c r="E1007" s="13">
        <v>1.49253731343284E-2</v>
      </c>
      <c r="F1007" s="13">
        <v>1.63934426229508E-2</v>
      </c>
      <c r="G1007" s="13">
        <v>1.5625E-2</v>
      </c>
      <c r="H1007" s="13"/>
      <c r="I1007" s="13">
        <v>2.9661016949152502E-2</v>
      </c>
      <c r="J1007" s="13">
        <v>1.5625E-2</v>
      </c>
      <c r="K1007" s="13"/>
      <c r="L1007" s="13">
        <v>6.3492063492063502E-2</v>
      </c>
      <c r="M1007" s="13">
        <v>1.58730158730159E-2</v>
      </c>
      <c r="N1007" s="13">
        <v>2.1126760563380299E-2</v>
      </c>
      <c r="O1007" s="13">
        <v>1.2500000000000001E-2</v>
      </c>
      <c r="P1007" s="13"/>
      <c r="Q1007" s="13">
        <v>7.0175438596491196E-2</v>
      </c>
      <c r="R1007" s="13">
        <v>0</v>
      </c>
      <c r="S1007" s="13">
        <v>0</v>
      </c>
      <c r="T1007" s="13">
        <v>5.0847457627118599E-2</v>
      </c>
      <c r="U1007" s="13">
        <v>3.2786885245901599E-2</v>
      </c>
      <c r="V1007" s="13">
        <v>1.58730158730159E-2</v>
      </c>
      <c r="W1007" s="13">
        <v>0</v>
      </c>
      <c r="X1007" s="13">
        <v>0</v>
      </c>
      <c r="Y1007" s="13"/>
      <c r="Z1007" s="13">
        <v>2.7777777777777801E-2</v>
      </c>
      <c r="AA1007" s="13">
        <v>1.3157894736842099E-2</v>
      </c>
      <c r="AB1007" s="13">
        <v>1.2500000000000001E-2</v>
      </c>
      <c r="AC1007" s="13">
        <v>1.03092783505155E-2</v>
      </c>
      <c r="AD1007" s="13">
        <v>3.77358490566038E-2</v>
      </c>
      <c r="AE1007" s="13">
        <v>5.8823529411764698E-2</v>
      </c>
      <c r="AF1007" s="13">
        <v>0</v>
      </c>
      <c r="AG1007" s="13">
        <v>2.27272727272727E-2</v>
      </c>
      <c r="AH1007" s="13"/>
      <c r="AI1007" s="13">
        <v>0.12</v>
      </c>
      <c r="AJ1007" s="13">
        <v>2.0833333333333301E-2</v>
      </c>
      <c r="AK1007" s="13">
        <v>1.63934426229508E-2</v>
      </c>
      <c r="AL1007" s="13">
        <v>1.9011406844106502E-2</v>
      </c>
      <c r="AM1007" s="13">
        <v>1.1235955056179799E-2</v>
      </c>
      <c r="AN1007" s="13"/>
      <c r="AO1007" s="13">
        <v>2.06185567010309E-2</v>
      </c>
      <c r="AP1007" s="13">
        <v>2.48756218905473E-2</v>
      </c>
      <c r="AQ1007" s="13"/>
      <c r="AR1007" s="13">
        <v>6.8965517241379296E-2</v>
      </c>
      <c r="AS1007" s="13">
        <v>1.8633540372670801E-2</v>
      </c>
      <c r="AT1007" s="13">
        <v>0</v>
      </c>
      <c r="AU1007" s="13">
        <v>0</v>
      </c>
      <c r="AV1007" s="13">
        <v>1.85185185185185E-2</v>
      </c>
      <c r="AW1007" s="13">
        <v>2.8571428571428598E-2</v>
      </c>
      <c r="AX1007" s="13">
        <v>2.2222222222222199E-2</v>
      </c>
      <c r="AY1007" s="13">
        <v>5.8823529411764698E-2</v>
      </c>
      <c r="AZ1007" s="13">
        <v>0</v>
      </c>
      <c r="BA1007" s="13">
        <v>3.2258064516128997E-2</v>
      </c>
      <c r="BB1007" s="13">
        <v>3.8461538461538498E-2</v>
      </c>
      <c r="BC1007" s="13">
        <v>0</v>
      </c>
      <c r="BD1007" s="13"/>
      <c r="BE1007" s="13">
        <v>1.6666666666666701E-2</v>
      </c>
    </row>
    <row r="1008" spans="2:57" x14ac:dyDescent="0.25">
      <c r="B1008" t="s">
        <v>274</v>
      </c>
      <c r="C1008" s="13">
        <v>0.83130081300812997</v>
      </c>
      <c r="D1008" s="13">
        <v>0.59574468085106402</v>
      </c>
      <c r="E1008" s="13">
        <v>0.82089552238805996</v>
      </c>
      <c r="F1008" s="13">
        <v>0.82786885245901598</v>
      </c>
      <c r="G1008" s="13">
        <v>0.87890625</v>
      </c>
      <c r="H1008" s="13"/>
      <c r="I1008" s="13">
        <v>0.77966101694915302</v>
      </c>
      <c r="J1008" s="13">
        <v>0.87890625</v>
      </c>
      <c r="K1008" s="13"/>
      <c r="L1008" s="13">
        <v>0.79365079365079405</v>
      </c>
      <c r="M1008" s="13">
        <v>0.82539682539682502</v>
      </c>
      <c r="N1008" s="13">
        <v>0.84507042253521103</v>
      </c>
      <c r="O1008" s="13">
        <v>0.83750000000000002</v>
      </c>
      <c r="P1008" s="13"/>
      <c r="Q1008" s="13">
        <v>0.61403508771929804</v>
      </c>
      <c r="R1008" s="13">
        <v>0.875</v>
      </c>
      <c r="S1008" s="13">
        <v>0.86274509803921595</v>
      </c>
      <c r="T1008" s="13">
        <v>0.76271186440677996</v>
      </c>
      <c r="U1008" s="13">
        <v>0.83606557377049195</v>
      </c>
      <c r="V1008" s="13">
        <v>0.88888888888888895</v>
      </c>
      <c r="W1008" s="13">
        <v>0.84090909090909105</v>
      </c>
      <c r="X1008" s="13">
        <v>0.92241379310344795</v>
      </c>
      <c r="Y1008" s="13"/>
      <c r="Z1008" s="13">
        <v>0.83333333333333304</v>
      </c>
      <c r="AA1008" s="13">
        <v>0.89473684210526305</v>
      </c>
      <c r="AB1008" s="13">
        <v>0.82499999999999996</v>
      </c>
      <c r="AC1008" s="13">
        <v>0.865979381443299</v>
      </c>
      <c r="AD1008" s="13">
        <v>0.83018867924528295</v>
      </c>
      <c r="AE1008" s="13">
        <v>0.76470588235294101</v>
      </c>
      <c r="AF1008" s="13">
        <v>0.73684210526315796</v>
      </c>
      <c r="AG1008" s="13">
        <v>0.77272727272727304</v>
      </c>
      <c r="AH1008" s="13"/>
      <c r="AI1008" s="13">
        <v>0.56000000000000005</v>
      </c>
      <c r="AJ1008" s="13">
        <v>0.72916666666666696</v>
      </c>
      <c r="AK1008" s="13">
        <v>0.77049180327868805</v>
      </c>
      <c r="AL1008" s="13">
        <v>0.86692015209125495</v>
      </c>
      <c r="AM1008" s="13">
        <v>0.91011235955056202</v>
      </c>
      <c r="AN1008" s="13"/>
      <c r="AO1008" s="13">
        <v>0.83505154639175305</v>
      </c>
      <c r="AP1008" s="13">
        <v>0.82587064676616895</v>
      </c>
      <c r="AQ1008" s="13"/>
      <c r="AR1008" s="13">
        <v>0.72413793103448298</v>
      </c>
      <c r="AS1008" s="13">
        <v>0.84472049689440998</v>
      </c>
      <c r="AT1008" s="13">
        <v>0.88888888888888895</v>
      </c>
      <c r="AU1008" s="13">
        <v>0.86666666666666703</v>
      </c>
      <c r="AV1008" s="13">
        <v>0.85185185185185197</v>
      </c>
      <c r="AW1008" s="13">
        <v>0.74285714285714299</v>
      </c>
      <c r="AX1008" s="13">
        <v>0.91111111111111098</v>
      </c>
      <c r="AY1008" s="13">
        <v>0.64705882352941202</v>
      </c>
      <c r="AZ1008" s="13">
        <v>0.91489361702127703</v>
      </c>
      <c r="BA1008" s="13">
        <v>0.80645161290322598</v>
      </c>
      <c r="BB1008" s="13">
        <v>0.76923076923076905</v>
      </c>
      <c r="BC1008" s="13">
        <v>0.82608695652173902</v>
      </c>
      <c r="BD1008" s="13"/>
      <c r="BE1008" s="13">
        <v>0.905555555555556</v>
      </c>
    </row>
    <row r="1009" spans="2:57" x14ac:dyDescent="0.25">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row>
    <row r="1010" spans="2:57" x14ac:dyDescent="0.25">
      <c r="B1010" s="6" t="s">
        <v>427</v>
      </c>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row>
    <row r="1011" spans="2:57" x14ac:dyDescent="0.25">
      <c r="B1011" s="23" t="s">
        <v>242</v>
      </c>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row>
    <row r="1012" spans="2:57" x14ac:dyDescent="0.25">
      <c r="B1012" t="s">
        <v>403</v>
      </c>
      <c r="C1012" s="13">
        <v>0.41260162601625999</v>
      </c>
      <c r="D1012" s="13">
        <v>0.319148936170213</v>
      </c>
      <c r="E1012" s="13">
        <v>0.37313432835820898</v>
      </c>
      <c r="F1012" s="13">
        <v>0.41803278688524598</v>
      </c>
      <c r="G1012" s="13">
        <v>0.4375</v>
      </c>
      <c r="H1012" s="13"/>
      <c r="I1012" s="13">
        <v>0.38559322033898302</v>
      </c>
      <c r="J1012" s="13">
        <v>0.4375</v>
      </c>
      <c r="K1012" s="13"/>
      <c r="L1012" s="13">
        <v>0.46031746031746001</v>
      </c>
      <c r="M1012" s="13">
        <v>0.42857142857142899</v>
      </c>
      <c r="N1012" s="13">
        <v>0.40845070422535201</v>
      </c>
      <c r="O1012" s="13">
        <v>0.38124999999999998</v>
      </c>
      <c r="P1012" s="13"/>
      <c r="Q1012" s="13">
        <v>0.38596491228070201</v>
      </c>
      <c r="R1012" s="13">
        <v>0.40625</v>
      </c>
      <c r="S1012" s="13">
        <v>0.41176470588235298</v>
      </c>
      <c r="T1012" s="13">
        <v>0.37288135593220301</v>
      </c>
      <c r="U1012" s="13">
        <v>0.37704918032786899</v>
      </c>
      <c r="V1012" s="13">
        <v>0.42857142857142899</v>
      </c>
      <c r="W1012" s="13">
        <v>0.43181818181818199</v>
      </c>
      <c r="X1012" s="13">
        <v>0.47413793103448298</v>
      </c>
      <c r="Y1012" s="13"/>
      <c r="Z1012" s="13">
        <v>0.375</v>
      </c>
      <c r="AA1012" s="13">
        <v>0.47368421052631599</v>
      </c>
      <c r="AB1012" s="13">
        <v>0.3125</v>
      </c>
      <c r="AC1012" s="13">
        <v>0.52577319587628901</v>
      </c>
      <c r="AD1012" s="13">
        <v>0.43396226415094302</v>
      </c>
      <c r="AE1012" s="13">
        <v>0.35294117647058798</v>
      </c>
      <c r="AF1012" s="13">
        <v>0.31578947368421101</v>
      </c>
      <c r="AG1012" s="13">
        <v>0.38636363636363602</v>
      </c>
      <c r="AH1012" s="13"/>
      <c r="AI1012" s="13">
        <v>0.4</v>
      </c>
      <c r="AJ1012" s="13">
        <v>0.22916666666666699</v>
      </c>
      <c r="AK1012" s="13">
        <v>0.37704918032786899</v>
      </c>
      <c r="AL1012" s="13">
        <v>0.41444866920152101</v>
      </c>
      <c r="AM1012" s="13">
        <v>0.550561797752809</v>
      </c>
      <c r="AN1012" s="13"/>
      <c r="AO1012" s="13">
        <v>0.39862542955326502</v>
      </c>
      <c r="AP1012" s="13">
        <v>0.43283582089552203</v>
      </c>
      <c r="AQ1012" s="13"/>
      <c r="AR1012" s="13">
        <v>0.44827586206896602</v>
      </c>
      <c r="AS1012" s="13">
        <v>0.41614906832298099</v>
      </c>
      <c r="AT1012" s="13">
        <v>0.33333333333333298</v>
      </c>
      <c r="AU1012" s="13">
        <v>0.4</v>
      </c>
      <c r="AV1012" s="13">
        <v>0.37037037037037002</v>
      </c>
      <c r="AW1012" s="13">
        <v>0.371428571428571</v>
      </c>
      <c r="AX1012" s="13">
        <v>0.46666666666666701</v>
      </c>
      <c r="AY1012" s="13">
        <v>0.41176470588235298</v>
      </c>
      <c r="AZ1012" s="13">
        <v>0.48936170212766</v>
      </c>
      <c r="BA1012" s="13">
        <v>0.32258064516128998</v>
      </c>
      <c r="BB1012" s="13">
        <v>0.38461538461538503</v>
      </c>
      <c r="BC1012" s="13">
        <v>0.434782608695652</v>
      </c>
      <c r="BD1012" s="13"/>
      <c r="BE1012" s="13">
        <v>0.483333333333333</v>
      </c>
    </row>
    <row r="1013" spans="2:57" x14ac:dyDescent="0.25">
      <c r="B1013" t="s">
        <v>404</v>
      </c>
      <c r="C1013" s="13">
        <v>0.345528455284553</v>
      </c>
      <c r="D1013" s="13">
        <v>0.23404255319148901</v>
      </c>
      <c r="E1013" s="13">
        <v>0.28358208955223901</v>
      </c>
      <c r="F1013" s="13">
        <v>0.34426229508196698</v>
      </c>
      <c r="G1013" s="13">
        <v>0.3828125</v>
      </c>
      <c r="H1013" s="13"/>
      <c r="I1013" s="13">
        <v>0.305084745762712</v>
      </c>
      <c r="J1013" s="13">
        <v>0.3828125</v>
      </c>
      <c r="K1013" s="13"/>
      <c r="L1013" s="13">
        <v>0.33333333333333298</v>
      </c>
      <c r="M1013" s="13">
        <v>0.37301587301587302</v>
      </c>
      <c r="N1013" s="13">
        <v>0.35915492957746498</v>
      </c>
      <c r="O1013" s="13">
        <v>0.31874999999999998</v>
      </c>
      <c r="P1013" s="13"/>
      <c r="Q1013" s="13">
        <v>0.28070175438596501</v>
      </c>
      <c r="R1013" s="13">
        <v>0.3125</v>
      </c>
      <c r="S1013" s="13">
        <v>0.35294117647058798</v>
      </c>
      <c r="T1013" s="13">
        <v>0.305084745762712</v>
      </c>
      <c r="U1013" s="13">
        <v>0.42622950819672101</v>
      </c>
      <c r="V1013" s="13">
        <v>0.34920634920634902</v>
      </c>
      <c r="W1013" s="13">
        <v>0.38636363636363602</v>
      </c>
      <c r="X1013" s="13">
        <v>0.34482758620689702</v>
      </c>
      <c r="Y1013" s="13"/>
      <c r="Z1013" s="13">
        <v>0.34722222222222199</v>
      </c>
      <c r="AA1013" s="13">
        <v>0.32894736842105299</v>
      </c>
      <c r="AB1013" s="13">
        <v>0.38750000000000001</v>
      </c>
      <c r="AC1013" s="13">
        <v>0.36082474226804101</v>
      </c>
      <c r="AD1013" s="13">
        <v>0.35849056603773599</v>
      </c>
      <c r="AE1013" s="13">
        <v>0.31372549019607798</v>
      </c>
      <c r="AF1013" s="13">
        <v>0.31578947368421101</v>
      </c>
      <c r="AG1013" s="13">
        <v>0.29545454545454503</v>
      </c>
      <c r="AH1013" s="13"/>
      <c r="AI1013" s="13">
        <v>0.16</v>
      </c>
      <c r="AJ1013" s="13">
        <v>0.41666666666666702</v>
      </c>
      <c r="AK1013" s="13">
        <v>0.45901639344262302</v>
      </c>
      <c r="AL1013" s="13">
        <v>0.34980988593155898</v>
      </c>
      <c r="AM1013" s="13">
        <v>0.28089887640449401</v>
      </c>
      <c r="AN1013" s="13"/>
      <c r="AO1013" s="13">
        <v>0.36082474226804101</v>
      </c>
      <c r="AP1013" s="13">
        <v>0.32338308457711401</v>
      </c>
      <c r="AQ1013" s="13"/>
      <c r="AR1013" s="13">
        <v>0.27586206896551702</v>
      </c>
      <c r="AS1013" s="13">
        <v>0.35403726708074501</v>
      </c>
      <c r="AT1013" s="13">
        <v>0.44444444444444398</v>
      </c>
      <c r="AU1013" s="13">
        <v>0.4</v>
      </c>
      <c r="AV1013" s="13">
        <v>0.37037037037037002</v>
      </c>
      <c r="AW1013" s="13">
        <v>0.34285714285714303</v>
      </c>
      <c r="AX1013" s="13">
        <v>0.4</v>
      </c>
      <c r="AY1013" s="13">
        <v>0.23529411764705899</v>
      </c>
      <c r="AZ1013" s="13">
        <v>0.25531914893617003</v>
      </c>
      <c r="BA1013" s="13">
        <v>0.32258064516128998</v>
      </c>
      <c r="BB1013" s="13">
        <v>0.46153846153846201</v>
      </c>
      <c r="BC1013" s="13">
        <v>0.30434782608695699</v>
      </c>
      <c r="BD1013" s="13"/>
      <c r="BE1013" s="13">
        <v>0.33333333333333298</v>
      </c>
    </row>
    <row r="1014" spans="2:57" x14ac:dyDescent="0.25">
      <c r="B1014" t="s">
        <v>405</v>
      </c>
      <c r="C1014" s="13">
        <v>0.16463414634146301</v>
      </c>
      <c r="D1014" s="13">
        <v>0.21276595744680901</v>
      </c>
      <c r="E1014" s="13">
        <v>0.238805970149254</v>
      </c>
      <c r="F1014" s="13">
        <v>0.18032786885245899</v>
      </c>
      <c r="G1014" s="13">
        <v>0.12890625</v>
      </c>
      <c r="H1014" s="13"/>
      <c r="I1014" s="13">
        <v>0.20338983050847501</v>
      </c>
      <c r="J1014" s="13">
        <v>0.12890625</v>
      </c>
      <c r="K1014" s="13"/>
      <c r="L1014" s="13">
        <v>0.14285714285714299</v>
      </c>
      <c r="M1014" s="13">
        <v>0.158730158730159</v>
      </c>
      <c r="N1014" s="13">
        <v>0.169014084507042</v>
      </c>
      <c r="O1014" s="13">
        <v>0.17499999999999999</v>
      </c>
      <c r="P1014" s="13"/>
      <c r="Q1014" s="13">
        <v>0.140350877192982</v>
      </c>
      <c r="R1014" s="13">
        <v>0.21875</v>
      </c>
      <c r="S1014" s="13">
        <v>0.17647058823529399</v>
      </c>
      <c r="T1014" s="13">
        <v>0.186440677966102</v>
      </c>
      <c r="U1014" s="13">
        <v>0.19672131147541</v>
      </c>
      <c r="V1014" s="13">
        <v>0.158730158730159</v>
      </c>
      <c r="W1014" s="13">
        <v>0.18181818181818199</v>
      </c>
      <c r="X1014" s="13">
        <v>0.12068965517241401</v>
      </c>
      <c r="Y1014" s="13"/>
      <c r="Z1014" s="13">
        <v>0.194444444444444</v>
      </c>
      <c r="AA1014" s="13">
        <v>0.144736842105263</v>
      </c>
      <c r="AB1014" s="13">
        <v>0.23749999999999999</v>
      </c>
      <c r="AC1014" s="13">
        <v>7.2164948453608199E-2</v>
      </c>
      <c r="AD1014" s="13">
        <v>9.4339622641509399E-2</v>
      </c>
      <c r="AE1014" s="13">
        <v>0.19607843137254899</v>
      </c>
      <c r="AF1014" s="13">
        <v>0.26315789473684198</v>
      </c>
      <c r="AG1014" s="13">
        <v>0.22727272727272699</v>
      </c>
      <c r="AH1014" s="13"/>
      <c r="AI1014" s="13">
        <v>0.24</v>
      </c>
      <c r="AJ1014" s="13">
        <v>0.3125</v>
      </c>
      <c r="AK1014" s="13">
        <v>8.1967213114754106E-2</v>
      </c>
      <c r="AL1014" s="13">
        <v>0.159695817490494</v>
      </c>
      <c r="AM1014" s="13">
        <v>0.123595505617978</v>
      </c>
      <c r="AN1014" s="13"/>
      <c r="AO1014" s="13">
        <v>0.15120274914089299</v>
      </c>
      <c r="AP1014" s="13">
        <v>0.18407960199005</v>
      </c>
      <c r="AQ1014" s="13"/>
      <c r="AR1014" s="13">
        <v>0.24137931034482801</v>
      </c>
      <c r="AS1014" s="13">
        <v>0.161490683229814</v>
      </c>
      <c r="AT1014" s="13">
        <v>0.22222222222222199</v>
      </c>
      <c r="AU1014" s="13">
        <v>0.2</v>
      </c>
      <c r="AV1014" s="13">
        <v>0.12962962962963001</v>
      </c>
      <c r="AW1014" s="13">
        <v>0.17142857142857101</v>
      </c>
      <c r="AX1014" s="13">
        <v>8.8888888888888906E-2</v>
      </c>
      <c r="AY1014" s="13">
        <v>0.29411764705882398</v>
      </c>
      <c r="AZ1014" s="13">
        <v>0.170212765957447</v>
      </c>
      <c r="BA1014" s="13">
        <v>0.25806451612903197</v>
      </c>
      <c r="BB1014" s="13">
        <v>7.69230769230769E-2</v>
      </c>
      <c r="BC1014" s="13">
        <v>0.13043478260869601</v>
      </c>
      <c r="BD1014" s="13"/>
      <c r="BE1014" s="13">
        <v>0.15</v>
      </c>
    </row>
    <row r="1015" spans="2:57" x14ac:dyDescent="0.25">
      <c r="B1015" t="s">
        <v>406</v>
      </c>
      <c r="C1015" s="13">
        <v>1.21951219512195E-2</v>
      </c>
      <c r="D1015" s="13">
        <v>4.2553191489361701E-2</v>
      </c>
      <c r="E1015" s="13">
        <v>0</v>
      </c>
      <c r="F1015" s="13">
        <v>0</v>
      </c>
      <c r="G1015" s="13">
        <v>1.5625E-2</v>
      </c>
      <c r="H1015" s="13"/>
      <c r="I1015" s="13">
        <v>8.4745762711864406E-3</v>
      </c>
      <c r="J1015" s="13">
        <v>1.5625E-2</v>
      </c>
      <c r="K1015" s="13"/>
      <c r="L1015" s="13">
        <v>1.58730158730159E-2</v>
      </c>
      <c r="M1015" s="13">
        <v>0</v>
      </c>
      <c r="N1015" s="13">
        <v>7.0422535211267599E-3</v>
      </c>
      <c r="O1015" s="13">
        <v>2.5000000000000001E-2</v>
      </c>
      <c r="P1015" s="13"/>
      <c r="Q1015" s="13">
        <v>3.5087719298245598E-2</v>
      </c>
      <c r="R1015" s="13">
        <v>0</v>
      </c>
      <c r="S1015" s="13">
        <v>0</v>
      </c>
      <c r="T1015" s="13">
        <v>1.6949152542372899E-2</v>
      </c>
      <c r="U1015" s="13">
        <v>0</v>
      </c>
      <c r="V1015" s="13">
        <v>1.58730158730159E-2</v>
      </c>
      <c r="W1015" s="13">
        <v>0</v>
      </c>
      <c r="X1015" s="13">
        <v>1.72413793103448E-2</v>
      </c>
      <c r="Y1015" s="13"/>
      <c r="Z1015" s="13">
        <v>0</v>
      </c>
      <c r="AA1015" s="13">
        <v>3.94736842105263E-2</v>
      </c>
      <c r="AB1015" s="13">
        <v>1.2500000000000001E-2</v>
      </c>
      <c r="AC1015" s="13">
        <v>1.03092783505155E-2</v>
      </c>
      <c r="AD1015" s="13">
        <v>0</v>
      </c>
      <c r="AE1015" s="13">
        <v>1.9607843137254902E-2</v>
      </c>
      <c r="AF1015" s="13">
        <v>0</v>
      </c>
      <c r="AG1015" s="13">
        <v>0</v>
      </c>
      <c r="AH1015" s="13"/>
      <c r="AI1015" s="13">
        <v>0</v>
      </c>
      <c r="AJ1015" s="13">
        <v>2.0833333333333301E-2</v>
      </c>
      <c r="AK1015" s="13">
        <v>1.63934426229508E-2</v>
      </c>
      <c r="AL1015" s="13">
        <v>1.14068441064639E-2</v>
      </c>
      <c r="AM1015" s="13">
        <v>0</v>
      </c>
      <c r="AN1015" s="13"/>
      <c r="AO1015" s="13">
        <v>1.3745704467354E-2</v>
      </c>
      <c r="AP1015" s="13">
        <v>9.9502487562189105E-3</v>
      </c>
      <c r="AQ1015" s="13"/>
      <c r="AR1015" s="13">
        <v>3.4482758620689703E-2</v>
      </c>
      <c r="AS1015" s="13">
        <v>0</v>
      </c>
      <c r="AT1015" s="13">
        <v>0</v>
      </c>
      <c r="AU1015" s="13">
        <v>0</v>
      </c>
      <c r="AV1015" s="13">
        <v>3.7037037037037E-2</v>
      </c>
      <c r="AW1015" s="13">
        <v>0</v>
      </c>
      <c r="AX1015" s="13">
        <v>2.2222222222222199E-2</v>
      </c>
      <c r="AY1015" s="13">
        <v>0</v>
      </c>
      <c r="AZ1015" s="13">
        <v>0</v>
      </c>
      <c r="BA1015" s="13">
        <v>6.4516129032258104E-2</v>
      </c>
      <c r="BB1015" s="13">
        <v>0</v>
      </c>
      <c r="BC1015" s="13">
        <v>0</v>
      </c>
      <c r="BD1015" s="13"/>
      <c r="BE1015" s="13">
        <v>5.5555555555555601E-3</v>
      </c>
    </row>
    <row r="1016" spans="2:57" x14ac:dyDescent="0.25">
      <c r="B1016" t="s">
        <v>407</v>
      </c>
      <c r="C1016" s="13">
        <v>2.6422764227642299E-2</v>
      </c>
      <c r="D1016" s="13">
        <v>0.12765957446808501</v>
      </c>
      <c r="E1016" s="13">
        <v>2.9850746268656699E-2</v>
      </c>
      <c r="F1016" s="13">
        <v>2.4590163934426201E-2</v>
      </c>
      <c r="G1016" s="13">
        <v>7.8125E-3</v>
      </c>
      <c r="H1016" s="13"/>
      <c r="I1016" s="13">
        <v>4.6610169491525397E-2</v>
      </c>
      <c r="J1016" s="13">
        <v>7.8125E-3</v>
      </c>
      <c r="K1016" s="13"/>
      <c r="L1016" s="13">
        <v>3.1746031746031703E-2</v>
      </c>
      <c r="M1016" s="13">
        <v>1.58730158730159E-2</v>
      </c>
      <c r="N1016" s="13">
        <v>3.5211267605633798E-2</v>
      </c>
      <c r="O1016" s="13">
        <v>2.5000000000000001E-2</v>
      </c>
      <c r="P1016" s="13"/>
      <c r="Q1016" s="13">
        <v>0.105263157894737</v>
      </c>
      <c r="R1016" s="13">
        <v>3.125E-2</v>
      </c>
      <c r="S1016" s="13">
        <v>1.9607843137254902E-2</v>
      </c>
      <c r="T1016" s="13">
        <v>6.7796610169491497E-2</v>
      </c>
      <c r="U1016" s="13">
        <v>0</v>
      </c>
      <c r="V1016" s="13">
        <v>1.58730158730159E-2</v>
      </c>
      <c r="W1016" s="13">
        <v>0</v>
      </c>
      <c r="X1016" s="13">
        <v>0</v>
      </c>
      <c r="Y1016" s="13"/>
      <c r="Z1016" s="13">
        <v>2.7777777777777801E-2</v>
      </c>
      <c r="AA1016" s="13">
        <v>1.3157894736842099E-2</v>
      </c>
      <c r="AB1016" s="13">
        <v>0</v>
      </c>
      <c r="AC1016" s="13">
        <v>2.06185567010309E-2</v>
      </c>
      <c r="AD1016" s="13">
        <v>5.6603773584905703E-2</v>
      </c>
      <c r="AE1016" s="13">
        <v>1.9607843137254902E-2</v>
      </c>
      <c r="AF1016" s="13">
        <v>5.2631578947368397E-2</v>
      </c>
      <c r="AG1016" s="13">
        <v>6.8181818181818205E-2</v>
      </c>
      <c r="AH1016" s="13"/>
      <c r="AI1016" s="13">
        <v>0.12</v>
      </c>
      <c r="AJ1016" s="13">
        <v>2.0833333333333301E-2</v>
      </c>
      <c r="AK1016" s="13">
        <v>1.63934426229508E-2</v>
      </c>
      <c r="AL1016" s="13">
        <v>2.6615969581748999E-2</v>
      </c>
      <c r="AM1016" s="13">
        <v>1.1235955056179799E-2</v>
      </c>
      <c r="AN1016" s="13"/>
      <c r="AO1016" s="13">
        <v>3.09278350515464E-2</v>
      </c>
      <c r="AP1016" s="13">
        <v>1.99004975124378E-2</v>
      </c>
      <c r="AQ1016" s="13"/>
      <c r="AR1016" s="13">
        <v>0</v>
      </c>
      <c r="AS1016" s="13">
        <v>3.1055900621118002E-2</v>
      </c>
      <c r="AT1016" s="13">
        <v>0</v>
      </c>
      <c r="AU1016" s="13">
        <v>0</v>
      </c>
      <c r="AV1016" s="13">
        <v>0</v>
      </c>
      <c r="AW1016" s="13">
        <v>2.8571428571428598E-2</v>
      </c>
      <c r="AX1016" s="13">
        <v>2.2222222222222199E-2</v>
      </c>
      <c r="AY1016" s="13">
        <v>5.8823529411764698E-2</v>
      </c>
      <c r="AZ1016" s="13">
        <v>4.2553191489361701E-2</v>
      </c>
      <c r="BA1016" s="13">
        <v>0</v>
      </c>
      <c r="BB1016" s="13">
        <v>7.69230769230769E-2</v>
      </c>
      <c r="BC1016" s="13">
        <v>4.3478260869565202E-2</v>
      </c>
      <c r="BD1016" s="13"/>
      <c r="BE1016" s="13">
        <v>1.6666666666666701E-2</v>
      </c>
    </row>
    <row r="1017" spans="2:57" x14ac:dyDescent="0.25">
      <c r="B1017" t="s">
        <v>82</v>
      </c>
      <c r="C1017" s="13">
        <v>3.8617886178861797E-2</v>
      </c>
      <c r="D1017" s="13">
        <v>6.3829787234042507E-2</v>
      </c>
      <c r="E1017" s="13">
        <v>7.4626865671641798E-2</v>
      </c>
      <c r="F1017" s="13">
        <v>3.2786885245901599E-2</v>
      </c>
      <c r="G1017" s="13">
        <v>2.734375E-2</v>
      </c>
      <c r="H1017" s="13"/>
      <c r="I1017" s="13">
        <v>5.0847457627118599E-2</v>
      </c>
      <c r="J1017" s="13">
        <v>2.734375E-2</v>
      </c>
      <c r="K1017" s="13"/>
      <c r="L1017" s="13">
        <v>1.58730158730159E-2</v>
      </c>
      <c r="M1017" s="13">
        <v>2.3809523809523801E-2</v>
      </c>
      <c r="N1017" s="13">
        <v>2.1126760563380299E-2</v>
      </c>
      <c r="O1017" s="13">
        <v>7.4999999999999997E-2</v>
      </c>
      <c r="P1017" s="13"/>
      <c r="Q1017" s="13">
        <v>5.2631578947368397E-2</v>
      </c>
      <c r="R1017" s="13">
        <v>3.125E-2</v>
      </c>
      <c r="S1017" s="13">
        <v>3.9215686274509803E-2</v>
      </c>
      <c r="T1017" s="13">
        <v>5.0847457627118599E-2</v>
      </c>
      <c r="U1017" s="13">
        <v>0</v>
      </c>
      <c r="V1017" s="13">
        <v>3.1746031746031703E-2</v>
      </c>
      <c r="W1017" s="13">
        <v>0</v>
      </c>
      <c r="X1017" s="13">
        <v>4.31034482758621E-2</v>
      </c>
      <c r="Y1017" s="13"/>
      <c r="Z1017" s="13">
        <v>5.5555555555555601E-2</v>
      </c>
      <c r="AA1017" s="13">
        <v>0</v>
      </c>
      <c r="AB1017" s="13">
        <v>0.05</v>
      </c>
      <c r="AC1017" s="13">
        <v>1.03092783505155E-2</v>
      </c>
      <c r="AD1017" s="13">
        <v>5.6603773584905703E-2</v>
      </c>
      <c r="AE1017" s="13">
        <v>9.8039215686274495E-2</v>
      </c>
      <c r="AF1017" s="13">
        <v>5.2631578947368397E-2</v>
      </c>
      <c r="AG1017" s="13">
        <v>2.27272727272727E-2</v>
      </c>
      <c r="AH1017" s="13"/>
      <c r="AI1017" s="13">
        <v>0.08</v>
      </c>
      <c r="AJ1017" s="13">
        <v>0</v>
      </c>
      <c r="AK1017" s="13">
        <v>4.91803278688525E-2</v>
      </c>
      <c r="AL1017" s="13">
        <v>3.8022813688212899E-2</v>
      </c>
      <c r="AM1017" s="13">
        <v>3.3707865168539297E-2</v>
      </c>
      <c r="AN1017" s="13"/>
      <c r="AO1017" s="13">
        <v>4.4673539518900303E-2</v>
      </c>
      <c r="AP1017" s="13">
        <v>2.9850746268656699E-2</v>
      </c>
      <c r="AQ1017" s="13"/>
      <c r="AR1017" s="13">
        <v>0</v>
      </c>
      <c r="AS1017" s="13">
        <v>3.7267080745341602E-2</v>
      </c>
      <c r="AT1017" s="13">
        <v>0</v>
      </c>
      <c r="AU1017" s="13">
        <v>0</v>
      </c>
      <c r="AV1017" s="13">
        <v>9.2592592592592601E-2</v>
      </c>
      <c r="AW1017" s="13">
        <v>8.5714285714285701E-2</v>
      </c>
      <c r="AX1017" s="13">
        <v>0</v>
      </c>
      <c r="AY1017" s="13">
        <v>0</v>
      </c>
      <c r="AZ1017" s="13">
        <v>4.2553191489361701E-2</v>
      </c>
      <c r="BA1017" s="13">
        <v>3.2258064516128997E-2</v>
      </c>
      <c r="BB1017" s="13">
        <v>0</v>
      </c>
      <c r="BC1017" s="13">
        <v>8.6956521739130405E-2</v>
      </c>
      <c r="BD1017" s="13"/>
      <c r="BE1017" s="13">
        <v>1.1111111111111099E-2</v>
      </c>
    </row>
    <row r="1018" spans="2:57" x14ac:dyDescent="0.25">
      <c r="B1018" t="s">
        <v>408</v>
      </c>
      <c r="C1018" s="13">
        <v>0.75813008130081305</v>
      </c>
      <c r="D1018" s="13">
        <v>0.55319148936170204</v>
      </c>
      <c r="E1018" s="13">
        <v>0.65671641791044799</v>
      </c>
      <c r="F1018" s="13">
        <v>0.76229508196721296</v>
      </c>
      <c r="G1018" s="13">
        <v>0.8203125</v>
      </c>
      <c r="H1018" s="13"/>
      <c r="I1018" s="13">
        <v>0.69067796610169496</v>
      </c>
      <c r="J1018" s="13">
        <v>0.8203125</v>
      </c>
      <c r="K1018" s="13"/>
      <c r="L1018" s="13">
        <v>0.79365079365079405</v>
      </c>
      <c r="M1018" s="13">
        <v>0.80158730158730196</v>
      </c>
      <c r="N1018" s="13">
        <v>0.76760563380281699</v>
      </c>
      <c r="O1018" s="13">
        <v>0.7</v>
      </c>
      <c r="P1018" s="13"/>
      <c r="Q1018" s="13">
        <v>0.66666666666666696</v>
      </c>
      <c r="R1018" s="13">
        <v>0.71875</v>
      </c>
      <c r="S1018" s="13">
        <v>0.76470588235294101</v>
      </c>
      <c r="T1018" s="13">
        <v>0.677966101694915</v>
      </c>
      <c r="U1018" s="13">
        <v>0.80327868852458995</v>
      </c>
      <c r="V1018" s="13">
        <v>0.77777777777777801</v>
      </c>
      <c r="W1018" s="13">
        <v>0.81818181818181801</v>
      </c>
      <c r="X1018" s="13">
        <v>0.818965517241379</v>
      </c>
      <c r="Y1018" s="13"/>
      <c r="Z1018" s="13">
        <v>0.72222222222222199</v>
      </c>
      <c r="AA1018" s="13">
        <v>0.80263157894736803</v>
      </c>
      <c r="AB1018" s="13">
        <v>0.7</v>
      </c>
      <c r="AC1018" s="13">
        <v>0.88659793814432997</v>
      </c>
      <c r="AD1018" s="13">
        <v>0.79245283018867896</v>
      </c>
      <c r="AE1018" s="13">
        <v>0.66666666666666696</v>
      </c>
      <c r="AF1018" s="13">
        <v>0.63157894736842102</v>
      </c>
      <c r="AG1018" s="13">
        <v>0.68181818181818199</v>
      </c>
      <c r="AH1018" s="13"/>
      <c r="AI1018" s="13">
        <v>0.56000000000000005</v>
      </c>
      <c r="AJ1018" s="13">
        <v>0.64583333333333304</v>
      </c>
      <c r="AK1018" s="13">
        <v>0.83606557377049195</v>
      </c>
      <c r="AL1018" s="13">
        <v>0.76425855513308005</v>
      </c>
      <c r="AM1018" s="13">
        <v>0.83146067415730296</v>
      </c>
      <c r="AN1018" s="13"/>
      <c r="AO1018" s="13">
        <v>0.75945017182130603</v>
      </c>
      <c r="AP1018" s="13">
        <v>0.75621890547263704</v>
      </c>
      <c r="AQ1018" s="13"/>
      <c r="AR1018" s="13">
        <v>0.72413793103448298</v>
      </c>
      <c r="AS1018" s="13">
        <v>0.77018633540372705</v>
      </c>
      <c r="AT1018" s="13">
        <v>0.77777777777777801</v>
      </c>
      <c r="AU1018" s="13">
        <v>0.8</v>
      </c>
      <c r="AV1018" s="13">
        <v>0.74074074074074103</v>
      </c>
      <c r="AW1018" s="13">
        <v>0.71428571428571397</v>
      </c>
      <c r="AX1018" s="13">
        <v>0.86666666666666703</v>
      </c>
      <c r="AY1018" s="13">
        <v>0.64705882352941202</v>
      </c>
      <c r="AZ1018" s="13">
        <v>0.74468085106382997</v>
      </c>
      <c r="BA1018" s="13">
        <v>0.64516129032258096</v>
      </c>
      <c r="BB1018" s="13">
        <v>0.84615384615384603</v>
      </c>
      <c r="BC1018" s="13">
        <v>0.73913043478260898</v>
      </c>
      <c r="BD1018" s="13"/>
      <c r="BE1018" s="13">
        <v>0.81666666666666698</v>
      </c>
    </row>
    <row r="1019" spans="2:57" x14ac:dyDescent="0.25">
      <c r="B1019" t="s">
        <v>409</v>
      </c>
      <c r="C1019" s="13">
        <v>3.8617886178861797E-2</v>
      </c>
      <c r="D1019" s="13">
        <v>0.170212765957447</v>
      </c>
      <c r="E1019" s="13">
        <v>2.9850746268656699E-2</v>
      </c>
      <c r="F1019" s="13">
        <v>2.4590163934426201E-2</v>
      </c>
      <c r="G1019" s="13">
        <v>2.34375E-2</v>
      </c>
      <c r="H1019" s="13"/>
      <c r="I1019" s="13">
        <v>5.5084745762711898E-2</v>
      </c>
      <c r="J1019" s="13">
        <v>2.34375E-2</v>
      </c>
      <c r="K1019" s="13"/>
      <c r="L1019" s="13">
        <v>4.7619047619047603E-2</v>
      </c>
      <c r="M1019" s="13">
        <v>1.58730158730159E-2</v>
      </c>
      <c r="N1019" s="13">
        <v>4.2253521126760597E-2</v>
      </c>
      <c r="O1019" s="13">
        <v>0.05</v>
      </c>
      <c r="P1019" s="13"/>
      <c r="Q1019" s="13">
        <v>0.140350877192982</v>
      </c>
      <c r="R1019" s="13">
        <v>3.125E-2</v>
      </c>
      <c r="S1019" s="13">
        <v>1.9607843137254902E-2</v>
      </c>
      <c r="T1019" s="13">
        <v>8.4745762711864403E-2</v>
      </c>
      <c r="U1019" s="13">
        <v>0</v>
      </c>
      <c r="V1019" s="13">
        <v>3.1746031746031703E-2</v>
      </c>
      <c r="W1019" s="13">
        <v>0</v>
      </c>
      <c r="X1019" s="13">
        <v>1.72413793103448E-2</v>
      </c>
      <c r="Y1019" s="13"/>
      <c r="Z1019" s="13">
        <v>2.7777777777777801E-2</v>
      </c>
      <c r="AA1019" s="13">
        <v>5.2631578947368397E-2</v>
      </c>
      <c r="AB1019" s="13">
        <v>1.2500000000000001E-2</v>
      </c>
      <c r="AC1019" s="13">
        <v>3.09278350515464E-2</v>
      </c>
      <c r="AD1019" s="13">
        <v>5.6603773584905703E-2</v>
      </c>
      <c r="AE1019" s="13">
        <v>3.9215686274509803E-2</v>
      </c>
      <c r="AF1019" s="13">
        <v>5.2631578947368397E-2</v>
      </c>
      <c r="AG1019" s="13">
        <v>6.8181818181818205E-2</v>
      </c>
      <c r="AH1019" s="13"/>
      <c r="AI1019" s="13">
        <v>0.12</v>
      </c>
      <c r="AJ1019" s="13">
        <v>4.1666666666666699E-2</v>
      </c>
      <c r="AK1019" s="13">
        <v>3.2786885245901599E-2</v>
      </c>
      <c r="AL1019" s="13">
        <v>3.8022813688212899E-2</v>
      </c>
      <c r="AM1019" s="13">
        <v>1.1235955056179799E-2</v>
      </c>
      <c r="AN1019" s="13"/>
      <c r="AO1019" s="13">
        <v>4.4673539518900303E-2</v>
      </c>
      <c r="AP1019" s="13">
        <v>2.9850746268656699E-2</v>
      </c>
      <c r="AQ1019" s="13"/>
      <c r="AR1019" s="13">
        <v>3.4482758620689703E-2</v>
      </c>
      <c r="AS1019" s="13">
        <v>3.1055900621118002E-2</v>
      </c>
      <c r="AT1019" s="13">
        <v>0</v>
      </c>
      <c r="AU1019" s="13">
        <v>0</v>
      </c>
      <c r="AV1019" s="13">
        <v>3.7037037037037E-2</v>
      </c>
      <c r="AW1019" s="13">
        <v>2.8571428571428598E-2</v>
      </c>
      <c r="AX1019" s="13">
        <v>4.4444444444444398E-2</v>
      </c>
      <c r="AY1019" s="13">
        <v>5.8823529411764698E-2</v>
      </c>
      <c r="AZ1019" s="13">
        <v>4.2553191489361701E-2</v>
      </c>
      <c r="BA1019" s="13">
        <v>6.4516129032258104E-2</v>
      </c>
      <c r="BB1019" s="13">
        <v>7.69230769230769E-2</v>
      </c>
      <c r="BC1019" s="13">
        <v>4.3478260869565202E-2</v>
      </c>
      <c r="BD1019" s="13"/>
      <c r="BE1019" s="13">
        <v>2.2222222222222199E-2</v>
      </c>
    </row>
    <row r="1020" spans="2:57" x14ac:dyDescent="0.25">
      <c r="B1020" t="s">
        <v>274</v>
      </c>
      <c r="C1020" s="13">
        <v>0.71951219512195097</v>
      </c>
      <c r="D1020" s="13">
        <v>0.38297872340425498</v>
      </c>
      <c r="E1020" s="13">
        <v>0.62686567164179097</v>
      </c>
      <c r="F1020" s="13">
        <v>0.73770491803278704</v>
      </c>
      <c r="G1020" s="13">
        <v>0.796875</v>
      </c>
      <c r="H1020" s="13"/>
      <c r="I1020" s="13">
        <v>0.63559322033898302</v>
      </c>
      <c r="J1020" s="13">
        <v>0.796875</v>
      </c>
      <c r="K1020" s="13"/>
      <c r="L1020" s="13">
        <v>0.74603174603174605</v>
      </c>
      <c r="M1020" s="13">
        <v>0.78571428571428603</v>
      </c>
      <c r="N1020" s="13">
        <v>0.72535211267605604</v>
      </c>
      <c r="O1020" s="13">
        <v>0.65</v>
      </c>
      <c r="P1020" s="13"/>
      <c r="Q1020" s="13">
        <v>0.52631578947368396</v>
      </c>
      <c r="R1020" s="13">
        <v>0.6875</v>
      </c>
      <c r="S1020" s="13">
        <v>0.74509803921568596</v>
      </c>
      <c r="T1020" s="13">
        <v>0.59322033898305104</v>
      </c>
      <c r="U1020" s="13">
        <v>0.80327868852458995</v>
      </c>
      <c r="V1020" s="13">
        <v>0.74603174603174605</v>
      </c>
      <c r="W1020" s="13">
        <v>0.81818181818181801</v>
      </c>
      <c r="X1020" s="13">
        <v>0.80172413793103403</v>
      </c>
      <c r="Y1020" s="13"/>
      <c r="Z1020" s="13">
        <v>0.69444444444444398</v>
      </c>
      <c r="AA1020" s="13">
        <v>0.75</v>
      </c>
      <c r="AB1020" s="13">
        <v>0.6875</v>
      </c>
      <c r="AC1020" s="13">
        <v>0.85567010309278302</v>
      </c>
      <c r="AD1020" s="13">
        <v>0.73584905660377398</v>
      </c>
      <c r="AE1020" s="13">
        <v>0.62745098039215697</v>
      </c>
      <c r="AF1020" s="13">
        <v>0.57894736842105299</v>
      </c>
      <c r="AG1020" s="13">
        <v>0.61363636363636398</v>
      </c>
      <c r="AH1020" s="13"/>
      <c r="AI1020" s="13">
        <v>0.44</v>
      </c>
      <c r="AJ1020" s="13">
        <v>0.60416666666666696</v>
      </c>
      <c r="AK1020" s="13">
        <v>0.80327868852458995</v>
      </c>
      <c r="AL1020" s="13">
        <v>0.72623574144486702</v>
      </c>
      <c r="AM1020" s="13">
        <v>0.82022471910112404</v>
      </c>
      <c r="AN1020" s="13"/>
      <c r="AO1020" s="13">
        <v>0.71477663230240596</v>
      </c>
      <c r="AP1020" s="13">
        <v>0.72636815920398001</v>
      </c>
      <c r="AQ1020" s="13"/>
      <c r="AR1020" s="13">
        <v>0.68965517241379304</v>
      </c>
      <c r="AS1020" s="13">
        <v>0.73913043478260898</v>
      </c>
      <c r="AT1020" s="13">
        <v>0.77777777777777801</v>
      </c>
      <c r="AU1020" s="13">
        <v>0.8</v>
      </c>
      <c r="AV1020" s="13">
        <v>0.70370370370370405</v>
      </c>
      <c r="AW1020" s="13">
        <v>0.68571428571428605</v>
      </c>
      <c r="AX1020" s="13">
        <v>0.82222222222222197</v>
      </c>
      <c r="AY1020" s="13">
        <v>0.58823529411764697</v>
      </c>
      <c r="AZ1020" s="13">
        <v>0.70212765957446799</v>
      </c>
      <c r="BA1020" s="13">
        <v>0.58064516129032295</v>
      </c>
      <c r="BB1020" s="13">
        <v>0.76923076923076905</v>
      </c>
      <c r="BC1020" s="13">
        <v>0.69565217391304301</v>
      </c>
      <c r="BD1020" s="13"/>
      <c r="BE1020" s="13">
        <v>0.79444444444444395</v>
      </c>
    </row>
    <row r="1021" spans="2:57" x14ac:dyDescent="0.25">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row>
    <row r="1022" spans="2:57" x14ac:dyDescent="0.25">
      <c r="B1022" s="6" t="s">
        <v>428</v>
      </c>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row>
    <row r="1023" spans="2:57" x14ac:dyDescent="0.25">
      <c r="B1023" s="23" t="s">
        <v>242</v>
      </c>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row>
    <row r="1024" spans="2:57" x14ac:dyDescent="0.25">
      <c r="B1024" t="s">
        <v>403</v>
      </c>
      <c r="C1024" s="13">
        <v>0.42682926829268297</v>
      </c>
      <c r="D1024" s="13">
        <v>0.23404255319148901</v>
      </c>
      <c r="E1024" s="13">
        <v>0.328358208955224</v>
      </c>
      <c r="F1024" s="13">
        <v>0.43442622950819698</v>
      </c>
      <c r="G1024" s="13">
        <v>0.484375</v>
      </c>
      <c r="H1024" s="13"/>
      <c r="I1024" s="13">
        <v>0.36440677966101698</v>
      </c>
      <c r="J1024" s="13">
        <v>0.484375</v>
      </c>
      <c r="K1024" s="13"/>
      <c r="L1024" s="13">
        <v>0.44444444444444398</v>
      </c>
      <c r="M1024" s="13">
        <v>0.38888888888888901</v>
      </c>
      <c r="N1024" s="13">
        <v>0.53521126760563398</v>
      </c>
      <c r="O1024" s="13">
        <v>0.35</v>
      </c>
      <c r="P1024" s="13"/>
      <c r="Q1024" s="13">
        <v>0.29824561403508798</v>
      </c>
      <c r="R1024" s="13">
        <v>0.4375</v>
      </c>
      <c r="S1024" s="13">
        <v>0.41176470588235298</v>
      </c>
      <c r="T1024" s="13">
        <v>0.44067796610169502</v>
      </c>
      <c r="U1024" s="13">
        <v>0.39344262295082</v>
      </c>
      <c r="V1024" s="13">
        <v>0.476190476190476</v>
      </c>
      <c r="W1024" s="13">
        <v>0.43181818181818199</v>
      </c>
      <c r="X1024" s="13">
        <v>0.48275862068965503</v>
      </c>
      <c r="Y1024" s="13"/>
      <c r="Z1024" s="13">
        <v>0.375</v>
      </c>
      <c r="AA1024" s="13">
        <v>0.51315789473684204</v>
      </c>
      <c r="AB1024" s="13">
        <v>0.36249999999999999</v>
      </c>
      <c r="AC1024" s="13">
        <v>0.56701030927835006</v>
      </c>
      <c r="AD1024" s="13">
        <v>0.41509433962264197</v>
      </c>
      <c r="AE1024" s="13">
        <v>0.27450980392156898</v>
      </c>
      <c r="AF1024" s="13">
        <v>0.36842105263157898</v>
      </c>
      <c r="AG1024" s="13">
        <v>0.38636363636363602</v>
      </c>
      <c r="AH1024" s="13"/>
      <c r="AI1024" s="13">
        <v>0.4</v>
      </c>
      <c r="AJ1024" s="13">
        <v>0.29166666666666702</v>
      </c>
      <c r="AK1024" s="13">
        <v>0.31147540983606598</v>
      </c>
      <c r="AL1024" s="13">
        <v>0.42585551330798499</v>
      </c>
      <c r="AM1024" s="13">
        <v>0.60674157303370801</v>
      </c>
      <c r="AN1024" s="13"/>
      <c r="AO1024" s="13">
        <v>0.40893470790378</v>
      </c>
      <c r="AP1024" s="13">
        <v>0.45273631840796003</v>
      </c>
      <c r="AQ1024" s="13"/>
      <c r="AR1024" s="13">
        <v>0.44827586206896602</v>
      </c>
      <c r="AS1024" s="13">
        <v>0.453416149068323</v>
      </c>
      <c r="AT1024" s="13">
        <v>0.11111111111111099</v>
      </c>
      <c r="AU1024" s="13">
        <v>0.46666666666666701</v>
      </c>
      <c r="AV1024" s="13">
        <v>0.33333333333333298</v>
      </c>
      <c r="AW1024" s="13">
        <v>0.371428571428571</v>
      </c>
      <c r="AX1024" s="13">
        <v>0.55555555555555602</v>
      </c>
      <c r="AY1024" s="13">
        <v>0.35294117647058798</v>
      </c>
      <c r="AZ1024" s="13">
        <v>0.44680851063829802</v>
      </c>
      <c r="BA1024" s="13">
        <v>0.32258064516128998</v>
      </c>
      <c r="BB1024" s="13">
        <v>0.46153846153846201</v>
      </c>
      <c r="BC1024" s="13">
        <v>0.47826086956521702</v>
      </c>
      <c r="BD1024" s="13"/>
      <c r="BE1024" s="13">
        <v>0.483333333333333</v>
      </c>
    </row>
    <row r="1025" spans="2:57" x14ac:dyDescent="0.25">
      <c r="B1025" t="s">
        <v>404</v>
      </c>
      <c r="C1025" s="13">
        <v>0.38211382113821102</v>
      </c>
      <c r="D1025" s="13">
        <v>0.44680851063829802</v>
      </c>
      <c r="E1025" s="13">
        <v>0.328358208955224</v>
      </c>
      <c r="F1025" s="13">
        <v>0.36065573770491799</v>
      </c>
      <c r="G1025" s="13">
        <v>0.39453125</v>
      </c>
      <c r="H1025" s="13"/>
      <c r="I1025" s="13">
        <v>0.36864406779661002</v>
      </c>
      <c r="J1025" s="13">
        <v>0.39453125</v>
      </c>
      <c r="K1025" s="13"/>
      <c r="L1025" s="13">
        <v>0.365079365079365</v>
      </c>
      <c r="M1025" s="13">
        <v>0.46825396825396798</v>
      </c>
      <c r="N1025" s="13">
        <v>0.29577464788732399</v>
      </c>
      <c r="O1025" s="13">
        <v>0.4</v>
      </c>
      <c r="P1025" s="13"/>
      <c r="Q1025" s="13">
        <v>0.36842105263157898</v>
      </c>
      <c r="R1025" s="13">
        <v>0.34375</v>
      </c>
      <c r="S1025" s="13">
        <v>0.31372549019607798</v>
      </c>
      <c r="T1025" s="13">
        <v>0.355932203389831</v>
      </c>
      <c r="U1025" s="13">
        <v>0.50819672131147497</v>
      </c>
      <c r="V1025" s="13">
        <v>0.365079365079365</v>
      </c>
      <c r="W1025" s="13">
        <v>0.38636363636363602</v>
      </c>
      <c r="X1025" s="13">
        <v>0.40517241379310298</v>
      </c>
      <c r="Y1025" s="13"/>
      <c r="Z1025" s="13">
        <v>0.40277777777777801</v>
      </c>
      <c r="AA1025" s="13">
        <v>0.38157894736842102</v>
      </c>
      <c r="AB1025" s="13">
        <v>0.41249999999999998</v>
      </c>
      <c r="AC1025" s="13">
        <v>0.34020618556700999</v>
      </c>
      <c r="AD1025" s="13">
        <v>0.39622641509433998</v>
      </c>
      <c r="AE1025" s="13">
        <v>0.47058823529411797</v>
      </c>
      <c r="AF1025" s="13">
        <v>0.36842105263157898</v>
      </c>
      <c r="AG1025" s="13">
        <v>0.27272727272727298</v>
      </c>
      <c r="AH1025" s="13"/>
      <c r="AI1025" s="13">
        <v>0.24</v>
      </c>
      <c r="AJ1025" s="13">
        <v>0.4375</v>
      </c>
      <c r="AK1025" s="13">
        <v>0.409836065573771</v>
      </c>
      <c r="AL1025" s="13">
        <v>0.41825095057034201</v>
      </c>
      <c r="AM1025" s="13">
        <v>0.26966292134831499</v>
      </c>
      <c r="AN1025" s="13"/>
      <c r="AO1025" s="13">
        <v>0.38487972508591101</v>
      </c>
      <c r="AP1025" s="13">
        <v>0.37810945273631802</v>
      </c>
      <c r="AQ1025" s="13"/>
      <c r="AR1025" s="13">
        <v>0.44827586206896602</v>
      </c>
      <c r="AS1025" s="13">
        <v>0.341614906832298</v>
      </c>
      <c r="AT1025" s="13">
        <v>0.88888888888888895</v>
      </c>
      <c r="AU1025" s="13">
        <v>0.4</v>
      </c>
      <c r="AV1025" s="13">
        <v>0.46296296296296302</v>
      </c>
      <c r="AW1025" s="13">
        <v>0.4</v>
      </c>
      <c r="AX1025" s="13">
        <v>0.31111111111111101</v>
      </c>
      <c r="AY1025" s="13">
        <v>0.35294117647058798</v>
      </c>
      <c r="AZ1025" s="13">
        <v>0.340425531914894</v>
      </c>
      <c r="BA1025" s="13">
        <v>0.41935483870967699</v>
      </c>
      <c r="BB1025" s="13">
        <v>0.46153846153846201</v>
      </c>
      <c r="BC1025" s="13">
        <v>0.26086956521739102</v>
      </c>
      <c r="BD1025" s="13"/>
      <c r="BE1025" s="13">
        <v>0.36666666666666697</v>
      </c>
    </row>
    <row r="1026" spans="2:57" x14ac:dyDescent="0.25">
      <c r="B1026" t="s">
        <v>405</v>
      </c>
      <c r="C1026" s="13">
        <v>0.134146341463415</v>
      </c>
      <c r="D1026" s="13">
        <v>0.19148936170212799</v>
      </c>
      <c r="E1026" s="13">
        <v>0.19402985074626899</v>
      </c>
      <c r="F1026" s="13">
        <v>0.15573770491803299</v>
      </c>
      <c r="G1026" s="13">
        <v>9.765625E-2</v>
      </c>
      <c r="H1026" s="13"/>
      <c r="I1026" s="13">
        <v>0.17372881355932199</v>
      </c>
      <c r="J1026" s="13">
        <v>9.765625E-2</v>
      </c>
      <c r="K1026" s="13"/>
      <c r="L1026" s="13">
        <v>0.126984126984127</v>
      </c>
      <c r="M1026" s="13">
        <v>9.5238095238095205E-2</v>
      </c>
      <c r="N1026" s="13">
        <v>0.140845070422535</v>
      </c>
      <c r="O1026" s="13">
        <v>0.16250000000000001</v>
      </c>
      <c r="P1026" s="13"/>
      <c r="Q1026" s="13">
        <v>0.22807017543859601</v>
      </c>
      <c r="R1026" s="13">
        <v>0.1875</v>
      </c>
      <c r="S1026" s="13">
        <v>0.15686274509803899</v>
      </c>
      <c r="T1026" s="13">
        <v>0.11864406779661001</v>
      </c>
      <c r="U1026" s="13">
        <v>8.1967213114754106E-2</v>
      </c>
      <c r="V1026" s="13">
        <v>0.14285714285714299</v>
      </c>
      <c r="W1026" s="13">
        <v>0.15909090909090901</v>
      </c>
      <c r="X1026" s="13">
        <v>7.7586206896551699E-2</v>
      </c>
      <c r="Y1026" s="13"/>
      <c r="Z1026" s="13">
        <v>0.16666666666666699</v>
      </c>
      <c r="AA1026" s="13">
        <v>6.5789473684210495E-2</v>
      </c>
      <c r="AB1026" s="13">
        <v>0.1875</v>
      </c>
      <c r="AC1026" s="13">
        <v>8.2474226804123696E-2</v>
      </c>
      <c r="AD1026" s="13">
        <v>0.113207547169811</v>
      </c>
      <c r="AE1026" s="13">
        <v>0.17647058823529399</v>
      </c>
      <c r="AF1026" s="13">
        <v>0.157894736842105</v>
      </c>
      <c r="AG1026" s="13">
        <v>0.18181818181818199</v>
      </c>
      <c r="AH1026" s="13"/>
      <c r="AI1026" s="13">
        <v>0.2</v>
      </c>
      <c r="AJ1026" s="13">
        <v>0.1875</v>
      </c>
      <c r="AK1026" s="13">
        <v>0.213114754098361</v>
      </c>
      <c r="AL1026" s="13">
        <v>0.10266159695817501</v>
      </c>
      <c r="AM1026" s="13">
        <v>0.112359550561798</v>
      </c>
      <c r="AN1026" s="13"/>
      <c r="AO1026" s="13">
        <v>0.13745704467354</v>
      </c>
      <c r="AP1026" s="13">
        <v>0.12935323383084599</v>
      </c>
      <c r="AQ1026" s="13"/>
      <c r="AR1026" s="13">
        <v>0.10344827586206901</v>
      </c>
      <c r="AS1026" s="13">
        <v>0.15527950310558999</v>
      </c>
      <c r="AT1026" s="13">
        <v>0</v>
      </c>
      <c r="AU1026" s="13">
        <v>0.133333333333333</v>
      </c>
      <c r="AV1026" s="13">
        <v>0.12962962962963001</v>
      </c>
      <c r="AW1026" s="13">
        <v>0.14285714285714299</v>
      </c>
      <c r="AX1026" s="13">
        <v>0.133333333333333</v>
      </c>
      <c r="AY1026" s="13">
        <v>0.23529411764705899</v>
      </c>
      <c r="AZ1026" s="13">
        <v>0.12765957446808501</v>
      </c>
      <c r="BA1026" s="13">
        <v>0.12903225806451599</v>
      </c>
      <c r="BB1026" s="13">
        <v>7.69230769230769E-2</v>
      </c>
      <c r="BC1026" s="13">
        <v>8.6956521739130405E-2</v>
      </c>
      <c r="BD1026" s="13"/>
      <c r="BE1026" s="13">
        <v>0.13888888888888901</v>
      </c>
    </row>
    <row r="1027" spans="2:57" x14ac:dyDescent="0.25">
      <c r="B1027" t="s">
        <v>406</v>
      </c>
      <c r="C1027" s="13">
        <v>2.4390243902439001E-2</v>
      </c>
      <c r="D1027" s="13">
        <v>2.1276595744680899E-2</v>
      </c>
      <c r="E1027" s="13">
        <v>8.9552238805970102E-2</v>
      </c>
      <c r="F1027" s="13">
        <v>8.1967213114754103E-3</v>
      </c>
      <c r="G1027" s="13">
        <v>1.5625E-2</v>
      </c>
      <c r="H1027" s="13"/>
      <c r="I1027" s="13">
        <v>3.3898305084745797E-2</v>
      </c>
      <c r="J1027" s="13">
        <v>1.5625E-2</v>
      </c>
      <c r="K1027" s="13"/>
      <c r="L1027" s="13">
        <v>0</v>
      </c>
      <c r="M1027" s="13">
        <v>2.3809523809523801E-2</v>
      </c>
      <c r="N1027" s="13">
        <v>7.0422535211267599E-3</v>
      </c>
      <c r="O1027" s="13">
        <v>0.05</v>
      </c>
      <c r="P1027" s="13"/>
      <c r="Q1027" s="13">
        <v>1.7543859649122799E-2</v>
      </c>
      <c r="R1027" s="13">
        <v>3.125E-2</v>
      </c>
      <c r="S1027" s="13">
        <v>7.8431372549019607E-2</v>
      </c>
      <c r="T1027" s="13">
        <v>1.6949152542372899E-2</v>
      </c>
      <c r="U1027" s="13">
        <v>1.63934426229508E-2</v>
      </c>
      <c r="V1027" s="13">
        <v>0</v>
      </c>
      <c r="W1027" s="13">
        <v>2.27272727272727E-2</v>
      </c>
      <c r="X1027" s="13">
        <v>1.72413793103448E-2</v>
      </c>
      <c r="Y1027" s="13"/>
      <c r="Z1027" s="13">
        <v>2.7777777777777801E-2</v>
      </c>
      <c r="AA1027" s="13">
        <v>3.94736842105263E-2</v>
      </c>
      <c r="AB1027" s="13">
        <v>0</v>
      </c>
      <c r="AC1027" s="13">
        <v>0</v>
      </c>
      <c r="AD1027" s="13">
        <v>1.88679245283019E-2</v>
      </c>
      <c r="AE1027" s="13">
        <v>5.8823529411764698E-2</v>
      </c>
      <c r="AF1027" s="13">
        <v>5.2631578947368397E-2</v>
      </c>
      <c r="AG1027" s="13">
        <v>4.5454545454545497E-2</v>
      </c>
      <c r="AH1027" s="13"/>
      <c r="AI1027" s="13">
        <v>0</v>
      </c>
      <c r="AJ1027" s="13">
        <v>6.25E-2</v>
      </c>
      <c r="AK1027" s="13">
        <v>3.2786885245901599E-2</v>
      </c>
      <c r="AL1027" s="13">
        <v>2.6615969581748999E-2</v>
      </c>
      <c r="AM1027" s="13">
        <v>0</v>
      </c>
      <c r="AN1027" s="13"/>
      <c r="AO1027" s="13">
        <v>2.74914089347079E-2</v>
      </c>
      <c r="AP1027" s="13">
        <v>1.99004975124378E-2</v>
      </c>
      <c r="AQ1027" s="13"/>
      <c r="AR1027" s="13">
        <v>0</v>
      </c>
      <c r="AS1027" s="13">
        <v>1.8633540372670801E-2</v>
      </c>
      <c r="AT1027" s="13">
        <v>0</v>
      </c>
      <c r="AU1027" s="13">
        <v>0</v>
      </c>
      <c r="AV1027" s="13">
        <v>1.85185185185185E-2</v>
      </c>
      <c r="AW1027" s="13">
        <v>2.8571428571428598E-2</v>
      </c>
      <c r="AX1027" s="13">
        <v>0</v>
      </c>
      <c r="AY1027" s="13">
        <v>0</v>
      </c>
      <c r="AZ1027" s="13">
        <v>2.1276595744680899E-2</v>
      </c>
      <c r="BA1027" s="13">
        <v>0.12903225806451599</v>
      </c>
      <c r="BB1027" s="13">
        <v>0</v>
      </c>
      <c r="BC1027" s="13">
        <v>8.6956521739130405E-2</v>
      </c>
      <c r="BD1027" s="13"/>
      <c r="BE1027" s="13">
        <v>0</v>
      </c>
    </row>
    <row r="1028" spans="2:57" x14ac:dyDescent="0.25">
      <c r="B1028" t="s">
        <v>407</v>
      </c>
      <c r="C1028" s="13">
        <v>8.1300813008130107E-3</v>
      </c>
      <c r="D1028" s="13">
        <v>6.3829787234042507E-2</v>
      </c>
      <c r="E1028" s="13">
        <v>0</v>
      </c>
      <c r="F1028" s="13">
        <v>8.1967213114754103E-3</v>
      </c>
      <c r="G1028" s="13">
        <v>0</v>
      </c>
      <c r="H1028" s="13"/>
      <c r="I1028" s="13">
        <v>1.6949152542372899E-2</v>
      </c>
      <c r="J1028" s="13">
        <v>0</v>
      </c>
      <c r="K1028" s="13"/>
      <c r="L1028" s="13">
        <v>1.58730158730159E-2</v>
      </c>
      <c r="M1028" s="13">
        <v>0</v>
      </c>
      <c r="N1028" s="13">
        <v>7.0422535211267599E-3</v>
      </c>
      <c r="O1028" s="13">
        <v>1.2500000000000001E-2</v>
      </c>
      <c r="P1028" s="13"/>
      <c r="Q1028" s="13">
        <v>3.5087719298245598E-2</v>
      </c>
      <c r="R1028" s="13">
        <v>0</v>
      </c>
      <c r="S1028" s="13">
        <v>0</v>
      </c>
      <c r="T1028" s="13">
        <v>1.6949152542372899E-2</v>
      </c>
      <c r="U1028" s="13">
        <v>0</v>
      </c>
      <c r="V1028" s="13">
        <v>0</v>
      </c>
      <c r="W1028" s="13">
        <v>0</v>
      </c>
      <c r="X1028" s="13">
        <v>8.6206896551724102E-3</v>
      </c>
      <c r="Y1028" s="13"/>
      <c r="Z1028" s="13">
        <v>1.38888888888889E-2</v>
      </c>
      <c r="AA1028" s="13">
        <v>0</v>
      </c>
      <c r="AB1028" s="13">
        <v>0</v>
      </c>
      <c r="AC1028" s="13">
        <v>0</v>
      </c>
      <c r="AD1028" s="13">
        <v>0</v>
      </c>
      <c r="AE1028" s="13">
        <v>0</v>
      </c>
      <c r="AF1028" s="13">
        <v>5.2631578947368397E-2</v>
      </c>
      <c r="AG1028" s="13">
        <v>4.5454545454545497E-2</v>
      </c>
      <c r="AH1028" s="13"/>
      <c r="AI1028" s="13">
        <v>0.08</v>
      </c>
      <c r="AJ1028" s="13">
        <v>2.0833333333333301E-2</v>
      </c>
      <c r="AK1028" s="13">
        <v>0</v>
      </c>
      <c r="AL1028" s="13">
        <v>3.8022813688212902E-3</v>
      </c>
      <c r="AM1028" s="13">
        <v>0</v>
      </c>
      <c r="AN1028" s="13"/>
      <c r="AO1028" s="13">
        <v>1.3745704467354E-2</v>
      </c>
      <c r="AP1028" s="13">
        <v>0</v>
      </c>
      <c r="AQ1028" s="13"/>
      <c r="AR1028" s="13">
        <v>0</v>
      </c>
      <c r="AS1028" s="13">
        <v>1.2422360248447201E-2</v>
      </c>
      <c r="AT1028" s="13">
        <v>0</v>
      </c>
      <c r="AU1028" s="13">
        <v>0</v>
      </c>
      <c r="AV1028" s="13">
        <v>0</v>
      </c>
      <c r="AW1028" s="13">
        <v>2.8571428571428598E-2</v>
      </c>
      <c r="AX1028" s="13">
        <v>0</v>
      </c>
      <c r="AY1028" s="13">
        <v>5.8823529411764698E-2</v>
      </c>
      <c r="AZ1028" s="13">
        <v>0</v>
      </c>
      <c r="BA1028" s="13">
        <v>0</v>
      </c>
      <c r="BB1028" s="13">
        <v>0</v>
      </c>
      <c r="BC1028" s="13">
        <v>0</v>
      </c>
      <c r="BD1028" s="13"/>
      <c r="BE1028" s="13">
        <v>0</v>
      </c>
    </row>
    <row r="1029" spans="2:57" x14ac:dyDescent="0.25">
      <c r="B1029" t="s">
        <v>82</v>
      </c>
      <c r="C1029" s="13">
        <v>2.4390243902439001E-2</v>
      </c>
      <c r="D1029" s="13">
        <v>4.2553191489361701E-2</v>
      </c>
      <c r="E1029" s="13">
        <v>5.9701492537313397E-2</v>
      </c>
      <c r="F1029" s="13">
        <v>3.2786885245901599E-2</v>
      </c>
      <c r="G1029" s="13">
        <v>7.8125E-3</v>
      </c>
      <c r="H1029" s="13"/>
      <c r="I1029" s="13">
        <v>4.2372881355932202E-2</v>
      </c>
      <c r="J1029" s="13">
        <v>7.8125E-3</v>
      </c>
      <c r="K1029" s="13"/>
      <c r="L1029" s="13">
        <v>4.7619047619047603E-2</v>
      </c>
      <c r="M1029" s="13">
        <v>2.3809523809523801E-2</v>
      </c>
      <c r="N1029" s="13">
        <v>1.4084507042253501E-2</v>
      </c>
      <c r="O1029" s="13">
        <v>2.5000000000000001E-2</v>
      </c>
      <c r="P1029" s="13"/>
      <c r="Q1029" s="13">
        <v>5.2631578947368397E-2</v>
      </c>
      <c r="R1029" s="13">
        <v>0</v>
      </c>
      <c r="S1029" s="13">
        <v>3.9215686274509803E-2</v>
      </c>
      <c r="T1029" s="13">
        <v>5.0847457627118599E-2</v>
      </c>
      <c r="U1029" s="13">
        <v>0</v>
      </c>
      <c r="V1029" s="13">
        <v>1.58730158730159E-2</v>
      </c>
      <c r="W1029" s="13">
        <v>0</v>
      </c>
      <c r="X1029" s="13">
        <v>8.6206896551724102E-3</v>
      </c>
      <c r="Y1029" s="13"/>
      <c r="Z1029" s="13">
        <v>1.38888888888889E-2</v>
      </c>
      <c r="AA1029" s="13">
        <v>0</v>
      </c>
      <c r="AB1029" s="13">
        <v>3.7499999999999999E-2</v>
      </c>
      <c r="AC1029" s="13">
        <v>1.03092783505155E-2</v>
      </c>
      <c r="AD1029" s="13">
        <v>5.6603773584905703E-2</v>
      </c>
      <c r="AE1029" s="13">
        <v>1.9607843137254902E-2</v>
      </c>
      <c r="AF1029" s="13">
        <v>0</v>
      </c>
      <c r="AG1029" s="13">
        <v>6.8181818181818205E-2</v>
      </c>
      <c r="AH1029" s="13"/>
      <c r="AI1029" s="13">
        <v>0.08</v>
      </c>
      <c r="AJ1029" s="13">
        <v>0</v>
      </c>
      <c r="AK1029" s="13">
        <v>3.2786885245901599E-2</v>
      </c>
      <c r="AL1029" s="13">
        <v>2.2813688212927799E-2</v>
      </c>
      <c r="AM1029" s="13">
        <v>1.1235955056179799E-2</v>
      </c>
      <c r="AN1029" s="13"/>
      <c r="AO1029" s="13">
        <v>2.74914089347079E-2</v>
      </c>
      <c r="AP1029" s="13">
        <v>1.99004975124378E-2</v>
      </c>
      <c r="AQ1029" s="13"/>
      <c r="AR1029" s="13">
        <v>0</v>
      </c>
      <c r="AS1029" s="13">
        <v>1.8633540372670801E-2</v>
      </c>
      <c r="AT1029" s="13">
        <v>0</v>
      </c>
      <c r="AU1029" s="13">
        <v>0</v>
      </c>
      <c r="AV1029" s="13">
        <v>5.5555555555555601E-2</v>
      </c>
      <c r="AW1029" s="13">
        <v>2.8571428571428598E-2</v>
      </c>
      <c r="AX1029" s="13">
        <v>0</v>
      </c>
      <c r="AY1029" s="13">
        <v>0</v>
      </c>
      <c r="AZ1029" s="13">
        <v>6.3829787234042507E-2</v>
      </c>
      <c r="BA1029" s="13">
        <v>0</v>
      </c>
      <c r="BB1029" s="13">
        <v>0</v>
      </c>
      <c r="BC1029" s="13">
        <v>8.6956521739130405E-2</v>
      </c>
      <c r="BD1029" s="13"/>
      <c r="BE1029" s="13">
        <v>1.1111111111111099E-2</v>
      </c>
    </row>
    <row r="1030" spans="2:57" x14ac:dyDescent="0.25">
      <c r="B1030" t="s">
        <v>408</v>
      </c>
      <c r="C1030" s="13">
        <v>0.80894308943089399</v>
      </c>
      <c r="D1030" s="13">
        <v>0.680851063829787</v>
      </c>
      <c r="E1030" s="13">
        <v>0.65671641791044799</v>
      </c>
      <c r="F1030" s="13">
        <v>0.79508196721311497</v>
      </c>
      <c r="G1030" s="13">
        <v>0.87890625</v>
      </c>
      <c r="H1030" s="13"/>
      <c r="I1030" s="13">
        <v>0.73305084745762705</v>
      </c>
      <c r="J1030" s="13">
        <v>0.87890625</v>
      </c>
      <c r="K1030" s="13"/>
      <c r="L1030" s="13">
        <v>0.80952380952380998</v>
      </c>
      <c r="M1030" s="13">
        <v>0.85714285714285698</v>
      </c>
      <c r="N1030" s="13">
        <v>0.83098591549295797</v>
      </c>
      <c r="O1030" s="13">
        <v>0.75</v>
      </c>
      <c r="P1030" s="13"/>
      <c r="Q1030" s="13">
        <v>0.66666666666666696</v>
      </c>
      <c r="R1030" s="13">
        <v>0.78125</v>
      </c>
      <c r="S1030" s="13">
        <v>0.72549019607843102</v>
      </c>
      <c r="T1030" s="13">
        <v>0.79661016949152497</v>
      </c>
      <c r="U1030" s="13">
        <v>0.90163934426229497</v>
      </c>
      <c r="V1030" s="13">
        <v>0.84126984126984095</v>
      </c>
      <c r="W1030" s="13">
        <v>0.81818181818181801</v>
      </c>
      <c r="X1030" s="13">
        <v>0.88793103448275901</v>
      </c>
      <c r="Y1030" s="13"/>
      <c r="Z1030" s="13">
        <v>0.77777777777777801</v>
      </c>
      <c r="AA1030" s="13">
        <v>0.89473684210526305</v>
      </c>
      <c r="AB1030" s="13">
        <v>0.77500000000000002</v>
      </c>
      <c r="AC1030" s="13">
        <v>0.90721649484536104</v>
      </c>
      <c r="AD1030" s="13">
        <v>0.81132075471698095</v>
      </c>
      <c r="AE1030" s="13">
        <v>0.74509803921568596</v>
      </c>
      <c r="AF1030" s="13">
        <v>0.73684210526315796</v>
      </c>
      <c r="AG1030" s="13">
        <v>0.65909090909090895</v>
      </c>
      <c r="AH1030" s="13"/>
      <c r="AI1030" s="13">
        <v>0.64</v>
      </c>
      <c r="AJ1030" s="13">
        <v>0.72916666666666696</v>
      </c>
      <c r="AK1030" s="13">
        <v>0.72131147540983598</v>
      </c>
      <c r="AL1030" s="13">
        <v>0.844106463878327</v>
      </c>
      <c r="AM1030" s="13">
        <v>0.87640449438202295</v>
      </c>
      <c r="AN1030" s="13"/>
      <c r="AO1030" s="13">
        <v>0.79381443298969101</v>
      </c>
      <c r="AP1030" s="13">
        <v>0.83084577114427904</v>
      </c>
      <c r="AQ1030" s="13"/>
      <c r="AR1030" s="13">
        <v>0.89655172413793105</v>
      </c>
      <c r="AS1030" s="13">
        <v>0.79503105590062095</v>
      </c>
      <c r="AT1030" s="13">
        <v>1</v>
      </c>
      <c r="AU1030" s="13">
        <v>0.86666666666666703</v>
      </c>
      <c r="AV1030" s="13">
        <v>0.79629629629629595</v>
      </c>
      <c r="AW1030" s="13">
        <v>0.77142857142857102</v>
      </c>
      <c r="AX1030" s="13">
        <v>0.86666666666666703</v>
      </c>
      <c r="AY1030" s="13">
        <v>0.70588235294117696</v>
      </c>
      <c r="AZ1030" s="13">
        <v>0.78723404255319096</v>
      </c>
      <c r="BA1030" s="13">
        <v>0.74193548387096797</v>
      </c>
      <c r="BB1030" s="13">
        <v>0.92307692307692302</v>
      </c>
      <c r="BC1030" s="13">
        <v>0.73913043478260898</v>
      </c>
      <c r="BD1030" s="13"/>
      <c r="BE1030" s="13">
        <v>0.85</v>
      </c>
    </row>
    <row r="1031" spans="2:57" x14ac:dyDescent="0.25">
      <c r="B1031" t="s">
        <v>409</v>
      </c>
      <c r="C1031" s="13">
        <v>3.2520325203252001E-2</v>
      </c>
      <c r="D1031" s="13">
        <v>8.5106382978723402E-2</v>
      </c>
      <c r="E1031" s="13">
        <v>8.9552238805970102E-2</v>
      </c>
      <c r="F1031" s="13">
        <v>1.63934426229508E-2</v>
      </c>
      <c r="G1031" s="13">
        <v>1.5625E-2</v>
      </c>
      <c r="H1031" s="13"/>
      <c r="I1031" s="13">
        <v>5.0847457627118599E-2</v>
      </c>
      <c r="J1031" s="13">
        <v>1.5625E-2</v>
      </c>
      <c r="K1031" s="13"/>
      <c r="L1031" s="13">
        <v>1.58730158730159E-2</v>
      </c>
      <c r="M1031" s="13">
        <v>2.3809523809523801E-2</v>
      </c>
      <c r="N1031" s="13">
        <v>1.4084507042253501E-2</v>
      </c>
      <c r="O1031" s="13">
        <v>6.25E-2</v>
      </c>
      <c r="P1031" s="13"/>
      <c r="Q1031" s="13">
        <v>5.2631578947368397E-2</v>
      </c>
      <c r="R1031" s="13">
        <v>3.125E-2</v>
      </c>
      <c r="S1031" s="13">
        <v>7.8431372549019607E-2</v>
      </c>
      <c r="T1031" s="13">
        <v>3.3898305084745797E-2</v>
      </c>
      <c r="U1031" s="13">
        <v>1.63934426229508E-2</v>
      </c>
      <c r="V1031" s="13">
        <v>0</v>
      </c>
      <c r="W1031" s="13">
        <v>2.27272727272727E-2</v>
      </c>
      <c r="X1031" s="13">
        <v>2.5862068965517199E-2</v>
      </c>
      <c r="Y1031" s="13"/>
      <c r="Z1031" s="13">
        <v>4.1666666666666699E-2</v>
      </c>
      <c r="AA1031" s="13">
        <v>3.94736842105263E-2</v>
      </c>
      <c r="AB1031" s="13">
        <v>0</v>
      </c>
      <c r="AC1031" s="13">
        <v>0</v>
      </c>
      <c r="AD1031" s="13">
        <v>1.88679245283019E-2</v>
      </c>
      <c r="AE1031" s="13">
        <v>5.8823529411764698E-2</v>
      </c>
      <c r="AF1031" s="13">
        <v>0.105263157894737</v>
      </c>
      <c r="AG1031" s="13">
        <v>9.0909090909090898E-2</v>
      </c>
      <c r="AH1031" s="13"/>
      <c r="AI1031" s="13">
        <v>0.08</v>
      </c>
      <c r="AJ1031" s="13">
        <v>8.3333333333333301E-2</v>
      </c>
      <c r="AK1031" s="13">
        <v>3.2786885245901599E-2</v>
      </c>
      <c r="AL1031" s="13">
        <v>3.04182509505703E-2</v>
      </c>
      <c r="AM1031" s="13">
        <v>0</v>
      </c>
      <c r="AN1031" s="13"/>
      <c r="AO1031" s="13">
        <v>4.1237113402061903E-2</v>
      </c>
      <c r="AP1031" s="13">
        <v>1.99004975124378E-2</v>
      </c>
      <c r="AQ1031" s="13"/>
      <c r="AR1031" s="13">
        <v>0</v>
      </c>
      <c r="AS1031" s="13">
        <v>3.1055900621118002E-2</v>
      </c>
      <c r="AT1031" s="13">
        <v>0</v>
      </c>
      <c r="AU1031" s="13">
        <v>0</v>
      </c>
      <c r="AV1031" s="13">
        <v>1.85185185185185E-2</v>
      </c>
      <c r="AW1031" s="13">
        <v>5.7142857142857099E-2</v>
      </c>
      <c r="AX1031" s="13">
        <v>0</v>
      </c>
      <c r="AY1031" s="13">
        <v>5.8823529411764698E-2</v>
      </c>
      <c r="AZ1031" s="13">
        <v>2.1276595744680899E-2</v>
      </c>
      <c r="BA1031" s="13">
        <v>0.12903225806451599</v>
      </c>
      <c r="BB1031" s="13">
        <v>0</v>
      </c>
      <c r="BC1031" s="13">
        <v>8.6956521739130405E-2</v>
      </c>
      <c r="BD1031" s="13"/>
      <c r="BE1031" s="13">
        <v>0</v>
      </c>
    </row>
    <row r="1032" spans="2:57" x14ac:dyDescent="0.25">
      <c r="B1032" t="s">
        <v>274</v>
      </c>
      <c r="C1032" s="13">
        <v>0.776422764227642</v>
      </c>
      <c r="D1032" s="13">
        <v>0.59574468085106402</v>
      </c>
      <c r="E1032" s="13">
        <v>0.56716417910447803</v>
      </c>
      <c r="F1032" s="13">
        <v>0.77868852459016402</v>
      </c>
      <c r="G1032" s="13">
        <v>0.86328125</v>
      </c>
      <c r="H1032" s="13"/>
      <c r="I1032" s="13">
        <v>0.68220338983050899</v>
      </c>
      <c r="J1032" s="13">
        <v>0.86328125</v>
      </c>
      <c r="K1032" s="13"/>
      <c r="L1032" s="13">
        <v>0.79365079365079405</v>
      </c>
      <c r="M1032" s="13">
        <v>0.83333333333333304</v>
      </c>
      <c r="N1032" s="13">
        <v>0.81690140845070403</v>
      </c>
      <c r="O1032" s="13">
        <v>0.6875</v>
      </c>
      <c r="P1032" s="13"/>
      <c r="Q1032" s="13">
        <v>0.61403508771929804</v>
      </c>
      <c r="R1032" s="13">
        <v>0.75</v>
      </c>
      <c r="S1032" s="13">
        <v>0.64705882352941202</v>
      </c>
      <c r="T1032" s="13">
        <v>0.76271186440677996</v>
      </c>
      <c r="U1032" s="13">
        <v>0.88524590163934402</v>
      </c>
      <c r="V1032" s="13">
        <v>0.84126984126984095</v>
      </c>
      <c r="W1032" s="13">
        <v>0.79545454545454497</v>
      </c>
      <c r="X1032" s="13">
        <v>0.86206896551724099</v>
      </c>
      <c r="Y1032" s="13"/>
      <c r="Z1032" s="13">
        <v>0.73611111111111105</v>
      </c>
      <c r="AA1032" s="13">
        <v>0.85526315789473695</v>
      </c>
      <c r="AB1032" s="13">
        <v>0.77500000000000002</v>
      </c>
      <c r="AC1032" s="13">
        <v>0.90721649484536104</v>
      </c>
      <c r="AD1032" s="13">
        <v>0.79245283018867896</v>
      </c>
      <c r="AE1032" s="13">
        <v>0.68627450980392202</v>
      </c>
      <c r="AF1032" s="13">
        <v>0.63157894736842102</v>
      </c>
      <c r="AG1032" s="13">
        <v>0.56818181818181801</v>
      </c>
      <c r="AH1032" s="13"/>
      <c r="AI1032" s="13">
        <v>0.56000000000000005</v>
      </c>
      <c r="AJ1032" s="13">
        <v>0.64583333333333304</v>
      </c>
      <c r="AK1032" s="13">
        <v>0.68852459016393397</v>
      </c>
      <c r="AL1032" s="13">
        <v>0.81368821292775695</v>
      </c>
      <c r="AM1032" s="13">
        <v>0.87640449438202295</v>
      </c>
      <c r="AN1032" s="13"/>
      <c r="AO1032" s="13">
        <v>0.75257731958762897</v>
      </c>
      <c r="AP1032" s="13">
        <v>0.81094527363184099</v>
      </c>
      <c r="AQ1032" s="13"/>
      <c r="AR1032" s="13">
        <v>0.89655172413793105</v>
      </c>
      <c r="AS1032" s="13">
        <v>0.76397515527950299</v>
      </c>
      <c r="AT1032" s="13">
        <v>1</v>
      </c>
      <c r="AU1032" s="13">
        <v>0.86666666666666703</v>
      </c>
      <c r="AV1032" s="13">
        <v>0.77777777777777801</v>
      </c>
      <c r="AW1032" s="13">
        <v>0.71428571428571397</v>
      </c>
      <c r="AX1032" s="13">
        <v>0.86666666666666703</v>
      </c>
      <c r="AY1032" s="13">
        <v>0.64705882352941202</v>
      </c>
      <c r="AZ1032" s="13">
        <v>0.76595744680851097</v>
      </c>
      <c r="BA1032" s="13">
        <v>0.61290322580645196</v>
      </c>
      <c r="BB1032" s="13">
        <v>0.92307692307692302</v>
      </c>
      <c r="BC1032" s="13">
        <v>0.65217391304347805</v>
      </c>
      <c r="BD1032" s="13"/>
      <c r="BE1032" s="13">
        <v>0.85</v>
      </c>
    </row>
    <row r="1033" spans="2:57" x14ac:dyDescent="0.25">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row>
    <row r="1034" spans="2:57" x14ac:dyDescent="0.25">
      <c r="B1034" s="6" t="s">
        <v>433</v>
      </c>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row>
    <row r="1035" spans="2:57" x14ac:dyDescent="0.25">
      <c r="B1035" s="23" t="s">
        <v>86</v>
      </c>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row>
    <row r="1036" spans="2:57" x14ac:dyDescent="0.25">
      <c r="B1036" t="s">
        <v>429</v>
      </c>
      <c r="C1036" s="13">
        <v>0.42260692464358501</v>
      </c>
      <c r="D1036" s="13">
        <v>0.19480519480519501</v>
      </c>
      <c r="E1036" s="13">
        <v>0.31111111111111101</v>
      </c>
      <c r="F1036" s="13">
        <v>0.39370078740157499</v>
      </c>
      <c r="G1036" s="13">
        <v>0.5</v>
      </c>
      <c r="H1036" s="13"/>
      <c r="I1036" s="13">
        <v>0.33690987124463501</v>
      </c>
      <c r="J1036" s="13">
        <v>0.5</v>
      </c>
      <c r="K1036" s="13"/>
      <c r="L1036" s="13">
        <v>0.453125</v>
      </c>
      <c r="M1036" s="13">
        <v>0.42424242424242398</v>
      </c>
      <c r="N1036" s="13">
        <v>0.438127090301003</v>
      </c>
      <c r="O1036" s="13">
        <v>0.39318885448916402</v>
      </c>
      <c r="P1036" s="13"/>
      <c r="Q1036" s="13">
        <v>0.29729729729729698</v>
      </c>
      <c r="R1036" s="13">
        <v>0.28378378378378399</v>
      </c>
      <c r="S1036" s="13">
        <v>0.41304347826087001</v>
      </c>
      <c r="T1036" s="13">
        <v>0.30841121495327101</v>
      </c>
      <c r="U1036" s="13">
        <v>0.43548387096774199</v>
      </c>
      <c r="V1036" s="13">
        <v>0.488549618320611</v>
      </c>
      <c r="W1036" s="13">
        <v>0.5</v>
      </c>
      <c r="X1036" s="13">
        <v>0.52192982456140302</v>
      </c>
      <c r="Y1036" s="13"/>
      <c r="Z1036" s="13">
        <v>0.37410071942445999</v>
      </c>
      <c r="AA1036" s="13">
        <v>0.36196319018404899</v>
      </c>
      <c r="AB1036" s="13">
        <v>0.422077922077922</v>
      </c>
      <c r="AC1036" s="13">
        <v>0.53072625698324005</v>
      </c>
      <c r="AD1036" s="13">
        <v>0.476190476190476</v>
      </c>
      <c r="AE1036" s="13">
        <v>0.33027522935779802</v>
      </c>
      <c r="AF1036" s="13">
        <v>0.35714285714285698</v>
      </c>
      <c r="AG1036" s="13">
        <v>0.47252747252747301</v>
      </c>
      <c r="AH1036" s="13"/>
      <c r="AI1036" s="13">
        <v>0.33333333333333298</v>
      </c>
      <c r="AJ1036" s="13">
        <v>0.36082474226804101</v>
      </c>
      <c r="AK1036" s="13">
        <v>0.32026143790849698</v>
      </c>
      <c r="AL1036" s="13">
        <v>0.40836653386454203</v>
      </c>
      <c r="AM1036" s="13">
        <v>0.62643678160919503</v>
      </c>
      <c r="AN1036" s="13"/>
      <c r="AO1036" s="13">
        <v>0.41137123745819398</v>
      </c>
      <c r="AP1036" s="13">
        <v>0.44010416666666702</v>
      </c>
      <c r="AQ1036" s="13"/>
      <c r="AR1036" s="13">
        <v>0.40625</v>
      </c>
      <c r="AS1036" s="13">
        <v>0.50699300699300698</v>
      </c>
      <c r="AT1036" s="13">
        <v>0.29411764705882398</v>
      </c>
      <c r="AU1036" s="13">
        <v>0.35483870967741898</v>
      </c>
      <c r="AV1036" s="13">
        <v>0.32773109243697501</v>
      </c>
      <c r="AW1036" s="13">
        <v>0.28571428571428598</v>
      </c>
      <c r="AX1036" s="13">
        <v>0.38095238095238099</v>
      </c>
      <c r="AY1036" s="13">
        <v>0.55882352941176505</v>
      </c>
      <c r="AZ1036" s="13">
        <v>0.49019607843137297</v>
      </c>
      <c r="BA1036" s="13">
        <v>0.36206896551724099</v>
      </c>
      <c r="BB1036" s="13">
        <v>0.42105263157894701</v>
      </c>
      <c r="BC1036" s="13">
        <v>0.39622641509433998</v>
      </c>
      <c r="BD1036" s="13"/>
      <c r="BE1036" s="13">
        <v>0.50991501416430596</v>
      </c>
    </row>
    <row r="1037" spans="2:57" x14ac:dyDescent="0.25">
      <c r="B1037" t="s">
        <v>430</v>
      </c>
      <c r="C1037" s="13">
        <v>0.41242362525458198</v>
      </c>
      <c r="D1037" s="13">
        <v>0.48051948051948101</v>
      </c>
      <c r="E1037" s="13">
        <v>0.4</v>
      </c>
      <c r="F1037" s="13">
        <v>0.42913385826771699</v>
      </c>
      <c r="G1037" s="13">
        <v>0.39728682170542601</v>
      </c>
      <c r="H1037" s="13"/>
      <c r="I1037" s="13">
        <v>0.42918454935622302</v>
      </c>
      <c r="J1037" s="13">
        <v>0.39728682170542601</v>
      </c>
      <c r="K1037" s="13"/>
      <c r="L1037" s="13">
        <v>0.421875</v>
      </c>
      <c r="M1037" s="13">
        <v>0.41991341991342002</v>
      </c>
      <c r="N1037" s="13">
        <v>0.42474916387959899</v>
      </c>
      <c r="O1037" s="13">
        <v>0.39318885448916402</v>
      </c>
      <c r="P1037" s="13"/>
      <c r="Q1037" s="13">
        <v>0.39639639639639601</v>
      </c>
      <c r="R1037" s="13">
        <v>0.47297297297297303</v>
      </c>
      <c r="S1037" s="13">
        <v>0.45652173913043498</v>
      </c>
      <c r="T1037" s="13">
        <v>0.42990654205607498</v>
      </c>
      <c r="U1037" s="13">
        <v>0.43548387096774199</v>
      </c>
      <c r="V1037" s="13">
        <v>0.40458015267175601</v>
      </c>
      <c r="W1037" s="13">
        <v>0.36734693877551</v>
      </c>
      <c r="X1037" s="13">
        <v>0.38596491228070201</v>
      </c>
      <c r="Y1037" s="13"/>
      <c r="Z1037" s="13">
        <v>0.44604316546762601</v>
      </c>
      <c r="AA1037" s="13">
        <v>0.43558282208589</v>
      </c>
      <c r="AB1037" s="13">
        <v>0.42857142857142899</v>
      </c>
      <c r="AC1037" s="13">
        <v>0.36871508379888301</v>
      </c>
      <c r="AD1037" s="13">
        <v>0.38095238095238099</v>
      </c>
      <c r="AE1037" s="13">
        <v>0.45871559633027498</v>
      </c>
      <c r="AF1037" s="13">
        <v>0.40476190476190499</v>
      </c>
      <c r="AG1037" s="13">
        <v>0.36263736263736301</v>
      </c>
      <c r="AH1037" s="13"/>
      <c r="AI1037" s="13">
        <v>0.46666666666666701</v>
      </c>
      <c r="AJ1037" s="13">
        <v>0.38144329896907198</v>
      </c>
      <c r="AK1037" s="13">
        <v>0.41830065359477098</v>
      </c>
      <c r="AL1037" s="13">
        <v>0.44820717131474103</v>
      </c>
      <c r="AM1037" s="13">
        <v>0.28735632183908</v>
      </c>
      <c r="AN1037" s="13"/>
      <c r="AO1037" s="13">
        <v>0.40133779264213998</v>
      </c>
      <c r="AP1037" s="13">
        <v>0.4296875</v>
      </c>
      <c r="AQ1037" s="13"/>
      <c r="AR1037" s="13">
        <v>0.484375</v>
      </c>
      <c r="AS1037" s="13">
        <v>0.374125874125874</v>
      </c>
      <c r="AT1037" s="13">
        <v>0.58823529411764697</v>
      </c>
      <c r="AU1037" s="13">
        <v>0.41935483870967699</v>
      </c>
      <c r="AV1037" s="13">
        <v>0.46218487394958002</v>
      </c>
      <c r="AW1037" s="13">
        <v>0.45454545454545497</v>
      </c>
      <c r="AX1037" s="13">
        <v>0.5</v>
      </c>
      <c r="AY1037" s="13">
        <v>0.35294117647058798</v>
      </c>
      <c r="AZ1037" s="13">
        <v>0.30392156862745101</v>
      </c>
      <c r="BA1037" s="13">
        <v>0.48275862068965503</v>
      </c>
      <c r="BB1037" s="13">
        <v>0.38596491228070201</v>
      </c>
      <c r="BC1037" s="13">
        <v>0.35849056603773599</v>
      </c>
      <c r="BD1037" s="13"/>
      <c r="BE1037" s="13">
        <v>0.39943342776203999</v>
      </c>
    </row>
    <row r="1038" spans="2:57" x14ac:dyDescent="0.25">
      <c r="B1038" t="s">
        <v>431</v>
      </c>
      <c r="C1038" s="13">
        <v>0.107942973523422</v>
      </c>
      <c r="D1038" s="13">
        <v>0.19480519480519501</v>
      </c>
      <c r="E1038" s="13">
        <v>0.20740740740740701</v>
      </c>
      <c r="F1038" s="13">
        <v>0.102362204724409</v>
      </c>
      <c r="G1038" s="13">
        <v>7.1705426356589094E-2</v>
      </c>
      <c r="H1038" s="13"/>
      <c r="I1038" s="13">
        <v>0.14806866952789699</v>
      </c>
      <c r="J1038" s="13">
        <v>7.1705426356589094E-2</v>
      </c>
      <c r="K1038" s="13"/>
      <c r="L1038" s="13">
        <v>7.8125E-2</v>
      </c>
      <c r="M1038" s="13">
        <v>0.12554112554112601</v>
      </c>
      <c r="N1038" s="13">
        <v>9.3645484949832797E-2</v>
      </c>
      <c r="O1038" s="13">
        <v>0.120743034055728</v>
      </c>
      <c r="P1038" s="13"/>
      <c r="Q1038" s="13">
        <v>0.171171171171171</v>
      </c>
      <c r="R1038" s="13">
        <v>0.14864864864864899</v>
      </c>
      <c r="S1038" s="13">
        <v>0.108695652173913</v>
      </c>
      <c r="T1038" s="13">
        <v>0.177570093457944</v>
      </c>
      <c r="U1038" s="13">
        <v>9.6774193548387094E-2</v>
      </c>
      <c r="V1038" s="13">
        <v>7.6335877862595394E-2</v>
      </c>
      <c r="W1038" s="13">
        <v>0.11224489795918401</v>
      </c>
      <c r="X1038" s="13">
        <v>5.2631578947368397E-2</v>
      </c>
      <c r="Y1038" s="13"/>
      <c r="Z1038" s="13">
        <v>0.12230215827338101</v>
      </c>
      <c r="AA1038" s="13">
        <v>0.11656441717791401</v>
      </c>
      <c r="AB1038" s="13">
        <v>9.7402597402597393E-2</v>
      </c>
      <c r="AC1038" s="13">
        <v>6.1452513966480403E-2</v>
      </c>
      <c r="AD1038" s="13">
        <v>9.5238095238095205E-2</v>
      </c>
      <c r="AE1038" s="13">
        <v>0.16513761467889901</v>
      </c>
      <c r="AF1038" s="13">
        <v>0.16666666666666699</v>
      </c>
      <c r="AG1038" s="13">
        <v>9.8901098901098897E-2</v>
      </c>
      <c r="AH1038" s="13"/>
      <c r="AI1038" s="13">
        <v>8.8888888888888906E-2</v>
      </c>
      <c r="AJ1038" s="13">
        <v>0.164948453608247</v>
      </c>
      <c r="AK1038" s="13">
        <v>0.18954248366013099</v>
      </c>
      <c r="AL1038" s="13">
        <v>9.1633466135458197E-2</v>
      </c>
      <c r="AM1038" s="13">
        <v>6.3218390804597693E-2</v>
      </c>
      <c r="AN1038" s="13"/>
      <c r="AO1038" s="13">
        <v>0.118729096989967</v>
      </c>
      <c r="AP1038" s="13">
        <v>9.1145833333333301E-2</v>
      </c>
      <c r="AQ1038" s="13"/>
      <c r="AR1038" s="13">
        <v>9.375E-2</v>
      </c>
      <c r="AS1038" s="13">
        <v>6.9930069930069894E-2</v>
      </c>
      <c r="AT1038" s="13">
        <v>5.8823529411764698E-2</v>
      </c>
      <c r="AU1038" s="13">
        <v>9.6774193548387094E-2</v>
      </c>
      <c r="AV1038" s="13">
        <v>0.159663865546218</v>
      </c>
      <c r="AW1038" s="13">
        <v>0.168831168831169</v>
      </c>
      <c r="AX1038" s="13">
        <v>0.119047619047619</v>
      </c>
      <c r="AY1038" s="13">
        <v>5.8823529411764698E-2</v>
      </c>
      <c r="AZ1038" s="13">
        <v>0.12745098039215699</v>
      </c>
      <c r="BA1038" s="13">
        <v>6.8965517241379296E-2</v>
      </c>
      <c r="BB1038" s="13">
        <v>0.157894736842105</v>
      </c>
      <c r="BC1038" s="13">
        <v>0.113207547169811</v>
      </c>
      <c r="BD1038" s="13"/>
      <c r="BE1038" s="13">
        <v>6.5155807365439106E-2</v>
      </c>
    </row>
    <row r="1039" spans="2:57" x14ac:dyDescent="0.25">
      <c r="B1039" t="s">
        <v>432</v>
      </c>
      <c r="C1039" s="13">
        <v>4.3788187372708801E-2</v>
      </c>
      <c r="D1039" s="13">
        <v>0.12987012987013</v>
      </c>
      <c r="E1039" s="13">
        <v>7.4074074074074098E-2</v>
      </c>
      <c r="F1039" s="13">
        <v>4.33070866141732E-2</v>
      </c>
      <c r="G1039" s="13">
        <v>2.32558139534884E-2</v>
      </c>
      <c r="H1039" s="13"/>
      <c r="I1039" s="13">
        <v>6.6523605150214604E-2</v>
      </c>
      <c r="J1039" s="13">
        <v>2.32558139534884E-2</v>
      </c>
      <c r="K1039" s="13"/>
      <c r="L1039" s="13">
        <v>3.90625E-2</v>
      </c>
      <c r="M1039" s="13">
        <v>1.2987012987013E-2</v>
      </c>
      <c r="N1039" s="13">
        <v>3.3444816053511697E-2</v>
      </c>
      <c r="O1039" s="13">
        <v>7.7399380804953594E-2</v>
      </c>
      <c r="P1039" s="13"/>
      <c r="Q1039" s="13">
        <v>0.126126126126126</v>
      </c>
      <c r="R1039" s="13">
        <v>6.7567567567567599E-2</v>
      </c>
      <c r="S1039" s="13">
        <v>2.1739130434782601E-2</v>
      </c>
      <c r="T1039" s="13">
        <v>6.5420560747663503E-2</v>
      </c>
      <c r="U1039" s="13">
        <v>1.6129032258064498E-2</v>
      </c>
      <c r="V1039" s="13">
        <v>2.2900763358778602E-2</v>
      </c>
      <c r="W1039" s="13">
        <v>1.02040816326531E-2</v>
      </c>
      <c r="X1039" s="13">
        <v>3.07017543859649E-2</v>
      </c>
      <c r="Y1039" s="13"/>
      <c r="Z1039" s="13">
        <v>5.7553956834532398E-2</v>
      </c>
      <c r="AA1039" s="13">
        <v>6.13496932515337E-2</v>
      </c>
      <c r="AB1039" s="13">
        <v>3.2467532467532499E-2</v>
      </c>
      <c r="AC1039" s="13">
        <v>2.7932960893854698E-2</v>
      </c>
      <c r="AD1039" s="13">
        <v>3.8095238095238099E-2</v>
      </c>
      <c r="AE1039" s="13">
        <v>2.7522935779816501E-2</v>
      </c>
      <c r="AF1039" s="13">
        <v>7.1428571428571397E-2</v>
      </c>
      <c r="AG1039" s="13">
        <v>5.4945054945054903E-2</v>
      </c>
      <c r="AH1039" s="13"/>
      <c r="AI1039" s="13">
        <v>0.11111111111111099</v>
      </c>
      <c r="AJ1039" s="13">
        <v>8.2474226804123696E-2</v>
      </c>
      <c r="AK1039" s="13">
        <v>4.5751633986928102E-2</v>
      </c>
      <c r="AL1039" s="13">
        <v>3.58565737051793E-2</v>
      </c>
      <c r="AM1039" s="13">
        <v>2.2988505747126398E-2</v>
      </c>
      <c r="AN1039" s="13"/>
      <c r="AO1039" s="13">
        <v>5.5183946488294298E-2</v>
      </c>
      <c r="AP1039" s="13">
        <v>2.6041666666666699E-2</v>
      </c>
      <c r="AQ1039" s="13"/>
      <c r="AR1039" s="13">
        <v>1.5625E-2</v>
      </c>
      <c r="AS1039" s="13">
        <v>2.7972027972028E-2</v>
      </c>
      <c r="AT1039" s="13">
        <v>5.8823529411764698E-2</v>
      </c>
      <c r="AU1039" s="13">
        <v>0.12903225806451599</v>
      </c>
      <c r="AV1039" s="13">
        <v>5.0420168067226899E-2</v>
      </c>
      <c r="AW1039" s="13">
        <v>6.4935064935064901E-2</v>
      </c>
      <c r="AX1039" s="13">
        <v>0</v>
      </c>
      <c r="AY1039" s="13">
        <v>2.9411764705882401E-2</v>
      </c>
      <c r="AZ1039" s="13">
        <v>4.9019607843137303E-2</v>
      </c>
      <c r="BA1039" s="13">
        <v>5.1724137931034503E-2</v>
      </c>
      <c r="BB1039" s="13">
        <v>3.5087719298245598E-2</v>
      </c>
      <c r="BC1039" s="13">
        <v>0.13207547169811301</v>
      </c>
      <c r="BD1039" s="13"/>
      <c r="BE1039" s="13">
        <v>1.9830028328611901E-2</v>
      </c>
    </row>
    <row r="1040" spans="2:57" x14ac:dyDescent="0.25">
      <c r="B1040" t="s">
        <v>149</v>
      </c>
      <c r="C1040" s="13">
        <v>1.3238289205702599E-2</v>
      </c>
      <c r="D1040" s="13">
        <v>0</v>
      </c>
      <c r="E1040" s="13">
        <v>7.4074074074074103E-3</v>
      </c>
      <c r="F1040" s="13">
        <v>3.1496062992125998E-2</v>
      </c>
      <c r="G1040" s="13">
        <v>7.7519379844961196E-3</v>
      </c>
      <c r="H1040" s="13"/>
      <c r="I1040" s="13">
        <v>1.9313304721029999E-2</v>
      </c>
      <c r="J1040" s="13">
        <v>7.7519379844961196E-3</v>
      </c>
      <c r="K1040" s="13"/>
      <c r="L1040" s="13">
        <v>7.8125E-3</v>
      </c>
      <c r="M1040" s="13">
        <v>1.7316017316017299E-2</v>
      </c>
      <c r="N1040" s="13">
        <v>1.00334448160535E-2</v>
      </c>
      <c r="O1040" s="13">
        <v>1.54798761609907E-2</v>
      </c>
      <c r="P1040" s="13"/>
      <c r="Q1040" s="13">
        <v>9.0090090090090107E-3</v>
      </c>
      <c r="R1040" s="13">
        <v>2.7027027027027001E-2</v>
      </c>
      <c r="S1040" s="13">
        <v>0</v>
      </c>
      <c r="T1040" s="13">
        <v>1.86915887850467E-2</v>
      </c>
      <c r="U1040" s="13">
        <v>1.6129032258064498E-2</v>
      </c>
      <c r="V1040" s="13">
        <v>7.63358778625954E-3</v>
      </c>
      <c r="W1040" s="13">
        <v>1.02040816326531E-2</v>
      </c>
      <c r="X1040" s="13">
        <v>8.7719298245613996E-3</v>
      </c>
      <c r="Y1040" s="13"/>
      <c r="Z1040" s="13">
        <v>0</v>
      </c>
      <c r="AA1040" s="13">
        <v>2.4539877300613501E-2</v>
      </c>
      <c r="AB1040" s="13">
        <v>1.9480519480519501E-2</v>
      </c>
      <c r="AC1040" s="13">
        <v>1.11731843575419E-2</v>
      </c>
      <c r="AD1040" s="13">
        <v>9.5238095238095195E-3</v>
      </c>
      <c r="AE1040" s="13">
        <v>1.8348623853211E-2</v>
      </c>
      <c r="AF1040" s="13">
        <v>0</v>
      </c>
      <c r="AG1040" s="13">
        <v>1.0989010989011E-2</v>
      </c>
      <c r="AH1040" s="13"/>
      <c r="AI1040" s="13">
        <v>0</v>
      </c>
      <c r="AJ1040" s="13">
        <v>1.03092783505155E-2</v>
      </c>
      <c r="AK1040" s="13">
        <v>2.61437908496732E-2</v>
      </c>
      <c r="AL1040" s="13">
        <v>1.5936254980079698E-2</v>
      </c>
      <c r="AM1040" s="13">
        <v>0</v>
      </c>
      <c r="AN1040" s="13"/>
      <c r="AO1040" s="13">
        <v>1.3377926421404699E-2</v>
      </c>
      <c r="AP1040" s="13">
        <v>1.3020833333333299E-2</v>
      </c>
      <c r="AQ1040" s="13"/>
      <c r="AR1040" s="13">
        <v>0</v>
      </c>
      <c r="AS1040" s="13">
        <v>2.0979020979021001E-2</v>
      </c>
      <c r="AT1040" s="13">
        <v>0</v>
      </c>
      <c r="AU1040" s="13">
        <v>0</v>
      </c>
      <c r="AV1040" s="13">
        <v>0</v>
      </c>
      <c r="AW1040" s="13">
        <v>2.5974025974026E-2</v>
      </c>
      <c r="AX1040" s="13">
        <v>0</v>
      </c>
      <c r="AY1040" s="13">
        <v>0</v>
      </c>
      <c r="AZ1040" s="13">
        <v>2.9411764705882401E-2</v>
      </c>
      <c r="BA1040" s="13">
        <v>3.4482758620689703E-2</v>
      </c>
      <c r="BB1040" s="13">
        <v>0</v>
      </c>
      <c r="BC1040" s="13">
        <v>0</v>
      </c>
      <c r="BD1040" s="13"/>
      <c r="BE1040" s="13">
        <v>5.6657223796033997E-3</v>
      </c>
    </row>
    <row r="1041" spans="2:57" x14ac:dyDescent="0.25">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row>
    <row r="1042" spans="2:57" x14ac:dyDescent="0.25">
      <c r="B1042" s="6" t="s">
        <v>439</v>
      </c>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row>
    <row r="1043" spans="2:57" x14ac:dyDescent="0.25">
      <c r="B1043" s="23" t="s">
        <v>86</v>
      </c>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row>
    <row r="1044" spans="2:57" x14ac:dyDescent="0.25">
      <c r="B1044" t="s">
        <v>434</v>
      </c>
      <c r="C1044" s="13">
        <v>0.29327902240325898</v>
      </c>
      <c r="D1044" s="13">
        <v>0.207792207792208</v>
      </c>
      <c r="E1044" s="13">
        <v>0.20740740740740701</v>
      </c>
      <c r="F1044" s="13">
        <v>0.27165354330708702</v>
      </c>
      <c r="G1044" s="13">
        <v>0.33914728682170497</v>
      </c>
      <c r="H1044" s="13"/>
      <c r="I1044" s="13">
        <v>0.242489270386266</v>
      </c>
      <c r="J1044" s="13">
        <v>0.33914728682170497</v>
      </c>
      <c r="K1044" s="13"/>
      <c r="L1044" s="13">
        <v>0.3125</v>
      </c>
      <c r="M1044" s="13">
        <v>0.31601731601731597</v>
      </c>
      <c r="N1044" s="13">
        <v>0.337792642140468</v>
      </c>
      <c r="O1044" s="13">
        <v>0.22600619195046401</v>
      </c>
      <c r="P1044" s="13"/>
      <c r="Q1044" s="13">
        <v>0.20720720720720701</v>
      </c>
      <c r="R1044" s="13">
        <v>0.22972972972972999</v>
      </c>
      <c r="S1044" s="13">
        <v>0.32608695652173902</v>
      </c>
      <c r="T1044" s="13">
        <v>0.22429906542056099</v>
      </c>
      <c r="U1044" s="13">
        <v>0.27419354838709697</v>
      </c>
      <c r="V1044" s="13">
        <v>0.38167938931297701</v>
      </c>
      <c r="W1044" s="13">
        <v>0.33673469387755101</v>
      </c>
      <c r="X1044" s="13">
        <v>0.32894736842105299</v>
      </c>
      <c r="Y1044" s="13"/>
      <c r="Z1044" s="13">
        <v>0.26618705035971202</v>
      </c>
      <c r="AA1044" s="13">
        <v>0.245398773006135</v>
      </c>
      <c r="AB1044" s="13">
        <v>0.27922077922077898</v>
      </c>
      <c r="AC1044" s="13">
        <v>0.42458100558659201</v>
      </c>
      <c r="AD1044" s="13">
        <v>0.32380952380952399</v>
      </c>
      <c r="AE1044" s="13">
        <v>0.25688073394495398</v>
      </c>
      <c r="AF1044" s="13">
        <v>0.26190476190476197</v>
      </c>
      <c r="AG1044" s="13">
        <v>0.20879120879120899</v>
      </c>
      <c r="AH1044" s="13"/>
      <c r="AI1044" s="13">
        <v>0.24444444444444399</v>
      </c>
      <c r="AJ1044" s="13">
        <v>0.19587628865979401</v>
      </c>
      <c r="AK1044" s="13">
        <v>0.18300653594771199</v>
      </c>
      <c r="AL1044" s="13">
        <v>0.30478087649402402</v>
      </c>
      <c r="AM1044" s="13">
        <v>0.43678160919540199</v>
      </c>
      <c r="AN1044" s="13"/>
      <c r="AO1044" s="13">
        <v>0.30100334448160498</v>
      </c>
      <c r="AP1044" s="13">
        <v>0.28125</v>
      </c>
      <c r="AQ1044" s="13"/>
      <c r="AR1044" s="13">
        <v>0.21875</v>
      </c>
      <c r="AS1044" s="13">
        <v>0.34265734265734299</v>
      </c>
      <c r="AT1044" s="13">
        <v>0.17647058823529399</v>
      </c>
      <c r="AU1044" s="13">
        <v>0.19354838709677399</v>
      </c>
      <c r="AV1044" s="13">
        <v>0.22689075630252101</v>
      </c>
      <c r="AW1044" s="13">
        <v>0.25974025974025999</v>
      </c>
      <c r="AX1044" s="13">
        <v>0.273809523809524</v>
      </c>
      <c r="AY1044" s="13">
        <v>0.26470588235294101</v>
      </c>
      <c r="AZ1044" s="13">
        <v>0.38235294117647101</v>
      </c>
      <c r="BA1044" s="13">
        <v>0.18965517241379301</v>
      </c>
      <c r="BB1044" s="13">
        <v>0.36842105263157898</v>
      </c>
      <c r="BC1044" s="13">
        <v>0.320754716981132</v>
      </c>
      <c r="BD1044" s="13"/>
      <c r="BE1044" s="13">
        <v>0.382436260623229</v>
      </c>
    </row>
    <row r="1045" spans="2:57" x14ac:dyDescent="0.25">
      <c r="B1045" t="s">
        <v>435</v>
      </c>
      <c r="C1045" s="13">
        <v>0.45723014256619099</v>
      </c>
      <c r="D1045" s="13">
        <v>0.27272727272727298</v>
      </c>
      <c r="E1045" s="13">
        <v>0.451851851851852</v>
      </c>
      <c r="F1045" s="13">
        <v>0.46850393700787402</v>
      </c>
      <c r="G1045" s="13">
        <v>0.48062015503875999</v>
      </c>
      <c r="H1045" s="13"/>
      <c r="I1045" s="13">
        <v>0.43133047210300401</v>
      </c>
      <c r="J1045" s="13">
        <v>0.48062015503875999</v>
      </c>
      <c r="K1045" s="13"/>
      <c r="L1045" s="13">
        <v>0.4140625</v>
      </c>
      <c r="M1045" s="13">
        <v>0.50216450216450204</v>
      </c>
      <c r="N1045" s="13">
        <v>0.438127090301003</v>
      </c>
      <c r="O1045" s="13">
        <v>0.461300309597523</v>
      </c>
      <c r="P1045" s="13"/>
      <c r="Q1045" s="13">
        <v>0.37837837837837801</v>
      </c>
      <c r="R1045" s="13">
        <v>0.40540540540540498</v>
      </c>
      <c r="S1045" s="13">
        <v>0.40217391304347799</v>
      </c>
      <c r="T1045" s="13">
        <v>0.50467289719626196</v>
      </c>
      <c r="U1045" s="13">
        <v>0.532258064516129</v>
      </c>
      <c r="V1045" s="13">
        <v>0.43511450381679401</v>
      </c>
      <c r="W1045" s="13">
        <v>0.44897959183673503</v>
      </c>
      <c r="X1045" s="13">
        <v>0.49122807017543901</v>
      </c>
      <c r="Y1045" s="13"/>
      <c r="Z1045" s="13">
        <v>0.47482014388489202</v>
      </c>
      <c r="AA1045" s="13">
        <v>0.48466257668711699</v>
      </c>
      <c r="AB1045" s="13">
        <v>0.44155844155844198</v>
      </c>
      <c r="AC1045" s="13">
        <v>0.42458100558659201</v>
      </c>
      <c r="AD1045" s="13">
        <v>0.419047619047619</v>
      </c>
      <c r="AE1045" s="13">
        <v>0.44036697247706402</v>
      </c>
      <c r="AF1045" s="13">
        <v>0.5</v>
      </c>
      <c r="AG1045" s="13">
        <v>0.51648351648351698</v>
      </c>
      <c r="AH1045" s="13"/>
      <c r="AI1045" s="13">
        <v>0.44444444444444398</v>
      </c>
      <c r="AJ1045" s="13">
        <v>0.45360824742268002</v>
      </c>
      <c r="AK1045" s="13">
        <v>0.47712418300653597</v>
      </c>
      <c r="AL1045" s="13">
        <v>0.47609561752988</v>
      </c>
      <c r="AM1045" s="13">
        <v>0.390804597701149</v>
      </c>
      <c r="AN1045" s="13"/>
      <c r="AO1045" s="13">
        <v>0.438127090301003</v>
      </c>
      <c r="AP1045" s="13">
        <v>0.48697916666666702</v>
      </c>
      <c r="AQ1045" s="13"/>
      <c r="AR1045" s="13">
        <v>0.59375</v>
      </c>
      <c r="AS1045" s="13">
        <v>0.45104895104895099</v>
      </c>
      <c r="AT1045" s="13">
        <v>0.58823529411764697</v>
      </c>
      <c r="AU1045" s="13">
        <v>0.54838709677419395</v>
      </c>
      <c r="AV1045" s="13">
        <v>0.46218487394958002</v>
      </c>
      <c r="AW1045" s="13">
        <v>0.415584415584416</v>
      </c>
      <c r="AX1045" s="13">
        <v>0.44047619047619002</v>
      </c>
      <c r="AY1045" s="13">
        <v>0.5</v>
      </c>
      <c r="AZ1045" s="13">
        <v>0.35294117647058798</v>
      </c>
      <c r="BA1045" s="13">
        <v>0.60344827586206895</v>
      </c>
      <c r="BB1045" s="13">
        <v>0.36842105263157898</v>
      </c>
      <c r="BC1045" s="13">
        <v>0.41509433962264197</v>
      </c>
      <c r="BD1045" s="13"/>
      <c r="BE1045" s="13">
        <v>0.45892351274787502</v>
      </c>
    </row>
    <row r="1046" spans="2:57" x14ac:dyDescent="0.25">
      <c r="B1046" t="s">
        <v>436</v>
      </c>
      <c r="C1046" s="13">
        <v>0.17311608961303501</v>
      </c>
      <c r="D1046" s="13">
        <v>0.40259740259740301</v>
      </c>
      <c r="E1046" s="13">
        <v>0.25185185185185199</v>
      </c>
      <c r="F1046" s="13">
        <v>0.181102362204724</v>
      </c>
      <c r="G1046" s="13">
        <v>0.114341085271318</v>
      </c>
      <c r="H1046" s="13"/>
      <c r="I1046" s="13">
        <v>0.23819742489270401</v>
      </c>
      <c r="J1046" s="13">
        <v>0.114341085271318</v>
      </c>
      <c r="K1046" s="13"/>
      <c r="L1046" s="13">
        <v>0.1640625</v>
      </c>
      <c r="M1046" s="13">
        <v>0.14285714285714299</v>
      </c>
      <c r="N1046" s="13">
        <v>0.163879598662207</v>
      </c>
      <c r="O1046" s="13">
        <v>0.20743034055727599</v>
      </c>
      <c r="P1046" s="13"/>
      <c r="Q1046" s="13">
        <v>0.28828828828828801</v>
      </c>
      <c r="R1046" s="13">
        <v>0.25675675675675702</v>
      </c>
      <c r="S1046" s="13">
        <v>0.19565217391304299</v>
      </c>
      <c r="T1046" s="13">
        <v>0.20560747663551401</v>
      </c>
      <c r="U1046" s="13">
        <v>0.13709677419354799</v>
      </c>
      <c r="V1046" s="13">
        <v>0.114503816793893</v>
      </c>
      <c r="W1046" s="13">
        <v>0.15306122448979601</v>
      </c>
      <c r="X1046" s="13">
        <v>0.118421052631579</v>
      </c>
      <c r="Y1046" s="13"/>
      <c r="Z1046" s="13">
        <v>0.15107913669064699</v>
      </c>
      <c r="AA1046" s="13">
        <v>0.184049079754601</v>
      </c>
      <c r="AB1046" s="13">
        <v>0.22077922077922099</v>
      </c>
      <c r="AC1046" s="13">
        <v>0.106145251396648</v>
      </c>
      <c r="AD1046" s="13">
        <v>0.161904761904762</v>
      </c>
      <c r="AE1046" s="13">
        <v>0.18348623853210999</v>
      </c>
      <c r="AF1046" s="13">
        <v>0.16666666666666699</v>
      </c>
      <c r="AG1046" s="13">
        <v>0.24175824175824201</v>
      </c>
      <c r="AH1046" s="13"/>
      <c r="AI1046" s="13">
        <v>0.2</v>
      </c>
      <c r="AJ1046" s="13">
        <v>0.28865979381443302</v>
      </c>
      <c r="AK1046" s="13">
        <v>0.24183006535947699</v>
      </c>
      <c r="AL1046" s="13">
        <v>0.14940239043824699</v>
      </c>
      <c r="AM1046" s="13">
        <v>0.10344827586206901</v>
      </c>
      <c r="AN1046" s="13"/>
      <c r="AO1046" s="13">
        <v>0.18561872909699001</v>
      </c>
      <c r="AP1046" s="13">
        <v>0.15364583333333301</v>
      </c>
      <c r="AQ1046" s="13"/>
      <c r="AR1046" s="13">
        <v>0.1875</v>
      </c>
      <c r="AS1046" s="13">
        <v>0.16433566433566399</v>
      </c>
      <c r="AT1046" s="13">
        <v>5.8823529411764698E-2</v>
      </c>
      <c r="AU1046" s="13">
        <v>0.12903225806451599</v>
      </c>
      <c r="AV1046" s="13">
        <v>0.23529411764705899</v>
      </c>
      <c r="AW1046" s="13">
        <v>0.246753246753247</v>
      </c>
      <c r="AX1046" s="13">
        <v>0.19047619047618999</v>
      </c>
      <c r="AY1046" s="13">
        <v>0.14705882352941199</v>
      </c>
      <c r="AZ1046" s="13">
        <v>0.12745098039215699</v>
      </c>
      <c r="BA1046" s="13">
        <v>8.6206896551724102E-2</v>
      </c>
      <c r="BB1046" s="13">
        <v>0.19298245614035101</v>
      </c>
      <c r="BC1046" s="13">
        <v>0.169811320754717</v>
      </c>
      <c r="BD1046" s="13"/>
      <c r="BE1046" s="13">
        <v>0.10481586402266301</v>
      </c>
    </row>
    <row r="1047" spans="2:57" x14ac:dyDescent="0.25">
      <c r="B1047" t="s">
        <v>437</v>
      </c>
      <c r="C1047" s="13">
        <v>4.2769857433808602E-2</v>
      </c>
      <c r="D1047" s="13">
        <v>5.1948051948052E-2</v>
      </c>
      <c r="E1047" s="13">
        <v>6.6666666666666693E-2</v>
      </c>
      <c r="F1047" s="13">
        <v>4.7244094488188997E-2</v>
      </c>
      <c r="G1047" s="13">
        <v>3.2945736434108502E-2</v>
      </c>
      <c r="H1047" s="13"/>
      <c r="I1047" s="13">
        <v>5.3648068669527899E-2</v>
      </c>
      <c r="J1047" s="13">
        <v>3.2945736434108502E-2</v>
      </c>
      <c r="K1047" s="13"/>
      <c r="L1047" s="13">
        <v>6.25E-2</v>
      </c>
      <c r="M1047" s="13">
        <v>1.7316017316017299E-2</v>
      </c>
      <c r="N1047" s="13">
        <v>3.3444816053511697E-2</v>
      </c>
      <c r="O1047" s="13">
        <v>6.19195046439628E-2</v>
      </c>
      <c r="P1047" s="13"/>
      <c r="Q1047" s="13">
        <v>6.3063063063063099E-2</v>
      </c>
      <c r="R1047" s="13">
        <v>5.4054054054054099E-2</v>
      </c>
      <c r="S1047" s="13">
        <v>6.5217391304347797E-2</v>
      </c>
      <c r="T1047" s="13">
        <v>3.7383177570093497E-2</v>
      </c>
      <c r="U1047" s="13">
        <v>4.0322580645161303E-2</v>
      </c>
      <c r="V1047" s="13">
        <v>4.58015267175573E-2</v>
      </c>
      <c r="W1047" s="13">
        <v>4.08163265306122E-2</v>
      </c>
      <c r="X1047" s="13">
        <v>2.1929824561403501E-2</v>
      </c>
      <c r="Y1047" s="13"/>
      <c r="Z1047" s="13">
        <v>5.7553956834532398E-2</v>
      </c>
      <c r="AA1047" s="13">
        <v>4.2944785276073601E-2</v>
      </c>
      <c r="AB1047" s="13">
        <v>1.9480519480519501E-2</v>
      </c>
      <c r="AC1047" s="13">
        <v>2.7932960893854698E-2</v>
      </c>
      <c r="AD1047" s="13">
        <v>5.7142857142857099E-2</v>
      </c>
      <c r="AE1047" s="13">
        <v>8.2568807339449504E-2</v>
      </c>
      <c r="AF1047" s="13">
        <v>2.3809523809523801E-2</v>
      </c>
      <c r="AG1047" s="13">
        <v>3.2967032967033003E-2</v>
      </c>
      <c r="AH1047" s="13"/>
      <c r="AI1047" s="13">
        <v>4.4444444444444398E-2</v>
      </c>
      <c r="AJ1047" s="13">
        <v>5.1546391752577303E-2</v>
      </c>
      <c r="AK1047" s="13">
        <v>5.22875816993464E-2</v>
      </c>
      <c r="AL1047" s="13">
        <v>3.7848605577689202E-2</v>
      </c>
      <c r="AM1047" s="13">
        <v>3.4482758620689703E-2</v>
      </c>
      <c r="AN1047" s="13"/>
      <c r="AO1047" s="13">
        <v>3.8461538461538498E-2</v>
      </c>
      <c r="AP1047" s="13">
        <v>4.9479166666666699E-2</v>
      </c>
      <c r="AQ1047" s="13"/>
      <c r="AR1047" s="13">
        <v>0</v>
      </c>
      <c r="AS1047" s="13">
        <v>3.1468531468531499E-2</v>
      </c>
      <c r="AT1047" s="13">
        <v>0.11764705882352899</v>
      </c>
      <c r="AU1047" s="13">
        <v>3.2258064516128997E-2</v>
      </c>
      <c r="AV1047" s="13">
        <v>5.8823529411764698E-2</v>
      </c>
      <c r="AW1047" s="13">
        <v>1.2987012987013E-2</v>
      </c>
      <c r="AX1047" s="13">
        <v>8.3333333333333301E-2</v>
      </c>
      <c r="AY1047" s="13">
        <v>2.9411764705882401E-2</v>
      </c>
      <c r="AZ1047" s="13">
        <v>5.8823529411764698E-2</v>
      </c>
      <c r="BA1047" s="13">
        <v>8.6206896551724102E-2</v>
      </c>
      <c r="BB1047" s="13">
        <v>3.5087719298245598E-2</v>
      </c>
      <c r="BC1047" s="13">
        <v>1.88679245283019E-2</v>
      </c>
      <c r="BD1047" s="13"/>
      <c r="BE1047" s="13">
        <v>3.1161473087818699E-2</v>
      </c>
    </row>
    <row r="1048" spans="2:57" x14ac:dyDescent="0.25">
      <c r="B1048" t="s">
        <v>438</v>
      </c>
      <c r="C1048" s="13">
        <v>1.7311608961303501E-2</v>
      </c>
      <c r="D1048" s="13">
        <v>5.1948051948052E-2</v>
      </c>
      <c r="E1048" s="13">
        <v>1.48148148148148E-2</v>
      </c>
      <c r="F1048" s="13">
        <v>2.3622047244094498E-2</v>
      </c>
      <c r="G1048" s="13">
        <v>9.6899224806201497E-3</v>
      </c>
      <c r="H1048" s="13"/>
      <c r="I1048" s="13">
        <v>2.5751072961373401E-2</v>
      </c>
      <c r="J1048" s="13">
        <v>9.6899224806201497E-3</v>
      </c>
      <c r="K1048" s="13"/>
      <c r="L1048" s="13">
        <v>3.90625E-2</v>
      </c>
      <c r="M1048" s="13">
        <v>4.3290043290043299E-3</v>
      </c>
      <c r="N1048" s="13">
        <v>2.0066889632107E-2</v>
      </c>
      <c r="O1048" s="13">
        <v>1.54798761609907E-2</v>
      </c>
      <c r="P1048" s="13"/>
      <c r="Q1048" s="13">
        <v>4.5045045045045001E-2</v>
      </c>
      <c r="R1048" s="13">
        <v>4.0540540540540501E-2</v>
      </c>
      <c r="S1048" s="13">
        <v>1.0869565217391301E-2</v>
      </c>
      <c r="T1048" s="13">
        <v>1.86915887850467E-2</v>
      </c>
      <c r="U1048" s="13">
        <v>8.0645161290322596E-3</v>
      </c>
      <c r="V1048" s="13">
        <v>7.63358778625954E-3</v>
      </c>
      <c r="W1048" s="13">
        <v>0</v>
      </c>
      <c r="X1048" s="13">
        <v>1.3157894736842099E-2</v>
      </c>
      <c r="Y1048" s="13"/>
      <c r="Z1048" s="13">
        <v>2.8776978417266199E-2</v>
      </c>
      <c r="AA1048" s="13">
        <v>1.22699386503067E-2</v>
      </c>
      <c r="AB1048" s="13">
        <v>1.9480519480519501E-2</v>
      </c>
      <c r="AC1048" s="13">
        <v>1.11731843575419E-2</v>
      </c>
      <c r="AD1048" s="13">
        <v>2.8571428571428598E-2</v>
      </c>
      <c r="AE1048" s="13">
        <v>1.8348623853211E-2</v>
      </c>
      <c r="AF1048" s="13">
        <v>2.3809523809523801E-2</v>
      </c>
      <c r="AG1048" s="13">
        <v>0</v>
      </c>
      <c r="AH1048" s="13"/>
      <c r="AI1048" s="13">
        <v>6.6666666666666693E-2</v>
      </c>
      <c r="AJ1048" s="13">
        <v>1.03092783505155E-2</v>
      </c>
      <c r="AK1048" s="13">
        <v>1.9607843137254902E-2</v>
      </c>
      <c r="AL1048" s="13">
        <v>1.1952191235059801E-2</v>
      </c>
      <c r="AM1048" s="13">
        <v>2.2988505747126398E-2</v>
      </c>
      <c r="AN1048" s="13"/>
      <c r="AO1048" s="13">
        <v>2.3411371237458199E-2</v>
      </c>
      <c r="AP1048" s="13">
        <v>7.8125E-3</v>
      </c>
      <c r="AQ1048" s="13"/>
      <c r="AR1048" s="13">
        <v>0</v>
      </c>
      <c r="AS1048" s="13">
        <v>3.4965034965035E-3</v>
      </c>
      <c r="AT1048" s="13">
        <v>5.8823529411764698E-2</v>
      </c>
      <c r="AU1048" s="13">
        <v>3.2258064516128997E-2</v>
      </c>
      <c r="AV1048" s="13">
        <v>0</v>
      </c>
      <c r="AW1048" s="13">
        <v>3.8961038961039002E-2</v>
      </c>
      <c r="AX1048" s="13">
        <v>0</v>
      </c>
      <c r="AY1048" s="13">
        <v>5.8823529411764698E-2</v>
      </c>
      <c r="AZ1048" s="13">
        <v>3.9215686274509803E-2</v>
      </c>
      <c r="BA1048" s="13">
        <v>0</v>
      </c>
      <c r="BB1048" s="13">
        <v>3.5087719298245598E-2</v>
      </c>
      <c r="BC1048" s="13">
        <v>5.6603773584905703E-2</v>
      </c>
      <c r="BD1048" s="13"/>
      <c r="BE1048" s="13">
        <v>1.1331444759206799E-2</v>
      </c>
    </row>
    <row r="1049" spans="2:57" x14ac:dyDescent="0.25">
      <c r="B1049" t="s">
        <v>149</v>
      </c>
      <c r="C1049" s="13">
        <v>1.6293279022403299E-2</v>
      </c>
      <c r="D1049" s="13">
        <v>1.2987012987013E-2</v>
      </c>
      <c r="E1049" s="13">
        <v>7.4074074074074103E-3</v>
      </c>
      <c r="F1049" s="13">
        <v>7.8740157480314994E-3</v>
      </c>
      <c r="G1049" s="13">
        <v>2.32558139534884E-2</v>
      </c>
      <c r="H1049" s="13"/>
      <c r="I1049" s="13">
        <v>8.58369098712446E-3</v>
      </c>
      <c r="J1049" s="13">
        <v>2.32558139534884E-2</v>
      </c>
      <c r="K1049" s="13"/>
      <c r="L1049" s="13">
        <v>7.8125E-3</v>
      </c>
      <c r="M1049" s="13">
        <v>1.7316017316017299E-2</v>
      </c>
      <c r="N1049" s="13">
        <v>6.6889632107023402E-3</v>
      </c>
      <c r="O1049" s="13">
        <v>2.7863777089783302E-2</v>
      </c>
      <c r="P1049" s="13"/>
      <c r="Q1049" s="13">
        <v>1.8018018018018001E-2</v>
      </c>
      <c r="R1049" s="13">
        <v>1.35135135135135E-2</v>
      </c>
      <c r="S1049" s="13">
        <v>0</v>
      </c>
      <c r="T1049" s="13">
        <v>9.3457943925233603E-3</v>
      </c>
      <c r="U1049" s="13">
        <v>8.0645161290322596E-3</v>
      </c>
      <c r="V1049" s="13">
        <v>1.5267175572519101E-2</v>
      </c>
      <c r="W1049" s="13">
        <v>2.04081632653061E-2</v>
      </c>
      <c r="X1049" s="13">
        <v>2.6315789473684199E-2</v>
      </c>
      <c r="Y1049" s="13"/>
      <c r="Z1049" s="13">
        <v>2.15827338129496E-2</v>
      </c>
      <c r="AA1049" s="13">
        <v>3.0674846625766899E-2</v>
      </c>
      <c r="AB1049" s="13">
        <v>1.9480519480519501E-2</v>
      </c>
      <c r="AC1049" s="13">
        <v>5.5865921787709499E-3</v>
      </c>
      <c r="AD1049" s="13">
        <v>9.5238095238095195E-3</v>
      </c>
      <c r="AE1049" s="13">
        <v>1.8348623853211E-2</v>
      </c>
      <c r="AF1049" s="13">
        <v>2.3809523809523801E-2</v>
      </c>
      <c r="AG1049" s="13">
        <v>0</v>
      </c>
      <c r="AH1049" s="13"/>
      <c r="AI1049" s="13">
        <v>0</v>
      </c>
      <c r="AJ1049" s="13">
        <v>0</v>
      </c>
      <c r="AK1049" s="13">
        <v>2.61437908496732E-2</v>
      </c>
      <c r="AL1049" s="13">
        <v>1.9920318725099601E-2</v>
      </c>
      <c r="AM1049" s="13">
        <v>1.1494252873563199E-2</v>
      </c>
      <c r="AN1049" s="13"/>
      <c r="AO1049" s="13">
        <v>1.3377926421404699E-2</v>
      </c>
      <c r="AP1049" s="13">
        <v>2.0833333333333301E-2</v>
      </c>
      <c r="AQ1049" s="13"/>
      <c r="AR1049" s="13">
        <v>0</v>
      </c>
      <c r="AS1049" s="13">
        <v>6.9930069930069904E-3</v>
      </c>
      <c r="AT1049" s="13">
        <v>0</v>
      </c>
      <c r="AU1049" s="13">
        <v>6.4516129032258104E-2</v>
      </c>
      <c r="AV1049" s="13">
        <v>1.6806722689075598E-2</v>
      </c>
      <c r="AW1049" s="13">
        <v>2.5974025974026E-2</v>
      </c>
      <c r="AX1049" s="13">
        <v>1.1904761904761901E-2</v>
      </c>
      <c r="AY1049" s="13">
        <v>0</v>
      </c>
      <c r="AZ1049" s="13">
        <v>3.9215686274509803E-2</v>
      </c>
      <c r="BA1049" s="13">
        <v>3.4482758620689703E-2</v>
      </c>
      <c r="BB1049" s="13">
        <v>0</v>
      </c>
      <c r="BC1049" s="13">
        <v>1.88679245283019E-2</v>
      </c>
      <c r="BD1049" s="13"/>
      <c r="BE1049" s="13">
        <v>1.1331444759206799E-2</v>
      </c>
    </row>
    <row r="1050" spans="2:57" x14ac:dyDescent="0.25">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row>
    <row r="1051" spans="2:57" x14ac:dyDescent="0.25">
      <c r="B1051" s="6" t="s">
        <v>449</v>
      </c>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row>
    <row r="1052" spans="2:57" x14ac:dyDescent="0.25">
      <c r="B1052" s="23" t="s">
        <v>86</v>
      </c>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row>
    <row r="1053" spans="2:57" x14ac:dyDescent="0.25">
      <c r="B1053" t="s">
        <v>445</v>
      </c>
      <c r="C1053" s="13">
        <v>0.31568228105906299</v>
      </c>
      <c r="D1053" s="13">
        <v>0.14285714285714299</v>
      </c>
      <c r="E1053" s="13">
        <v>0.22962962962962999</v>
      </c>
      <c r="F1053" s="13">
        <v>0.291338582677165</v>
      </c>
      <c r="G1053" s="13">
        <v>0.37596899224806202</v>
      </c>
      <c r="H1053" s="13"/>
      <c r="I1053" s="13">
        <v>0.248927038626609</v>
      </c>
      <c r="J1053" s="13">
        <v>0.37596899224806202</v>
      </c>
      <c r="K1053" s="13"/>
      <c r="L1053" s="13">
        <v>0.3046875</v>
      </c>
      <c r="M1053" s="13">
        <v>0.34632034632034597</v>
      </c>
      <c r="N1053" s="13">
        <v>0.337792642140468</v>
      </c>
      <c r="O1053" s="13">
        <v>0.27863777089783298</v>
      </c>
      <c r="P1053" s="13"/>
      <c r="Q1053" s="13">
        <v>0.144144144144144</v>
      </c>
      <c r="R1053" s="13">
        <v>0.24324324324324301</v>
      </c>
      <c r="S1053" s="13">
        <v>0.32608695652173902</v>
      </c>
      <c r="T1053" s="13">
        <v>0.28037383177570102</v>
      </c>
      <c r="U1053" s="13">
        <v>0.32258064516128998</v>
      </c>
      <c r="V1053" s="13">
        <v>0.41221374045801501</v>
      </c>
      <c r="W1053" s="13">
        <v>0.31632653061224503</v>
      </c>
      <c r="X1053" s="13">
        <v>0.38596491228070201</v>
      </c>
      <c r="Y1053" s="13"/>
      <c r="Z1053" s="13">
        <v>0.26618705035971202</v>
      </c>
      <c r="AA1053" s="13">
        <v>0.28834355828220898</v>
      </c>
      <c r="AB1053" s="13">
        <v>0.26623376623376599</v>
      </c>
      <c r="AC1053" s="13">
        <v>0.458100558659218</v>
      </c>
      <c r="AD1053" s="13">
        <v>0.36190476190476201</v>
      </c>
      <c r="AE1053" s="13">
        <v>0.247706422018349</v>
      </c>
      <c r="AF1053" s="13">
        <v>0.19047619047618999</v>
      </c>
      <c r="AG1053" s="13">
        <v>0.32967032967033</v>
      </c>
      <c r="AH1053" s="13"/>
      <c r="AI1053" s="13">
        <v>0.31111111111111101</v>
      </c>
      <c r="AJ1053" s="13">
        <v>0.25773195876288701</v>
      </c>
      <c r="AK1053" s="13">
        <v>0.19607843137254899</v>
      </c>
      <c r="AL1053" s="13">
        <v>0.32270916334661398</v>
      </c>
      <c r="AM1053" s="13">
        <v>0.44827586206896602</v>
      </c>
      <c r="AN1053" s="13"/>
      <c r="AO1053" s="13">
        <v>0.32608695652173902</v>
      </c>
      <c r="AP1053" s="13">
        <v>0.29947916666666702</v>
      </c>
      <c r="AQ1053" s="13"/>
      <c r="AR1053" s="13">
        <v>0.28125</v>
      </c>
      <c r="AS1053" s="13">
        <v>0.37762237762237799</v>
      </c>
      <c r="AT1053" s="13">
        <v>0.29411764705882398</v>
      </c>
      <c r="AU1053" s="13">
        <v>0.25806451612903197</v>
      </c>
      <c r="AV1053" s="13">
        <v>0.184873949579832</v>
      </c>
      <c r="AW1053" s="13">
        <v>0.27272727272727298</v>
      </c>
      <c r="AX1053" s="13">
        <v>0.30952380952380998</v>
      </c>
      <c r="AY1053" s="13">
        <v>0.29411764705882398</v>
      </c>
      <c r="AZ1053" s="13">
        <v>0.37254901960784298</v>
      </c>
      <c r="BA1053" s="13">
        <v>0.36206896551724099</v>
      </c>
      <c r="BB1053" s="13">
        <v>0.36842105263157898</v>
      </c>
      <c r="BC1053" s="13">
        <v>0.22641509433962301</v>
      </c>
      <c r="BD1053" s="13"/>
      <c r="BE1053" s="13">
        <v>0.37960339943342802</v>
      </c>
    </row>
    <row r="1054" spans="2:57" x14ac:dyDescent="0.25">
      <c r="B1054" t="s">
        <v>446</v>
      </c>
      <c r="C1054" s="13">
        <v>0.43380855397148699</v>
      </c>
      <c r="D1054" s="13">
        <v>0.48051948051948101</v>
      </c>
      <c r="E1054" s="13">
        <v>0.39259259259259299</v>
      </c>
      <c r="F1054" s="13">
        <v>0.44488188976378001</v>
      </c>
      <c r="G1054" s="13">
        <v>0.43217054263565902</v>
      </c>
      <c r="H1054" s="13"/>
      <c r="I1054" s="13">
        <v>0.435622317596566</v>
      </c>
      <c r="J1054" s="13">
        <v>0.43217054263565902</v>
      </c>
      <c r="K1054" s="13"/>
      <c r="L1054" s="13">
        <v>0.4609375</v>
      </c>
      <c r="M1054" s="13">
        <v>0.45021645021645001</v>
      </c>
      <c r="N1054" s="13">
        <v>0.43143812709030099</v>
      </c>
      <c r="O1054" s="13">
        <v>0.41486068111455099</v>
      </c>
      <c r="P1054" s="13"/>
      <c r="Q1054" s="13">
        <v>0.50450450450450401</v>
      </c>
      <c r="R1054" s="13">
        <v>0.391891891891892</v>
      </c>
      <c r="S1054" s="13">
        <v>0.38043478260869601</v>
      </c>
      <c r="T1054" s="13">
        <v>0.49532710280373798</v>
      </c>
      <c r="U1054" s="13">
        <v>0.467741935483871</v>
      </c>
      <c r="V1054" s="13">
        <v>0.37404580152671801</v>
      </c>
      <c r="W1054" s="13">
        <v>0.469387755102041</v>
      </c>
      <c r="X1054" s="13">
        <v>0.42105263157894701</v>
      </c>
      <c r="Y1054" s="13"/>
      <c r="Z1054" s="13">
        <v>0.43165467625899301</v>
      </c>
      <c r="AA1054" s="13">
        <v>0.503067484662577</v>
      </c>
      <c r="AB1054" s="13">
        <v>0.48701298701298701</v>
      </c>
      <c r="AC1054" s="13">
        <v>0.43016759776536301</v>
      </c>
      <c r="AD1054" s="13">
        <v>0.38095238095238099</v>
      </c>
      <c r="AE1054" s="13">
        <v>0.394495412844037</v>
      </c>
      <c r="AF1054" s="13">
        <v>0.38095238095238099</v>
      </c>
      <c r="AG1054" s="13">
        <v>0.36263736263736301</v>
      </c>
      <c r="AH1054" s="13"/>
      <c r="AI1054" s="13">
        <v>0.4</v>
      </c>
      <c r="AJ1054" s="13">
        <v>0.43298969072165</v>
      </c>
      <c r="AK1054" s="13">
        <v>0.47058823529411797</v>
      </c>
      <c r="AL1054" s="13">
        <v>0.444223107569721</v>
      </c>
      <c r="AM1054" s="13">
        <v>0.390804597701149</v>
      </c>
      <c r="AN1054" s="13"/>
      <c r="AO1054" s="13">
        <v>0.42140468227424699</v>
      </c>
      <c r="AP1054" s="13">
        <v>0.453125</v>
      </c>
      <c r="AQ1054" s="13"/>
      <c r="AR1054" s="13">
        <v>0.59375</v>
      </c>
      <c r="AS1054" s="13">
        <v>0.447552447552448</v>
      </c>
      <c r="AT1054" s="13">
        <v>0.29411764705882398</v>
      </c>
      <c r="AU1054" s="13">
        <v>0.32258064516128998</v>
      </c>
      <c r="AV1054" s="13">
        <v>0.46218487394958002</v>
      </c>
      <c r="AW1054" s="13">
        <v>0.36363636363636398</v>
      </c>
      <c r="AX1054" s="13">
        <v>0.452380952380952</v>
      </c>
      <c r="AY1054" s="13">
        <v>0.38235294117647101</v>
      </c>
      <c r="AZ1054" s="13">
        <v>0.41176470588235298</v>
      </c>
      <c r="BA1054" s="13">
        <v>0.46551724137931</v>
      </c>
      <c r="BB1054" s="13">
        <v>0.31578947368421101</v>
      </c>
      <c r="BC1054" s="13">
        <v>0.45283018867924502</v>
      </c>
      <c r="BD1054" s="13"/>
      <c r="BE1054" s="13">
        <v>0.44192634560906502</v>
      </c>
    </row>
    <row r="1055" spans="2:57" x14ac:dyDescent="0.25">
      <c r="B1055" t="s">
        <v>447</v>
      </c>
      <c r="C1055" s="13">
        <v>0.237270875763747</v>
      </c>
      <c r="D1055" s="13">
        <v>0.37662337662337703</v>
      </c>
      <c r="E1055" s="13">
        <v>0.37037037037037002</v>
      </c>
      <c r="F1055" s="13">
        <v>0.244094488188976</v>
      </c>
      <c r="G1055" s="13">
        <v>0.178294573643411</v>
      </c>
      <c r="H1055" s="13"/>
      <c r="I1055" s="13">
        <v>0.30257510729613701</v>
      </c>
      <c r="J1055" s="13">
        <v>0.178294573643411</v>
      </c>
      <c r="K1055" s="13"/>
      <c r="L1055" s="13">
        <v>0.234375</v>
      </c>
      <c r="M1055" s="13">
        <v>0.199134199134199</v>
      </c>
      <c r="N1055" s="13">
        <v>0.217391304347826</v>
      </c>
      <c r="O1055" s="13">
        <v>0.28173374613003099</v>
      </c>
      <c r="P1055" s="13"/>
      <c r="Q1055" s="13">
        <v>0.34234234234234201</v>
      </c>
      <c r="R1055" s="13">
        <v>0.35135135135135098</v>
      </c>
      <c r="S1055" s="13">
        <v>0.282608695652174</v>
      </c>
      <c r="T1055" s="13">
        <v>0.21495327102803699</v>
      </c>
      <c r="U1055" s="13">
        <v>0.209677419354839</v>
      </c>
      <c r="V1055" s="13">
        <v>0.206106870229008</v>
      </c>
      <c r="W1055" s="13">
        <v>0.183673469387755</v>
      </c>
      <c r="X1055" s="13">
        <v>0.17105263157894701</v>
      </c>
      <c r="Y1055" s="13"/>
      <c r="Z1055" s="13">
        <v>0.29496402877697803</v>
      </c>
      <c r="AA1055" s="13">
        <v>0.17791411042944799</v>
      </c>
      <c r="AB1055" s="13">
        <v>0.22077922077922099</v>
      </c>
      <c r="AC1055" s="13">
        <v>0.111731843575419</v>
      </c>
      <c r="AD1055" s="13">
        <v>0.25714285714285701</v>
      </c>
      <c r="AE1055" s="13">
        <v>0.33944954128440402</v>
      </c>
      <c r="AF1055" s="13">
        <v>0.42857142857142899</v>
      </c>
      <c r="AG1055" s="13">
        <v>0.29670329670329698</v>
      </c>
      <c r="AH1055" s="13"/>
      <c r="AI1055" s="13">
        <v>0.28888888888888897</v>
      </c>
      <c r="AJ1055" s="13">
        <v>0.27835051546391798</v>
      </c>
      <c r="AK1055" s="13">
        <v>0.31372549019607798</v>
      </c>
      <c r="AL1055" s="13">
        <v>0.22310756972111601</v>
      </c>
      <c r="AM1055" s="13">
        <v>0.15517241379310301</v>
      </c>
      <c r="AN1055" s="13"/>
      <c r="AO1055" s="13">
        <v>0.23578595317725801</v>
      </c>
      <c r="AP1055" s="13">
        <v>0.23958333333333301</v>
      </c>
      <c r="AQ1055" s="13"/>
      <c r="AR1055" s="13">
        <v>0.125</v>
      </c>
      <c r="AS1055" s="13">
        <v>0.171328671328671</v>
      </c>
      <c r="AT1055" s="13">
        <v>0.41176470588235298</v>
      </c>
      <c r="AU1055" s="13">
        <v>0.38709677419354799</v>
      </c>
      <c r="AV1055" s="13">
        <v>0.34453781512604997</v>
      </c>
      <c r="AW1055" s="13">
        <v>0.35064935064935099</v>
      </c>
      <c r="AX1055" s="13">
        <v>0.202380952380952</v>
      </c>
      <c r="AY1055" s="13">
        <v>0.29411764705882398</v>
      </c>
      <c r="AZ1055" s="13">
        <v>0.19607843137254899</v>
      </c>
      <c r="BA1055" s="13">
        <v>0.15517241379310301</v>
      </c>
      <c r="BB1055" s="13">
        <v>0.29824561403508798</v>
      </c>
      <c r="BC1055" s="13">
        <v>0.30188679245283001</v>
      </c>
      <c r="BD1055" s="13"/>
      <c r="BE1055" s="13">
        <v>0.17563739376770501</v>
      </c>
    </row>
    <row r="1056" spans="2:57" x14ac:dyDescent="0.25">
      <c r="B1056" t="s">
        <v>82</v>
      </c>
      <c r="C1056" s="13">
        <v>1.3238289205702599E-2</v>
      </c>
      <c r="D1056" s="13">
        <v>0</v>
      </c>
      <c r="E1056" s="13">
        <v>7.4074074074074103E-3</v>
      </c>
      <c r="F1056" s="13">
        <v>1.9685039370078702E-2</v>
      </c>
      <c r="G1056" s="13">
        <v>1.35658914728682E-2</v>
      </c>
      <c r="H1056" s="13"/>
      <c r="I1056" s="13">
        <v>1.28755364806867E-2</v>
      </c>
      <c r="J1056" s="13">
        <v>1.35658914728682E-2</v>
      </c>
      <c r="K1056" s="13"/>
      <c r="L1056" s="13">
        <v>0</v>
      </c>
      <c r="M1056" s="13">
        <v>4.3290043290043299E-3</v>
      </c>
      <c r="N1056" s="13">
        <v>1.3377926421404699E-2</v>
      </c>
      <c r="O1056" s="13">
        <v>2.4767801857585099E-2</v>
      </c>
      <c r="P1056" s="13"/>
      <c r="Q1056" s="13">
        <v>9.0090090090090107E-3</v>
      </c>
      <c r="R1056" s="13">
        <v>1.35135135135135E-2</v>
      </c>
      <c r="S1056" s="13">
        <v>1.0869565217391301E-2</v>
      </c>
      <c r="T1056" s="13">
        <v>9.3457943925233603E-3</v>
      </c>
      <c r="U1056" s="13">
        <v>0</v>
      </c>
      <c r="V1056" s="13">
        <v>7.63358778625954E-3</v>
      </c>
      <c r="W1056" s="13">
        <v>3.06122448979592E-2</v>
      </c>
      <c r="X1056" s="13">
        <v>2.1929824561403501E-2</v>
      </c>
      <c r="Y1056" s="13"/>
      <c r="Z1056" s="13">
        <v>7.1942446043165497E-3</v>
      </c>
      <c r="AA1056" s="13">
        <v>3.0674846625766899E-2</v>
      </c>
      <c r="AB1056" s="13">
        <v>2.5974025974026E-2</v>
      </c>
      <c r="AC1056" s="13">
        <v>0</v>
      </c>
      <c r="AD1056" s="13">
        <v>0</v>
      </c>
      <c r="AE1056" s="13">
        <v>1.8348623853211E-2</v>
      </c>
      <c r="AF1056" s="13">
        <v>0</v>
      </c>
      <c r="AG1056" s="13">
        <v>1.0989010989011E-2</v>
      </c>
      <c r="AH1056" s="13"/>
      <c r="AI1056" s="13">
        <v>0</v>
      </c>
      <c r="AJ1056" s="13">
        <v>3.09278350515464E-2</v>
      </c>
      <c r="AK1056" s="13">
        <v>1.9607843137254902E-2</v>
      </c>
      <c r="AL1056" s="13">
        <v>9.9601593625498006E-3</v>
      </c>
      <c r="AM1056" s="13">
        <v>5.74712643678161E-3</v>
      </c>
      <c r="AN1056" s="13"/>
      <c r="AO1056" s="13">
        <v>1.6722408026755901E-2</v>
      </c>
      <c r="AP1056" s="13">
        <v>7.8125E-3</v>
      </c>
      <c r="AQ1056" s="13"/>
      <c r="AR1056" s="13">
        <v>0</v>
      </c>
      <c r="AS1056" s="13">
        <v>3.4965034965035E-3</v>
      </c>
      <c r="AT1056" s="13">
        <v>0</v>
      </c>
      <c r="AU1056" s="13">
        <v>3.2258064516128997E-2</v>
      </c>
      <c r="AV1056" s="13">
        <v>8.4033613445378096E-3</v>
      </c>
      <c r="AW1056" s="13">
        <v>1.2987012987013E-2</v>
      </c>
      <c r="AX1056" s="13">
        <v>3.5714285714285698E-2</v>
      </c>
      <c r="AY1056" s="13">
        <v>2.9411764705882401E-2</v>
      </c>
      <c r="AZ1056" s="13">
        <v>1.9607843137254902E-2</v>
      </c>
      <c r="BA1056" s="13">
        <v>1.72413793103448E-2</v>
      </c>
      <c r="BB1056" s="13">
        <v>1.7543859649122799E-2</v>
      </c>
      <c r="BC1056" s="13">
        <v>1.88679245283019E-2</v>
      </c>
      <c r="BD1056" s="13"/>
      <c r="BE1056" s="13">
        <v>2.8328611898016999E-3</v>
      </c>
    </row>
    <row r="1057" spans="2:57" x14ac:dyDescent="0.25">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row>
    <row r="1058" spans="2:57" x14ac:dyDescent="0.25">
      <c r="B1058" s="6" t="s">
        <v>450</v>
      </c>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row>
    <row r="1059" spans="2:57" x14ac:dyDescent="0.25">
      <c r="B1059" s="23" t="s">
        <v>86</v>
      </c>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row>
    <row r="1060" spans="2:57" x14ac:dyDescent="0.25">
      <c r="B1060" t="s">
        <v>445</v>
      </c>
      <c r="C1060" s="13">
        <v>0.26985743380855398</v>
      </c>
      <c r="D1060" s="13">
        <v>0.168831168831169</v>
      </c>
      <c r="E1060" s="13">
        <v>0.18518518518518501</v>
      </c>
      <c r="F1060" s="13">
        <v>0.27165354330708702</v>
      </c>
      <c r="G1060" s="13">
        <v>0.306201550387597</v>
      </c>
      <c r="H1060" s="13"/>
      <c r="I1060" s="13">
        <v>0.22961373390557899</v>
      </c>
      <c r="J1060" s="13">
        <v>0.306201550387597</v>
      </c>
      <c r="K1060" s="13"/>
      <c r="L1060" s="13">
        <v>0.328125</v>
      </c>
      <c r="M1060" s="13">
        <v>0.35064935064935099</v>
      </c>
      <c r="N1060" s="13">
        <v>0.28762541806020098</v>
      </c>
      <c r="O1060" s="13">
        <v>0.17337461300309601</v>
      </c>
      <c r="P1060" s="13"/>
      <c r="Q1060" s="13">
        <v>0.18918918918918901</v>
      </c>
      <c r="R1060" s="13">
        <v>0.17567567567567599</v>
      </c>
      <c r="S1060" s="13">
        <v>0.282608695652174</v>
      </c>
      <c r="T1060" s="13">
        <v>0.25233644859813098</v>
      </c>
      <c r="U1060" s="13">
        <v>0.27419354838709697</v>
      </c>
      <c r="V1060" s="13">
        <v>0.37404580152671801</v>
      </c>
      <c r="W1060" s="13">
        <v>0.34693877551020402</v>
      </c>
      <c r="X1060" s="13">
        <v>0.26754385964912297</v>
      </c>
      <c r="Y1060" s="13"/>
      <c r="Z1060" s="13">
        <v>0.17985611510791399</v>
      </c>
      <c r="AA1060" s="13">
        <v>0.26993865030674802</v>
      </c>
      <c r="AB1060" s="13">
        <v>0.31168831168831201</v>
      </c>
      <c r="AC1060" s="13">
        <v>0.39106145251396601</v>
      </c>
      <c r="AD1060" s="13">
        <v>0.32380952380952399</v>
      </c>
      <c r="AE1060" s="13">
        <v>0.17431192660550501</v>
      </c>
      <c r="AF1060" s="13">
        <v>7.1428571428571397E-2</v>
      </c>
      <c r="AG1060" s="13">
        <v>0.24175824175824201</v>
      </c>
      <c r="AH1060" s="13"/>
      <c r="AI1060" s="13">
        <v>0.22222222222222199</v>
      </c>
      <c r="AJ1060" s="13">
        <v>0.22680412371134001</v>
      </c>
      <c r="AK1060" s="13">
        <v>0.13071895424836599</v>
      </c>
      <c r="AL1060" s="13">
        <v>0.28884462151394402</v>
      </c>
      <c r="AM1060" s="13">
        <v>0.38505747126436801</v>
      </c>
      <c r="AN1060" s="13"/>
      <c r="AO1060" s="13">
        <v>0.269230769230769</v>
      </c>
      <c r="AP1060" s="13">
        <v>0.27083333333333298</v>
      </c>
      <c r="AQ1060" s="13"/>
      <c r="AR1060" s="13">
        <v>0.1875</v>
      </c>
      <c r="AS1060" s="13">
        <v>0.339160839160839</v>
      </c>
      <c r="AT1060" s="13">
        <v>0.11764705882352899</v>
      </c>
      <c r="AU1060" s="13">
        <v>0.25806451612903197</v>
      </c>
      <c r="AV1060" s="13">
        <v>0.252100840336134</v>
      </c>
      <c r="AW1060" s="13">
        <v>0.19480519480519501</v>
      </c>
      <c r="AX1060" s="13">
        <v>0.26190476190476197</v>
      </c>
      <c r="AY1060" s="13">
        <v>0.41176470588235298</v>
      </c>
      <c r="AZ1060" s="13">
        <v>0.26470588235294101</v>
      </c>
      <c r="BA1060" s="13">
        <v>0.15517241379310301</v>
      </c>
      <c r="BB1060" s="13">
        <v>0.28070175438596501</v>
      </c>
      <c r="BC1060" s="13">
        <v>0.245283018867925</v>
      </c>
      <c r="BD1060" s="13"/>
      <c r="BE1060" s="13">
        <v>0.34560906515580703</v>
      </c>
    </row>
    <row r="1061" spans="2:57" x14ac:dyDescent="0.25">
      <c r="B1061" t="s">
        <v>446</v>
      </c>
      <c r="C1061" s="13">
        <v>0.453156822810591</v>
      </c>
      <c r="D1061" s="13">
        <v>0.31168831168831201</v>
      </c>
      <c r="E1061" s="13">
        <v>0.407407407407407</v>
      </c>
      <c r="F1061" s="13">
        <v>0.45669291338582702</v>
      </c>
      <c r="G1061" s="13">
        <v>0.484496124031008</v>
      </c>
      <c r="H1061" s="13"/>
      <c r="I1061" s="13">
        <v>0.418454935622318</v>
      </c>
      <c r="J1061" s="13">
        <v>0.484496124031008</v>
      </c>
      <c r="K1061" s="13"/>
      <c r="L1061" s="13">
        <v>0.4765625</v>
      </c>
      <c r="M1061" s="13">
        <v>0.43290043290043301</v>
      </c>
      <c r="N1061" s="13">
        <v>0.47157190635451501</v>
      </c>
      <c r="O1061" s="13">
        <v>0.44272445820433398</v>
      </c>
      <c r="P1061" s="13"/>
      <c r="Q1061" s="13">
        <v>0.38738738738738698</v>
      </c>
      <c r="R1061" s="13">
        <v>0.43243243243243201</v>
      </c>
      <c r="S1061" s="13">
        <v>0.45652173913043498</v>
      </c>
      <c r="T1061" s="13">
        <v>0.47663551401869197</v>
      </c>
      <c r="U1061" s="13">
        <v>0.5</v>
      </c>
      <c r="V1061" s="13">
        <v>0.39694656488549601</v>
      </c>
      <c r="W1061" s="13">
        <v>0.48979591836734698</v>
      </c>
      <c r="X1061" s="13">
        <v>0.47807017543859598</v>
      </c>
      <c r="Y1061" s="13"/>
      <c r="Z1061" s="13">
        <v>0.45323741007194202</v>
      </c>
      <c r="AA1061" s="13">
        <v>0.42331288343558299</v>
      </c>
      <c r="AB1061" s="13">
        <v>0.42857142857142899</v>
      </c>
      <c r="AC1061" s="13">
        <v>0.50837988826815605</v>
      </c>
      <c r="AD1061" s="13">
        <v>0.44761904761904803</v>
      </c>
      <c r="AE1061" s="13">
        <v>0.495412844036697</v>
      </c>
      <c r="AF1061" s="13">
        <v>0.52380952380952395</v>
      </c>
      <c r="AG1061" s="13">
        <v>0.36263736263736301</v>
      </c>
      <c r="AH1061" s="13"/>
      <c r="AI1061" s="13">
        <v>0.46666666666666701</v>
      </c>
      <c r="AJ1061" s="13">
        <v>0.44329896907216498</v>
      </c>
      <c r="AK1061" s="13">
        <v>0.43790849673202598</v>
      </c>
      <c r="AL1061" s="13">
        <v>0.46215139442231101</v>
      </c>
      <c r="AM1061" s="13">
        <v>0.45402298850574702</v>
      </c>
      <c r="AN1061" s="13"/>
      <c r="AO1061" s="13">
        <v>0.444816053511706</v>
      </c>
      <c r="AP1061" s="13">
        <v>0.46614583333333298</v>
      </c>
      <c r="AQ1061" s="13"/>
      <c r="AR1061" s="13">
        <v>0.5625</v>
      </c>
      <c r="AS1061" s="13">
        <v>0.43706293706293697</v>
      </c>
      <c r="AT1061" s="13">
        <v>0.47058823529411797</v>
      </c>
      <c r="AU1061" s="13">
        <v>0.45161290322580599</v>
      </c>
      <c r="AV1061" s="13">
        <v>0.42857142857142899</v>
      </c>
      <c r="AW1061" s="13">
        <v>0.415584415584416</v>
      </c>
      <c r="AX1061" s="13">
        <v>0.52380952380952395</v>
      </c>
      <c r="AY1061" s="13">
        <v>0.38235294117647101</v>
      </c>
      <c r="AZ1061" s="13">
        <v>0.47058823529411797</v>
      </c>
      <c r="BA1061" s="13">
        <v>0.5</v>
      </c>
      <c r="BB1061" s="13">
        <v>0.40350877192982498</v>
      </c>
      <c r="BC1061" s="13">
        <v>0.41509433962264197</v>
      </c>
      <c r="BD1061" s="13"/>
      <c r="BE1061" s="13">
        <v>0.49575070821529699</v>
      </c>
    </row>
    <row r="1062" spans="2:57" x14ac:dyDescent="0.25">
      <c r="B1062" t="s">
        <v>447</v>
      </c>
      <c r="C1062" s="13">
        <v>0.25967413441955201</v>
      </c>
      <c r="D1062" s="13">
        <v>0.51948051948051899</v>
      </c>
      <c r="E1062" s="13">
        <v>0.37777777777777799</v>
      </c>
      <c r="F1062" s="13">
        <v>0.255905511811024</v>
      </c>
      <c r="G1062" s="13">
        <v>0.19186046511627899</v>
      </c>
      <c r="H1062" s="13"/>
      <c r="I1062" s="13">
        <v>0.33476394849785401</v>
      </c>
      <c r="J1062" s="13">
        <v>0.19186046511627899</v>
      </c>
      <c r="K1062" s="13"/>
      <c r="L1062" s="13">
        <v>0.1875</v>
      </c>
      <c r="M1062" s="13">
        <v>0.19480519480519501</v>
      </c>
      <c r="N1062" s="13">
        <v>0.230769230769231</v>
      </c>
      <c r="O1062" s="13">
        <v>0.36222910216718301</v>
      </c>
      <c r="P1062" s="13"/>
      <c r="Q1062" s="13">
        <v>0.41441441441441401</v>
      </c>
      <c r="R1062" s="13">
        <v>0.37837837837837801</v>
      </c>
      <c r="S1062" s="13">
        <v>0.22826086956521699</v>
      </c>
      <c r="T1062" s="13">
        <v>0.25233644859813098</v>
      </c>
      <c r="U1062" s="13">
        <v>0.225806451612903</v>
      </c>
      <c r="V1062" s="13">
        <v>0.221374045801527</v>
      </c>
      <c r="W1062" s="13">
        <v>0.15306122448979601</v>
      </c>
      <c r="X1062" s="13">
        <v>0.232456140350877</v>
      </c>
      <c r="Y1062" s="13"/>
      <c r="Z1062" s="13">
        <v>0.33812949640287798</v>
      </c>
      <c r="AA1062" s="13">
        <v>0.27607361963190202</v>
      </c>
      <c r="AB1062" s="13">
        <v>0.24025974025974001</v>
      </c>
      <c r="AC1062" s="13">
        <v>0.100558659217877</v>
      </c>
      <c r="AD1062" s="13">
        <v>0.21904761904761899</v>
      </c>
      <c r="AE1062" s="13">
        <v>0.31192660550458701</v>
      </c>
      <c r="AF1062" s="13">
        <v>0.40476190476190499</v>
      </c>
      <c r="AG1062" s="13">
        <v>0.37362637362637402</v>
      </c>
      <c r="AH1062" s="13"/>
      <c r="AI1062" s="13">
        <v>0.31111111111111101</v>
      </c>
      <c r="AJ1062" s="13">
        <v>0.298969072164948</v>
      </c>
      <c r="AK1062" s="13">
        <v>0.41176470588235298</v>
      </c>
      <c r="AL1062" s="13">
        <v>0.23306772908366499</v>
      </c>
      <c r="AM1062" s="13">
        <v>0.14942528735632199</v>
      </c>
      <c r="AN1062" s="13"/>
      <c r="AO1062" s="13">
        <v>0.269230769230769</v>
      </c>
      <c r="AP1062" s="13">
        <v>0.24479166666666699</v>
      </c>
      <c r="AQ1062" s="13"/>
      <c r="AR1062" s="13">
        <v>0.25</v>
      </c>
      <c r="AS1062" s="13">
        <v>0.206293706293706</v>
      </c>
      <c r="AT1062" s="13">
        <v>0.41176470588235298</v>
      </c>
      <c r="AU1062" s="13">
        <v>0.25806451612903197</v>
      </c>
      <c r="AV1062" s="13">
        <v>0.310924369747899</v>
      </c>
      <c r="AW1062" s="13">
        <v>0.36363636363636398</v>
      </c>
      <c r="AX1062" s="13">
        <v>0.202380952380952</v>
      </c>
      <c r="AY1062" s="13">
        <v>0.17647058823529399</v>
      </c>
      <c r="AZ1062" s="13">
        <v>0.23529411764705899</v>
      </c>
      <c r="BA1062" s="13">
        <v>0.32758620689655199</v>
      </c>
      <c r="BB1062" s="13">
        <v>0.28070175438596501</v>
      </c>
      <c r="BC1062" s="13">
        <v>0.339622641509434</v>
      </c>
      <c r="BD1062" s="13"/>
      <c r="BE1062" s="13">
        <v>0.14447592067988699</v>
      </c>
    </row>
    <row r="1063" spans="2:57" x14ac:dyDescent="0.25">
      <c r="B1063" t="s">
        <v>82</v>
      </c>
      <c r="C1063" s="13">
        <v>1.7311608961303501E-2</v>
      </c>
      <c r="D1063" s="13">
        <v>0</v>
      </c>
      <c r="E1063" s="13">
        <v>2.96296296296296E-2</v>
      </c>
      <c r="F1063" s="13">
        <v>1.5748031496062999E-2</v>
      </c>
      <c r="G1063" s="13">
        <v>1.74418604651163E-2</v>
      </c>
      <c r="H1063" s="13"/>
      <c r="I1063" s="13">
        <v>1.7167381974248899E-2</v>
      </c>
      <c r="J1063" s="13">
        <v>1.74418604651163E-2</v>
      </c>
      <c r="K1063" s="13"/>
      <c r="L1063" s="13">
        <v>7.8125E-3</v>
      </c>
      <c r="M1063" s="13">
        <v>2.1645021645021599E-2</v>
      </c>
      <c r="N1063" s="13">
        <v>1.00334448160535E-2</v>
      </c>
      <c r="O1063" s="13">
        <v>2.1671826625387001E-2</v>
      </c>
      <c r="P1063" s="13"/>
      <c r="Q1063" s="13">
        <v>9.0090090090090107E-3</v>
      </c>
      <c r="R1063" s="13">
        <v>1.35135135135135E-2</v>
      </c>
      <c r="S1063" s="13">
        <v>3.2608695652173898E-2</v>
      </c>
      <c r="T1063" s="13">
        <v>1.86915887850467E-2</v>
      </c>
      <c r="U1063" s="13">
        <v>0</v>
      </c>
      <c r="V1063" s="13">
        <v>7.63358778625954E-3</v>
      </c>
      <c r="W1063" s="13">
        <v>1.02040816326531E-2</v>
      </c>
      <c r="X1063" s="13">
        <v>2.1929824561403501E-2</v>
      </c>
      <c r="Y1063" s="13"/>
      <c r="Z1063" s="13">
        <v>2.8776978417266199E-2</v>
      </c>
      <c r="AA1063" s="13">
        <v>3.0674846625766899E-2</v>
      </c>
      <c r="AB1063" s="13">
        <v>1.9480519480519501E-2</v>
      </c>
      <c r="AC1063" s="13">
        <v>0</v>
      </c>
      <c r="AD1063" s="13">
        <v>9.5238095238095195E-3</v>
      </c>
      <c r="AE1063" s="13">
        <v>1.8348623853211E-2</v>
      </c>
      <c r="AF1063" s="13">
        <v>0</v>
      </c>
      <c r="AG1063" s="13">
        <v>2.1978021978022001E-2</v>
      </c>
      <c r="AH1063" s="13"/>
      <c r="AI1063" s="13">
        <v>0</v>
      </c>
      <c r="AJ1063" s="13">
        <v>3.09278350515464E-2</v>
      </c>
      <c r="AK1063" s="13">
        <v>1.9607843137254902E-2</v>
      </c>
      <c r="AL1063" s="13">
        <v>1.5936254980079698E-2</v>
      </c>
      <c r="AM1063" s="13">
        <v>1.1494252873563199E-2</v>
      </c>
      <c r="AN1063" s="13"/>
      <c r="AO1063" s="13">
        <v>1.6722408026755901E-2</v>
      </c>
      <c r="AP1063" s="13">
        <v>1.8229166666666699E-2</v>
      </c>
      <c r="AQ1063" s="13"/>
      <c r="AR1063" s="13">
        <v>0</v>
      </c>
      <c r="AS1063" s="13">
        <v>1.7482517482517501E-2</v>
      </c>
      <c r="AT1063" s="13">
        <v>0</v>
      </c>
      <c r="AU1063" s="13">
        <v>3.2258064516128997E-2</v>
      </c>
      <c r="AV1063" s="13">
        <v>8.4033613445378096E-3</v>
      </c>
      <c r="AW1063" s="13">
        <v>2.5974025974026E-2</v>
      </c>
      <c r="AX1063" s="13">
        <v>1.1904761904761901E-2</v>
      </c>
      <c r="AY1063" s="13">
        <v>2.9411764705882401E-2</v>
      </c>
      <c r="AZ1063" s="13">
        <v>2.9411764705882401E-2</v>
      </c>
      <c r="BA1063" s="13">
        <v>1.72413793103448E-2</v>
      </c>
      <c r="BB1063" s="13">
        <v>3.5087719298245598E-2</v>
      </c>
      <c r="BC1063" s="13">
        <v>0</v>
      </c>
      <c r="BD1063" s="13"/>
      <c r="BE1063" s="13">
        <v>1.4164305949008501E-2</v>
      </c>
    </row>
    <row r="1064" spans="2:57" x14ac:dyDescent="0.25">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row>
    <row r="1065" spans="2:57" x14ac:dyDescent="0.25">
      <c r="B1065" s="6" t="s">
        <v>451</v>
      </c>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row>
    <row r="1066" spans="2:57" x14ac:dyDescent="0.25">
      <c r="B1066" s="23" t="s">
        <v>86</v>
      </c>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row>
    <row r="1067" spans="2:57" x14ac:dyDescent="0.25">
      <c r="B1067" t="s">
        <v>445</v>
      </c>
      <c r="C1067" s="13">
        <v>0.238289205702648</v>
      </c>
      <c r="D1067" s="13">
        <v>0.14285714285714299</v>
      </c>
      <c r="E1067" s="13">
        <v>0.18518518518518501</v>
      </c>
      <c r="F1067" s="13">
        <v>0.22440944881889799</v>
      </c>
      <c r="G1067" s="13">
        <v>0.27325581395348802</v>
      </c>
      <c r="H1067" s="13"/>
      <c r="I1067" s="13">
        <v>0.19957081545064401</v>
      </c>
      <c r="J1067" s="13">
        <v>0.27325581395348802</v>
      </c>
      <c r="K1067" s="13"/>
      <c r="L1067" s="13">
        <v>0.296875</v>
      </c>
      <c r="M1067" s="13">
        <v>0.33333333333333298</v>
      </c>
      <c r="N1067" s="13">
        <v>0.217391304347826</v>
      </c>
      <c r="O1067" s="13">
        <v>0.16718266253870001</v>
      </c>
      <c r="P1067" s="13"/>
      <c r="Q1067" s="13">
        <v>0.18018018018018001</v>
      </c>
      <c r="R1067" s="13">
        <v>0.135135135135135</v>
      </c>
      <c r="S1067" s="13">
        <v>0.315217391304348</v>
      </c>
      <c r="T1067" s="13">
        <v>0.15887850467289699</v>
      </c>
      <c r="U1067" s="13">
        <v>0.25806451612903197</v>
      </c>
      <c r="V1067" s="13">
        <v>0.25954198473282403</v>
      </c>
      <c r="W1067" s="13">
        <v>0.30612244897959201</v>
      </c>
      <c r="X1067" s="13">
        <v>0.26754385964912297</v>
      </c>
      <c r="Y1067" s="13"/>
      <c r="Z1067" s="13">
        <v>0.20863309352518</v>
      </c>
      <c r="AA1067" s="13">
        <v>0.23926380368098199</v>
      </c>
      <c r="AB1067" s="13">
        <v>0.23376623376623401</v>
      </c>
      <c r="AC1067" s="13">
        <v>0.31843575418994402</v>
      </c>
      <c r="AD1067" s="13">
        <v>0.22857142857142901</v>
      </c>
      <c r="AE1067" s="13">
        <v>0.22018348623853201</v>
      </c>
      <c r="AF1067" s="13">
        <v>9.5238095238095205E-2</v>
      </c>
      <c r="AG1067" s="13">
        <v>0.230769230769231</v>
      </c>
      <c r="AH1067" s="13"/>
      <c r="AI1067" s="13">
        <v>0.22222222222222199</v>
      </c>
      <c r="AJ1067" s="13">
        <v>0.134020618556701</v>
      </c>
      <c r="AK1067" s="13">
        <v>0.13725490196078399</v>
      </c>
      <c r="AL1067" s="13">
        <v>0.26693227091633498</v>
      </c>
      <c r="AM1067" s="13">
        <v>0.32183908045977</v>
      </c>
      <c r="AN1067" s="13"/>
      <c r="AO1067" s="13">
        <v>0.229096989966555</v>
      </c>
      <c r="AP1067" s="13">
        <v>0.25260416666666702</v>
      </c>
      <c r="AQ1067" s="13"/>
      <c r="AR1067" s="13">
        <v>0.21875</v>
      </c>
      <c r="AS1067" s="13">
        <v>0.31468531468531502</v>
      </c>
      <c r="AT1067" s="13">
        <v>0.23529411764705899</v>
      </c>
      <c r="AU1067" s="13">
        <v>0.25806451612903197</v>
      </c>
      <c r="AV1067" s="13">
        <v>0.17647058823529399</v>
      </c>
      <c r="AW1067" s="13">
        <v>0.12987012987013</v>
      </c>
      <c r="AX1067" s="13">
        <v>0.214285714285714</v>
      </c>
      <c r="AY1067" s="13">
        <v>0.32352941176470601</v>
      </c>
      <c r="AZ1067" s="13">
        <v>0.22549019607843099</v>
      </c>
      <c r="BA1067" s="13">
        <v>0.13793103448275901</v>
      </c>
      <c r="BB1067" s="13">
        <v>0.24561403508771901</v>
      </c>
      <c r="BC1067" s="13">
        <v>0.245283018867925</v>
      </c>
      <c r="BD1067" s="13"/>
      <c r="BE1067" s="13">
        <v>0.32294617563739397</v>
      </c>
    </row>
    <row r="1068" spans="2:57" x14ac:dyDescent="0.25">
      <c r="B1068" t="s">
        <v>446</v>
      </c>
      <c r="C1068" s="13">
        <v>0.42566191446028501</v>
      </c>
      <c r="D1068" s="13">
        <v>0.28571428571428598</v>
      </c>
      <c r="E1068" s="13">
        <v>0.35555555555555601</v>
      </c>
      <c r="F1068" s="13">
        <v>0.43307086614173201</v>
      </c>
      <c r="G1068" s="13">
        <v>0.46124031007751898</v>
      </c>
      <c r="H1068" s="13"/>
      <c r="I1068" s="13">
        <v>0.386266094420601</v>
      </c>
      <c r="J1068" s="13">
        <v>0.46124031007751898</v>
      </c>
      <c r="K1068" s="13"/>
      <c r="L1068" s="13">
        <v>0.4296875</v>
      </c>
      <c r="M1068" s="13">
        <v>0.41125541125541099</v>
      </c>
      <c r="N1068" s="13">
        <v>0.46153846153846201</v>
      </c>
      <c r="O1068" s="13">
        <v>0.402476780185758</v>
      </c>
      <c r="P1068" s="13"/>
      <c r="Q1068" s="13">
        <v>0.31531531531531498</v>
      </c>
      <c r="R1068" s="13">
        <v>0.41891891891891903</v>
      </c>
      <c r="S1068" s="13">
        <v>0.35869565217391303</v>
      </c>
      <c r="T1068" s="13">
        <v>0.53271028037383195</v>
      </c>
      <c r="U1068" s="13">
        <v>0.44354838709677402</v>
      </c>
      <c r="V1068" s="13">
        <v>0.44274809160305301</v>
      </c>
      <c r="W1068" s="13">
        <v>0.41836734693877597</v>
      </c>
      <c r="X1068" s="13">
        <v>0.45175438596491202</v>
      </c>
      <c r="Y1068" s="13"/>
      <c r="Z1068" s="13">
        <v>0.35971223021582699</v>
      </c>
      <c r="AA1068" s="13">
        <v>0.40490797546012303</v>
      </c>
      <c r="AB1068" s="13">
        <v>0.42857142857142899</v>
      </c>
      <c r="AC1068" s="13">
        <v>0.53631284916201105</v>
      </c>
      <c r="AD1068" s="13">
        <v>0.419047619047619</v>
      </c>
      <c r="AE1068" s="13">
        <v>0.42201834862385301</v>
      </c>
      <c r="AF1068" s="13">
        <v>0.452380952380952</v>
      </c>
      <c r="AG1068" s="13">
        <v>0.340659340659341</v>
      </c>
      <c r="AH1068" s="13"/>
      <c r="AI1068" s="13">
        <v>0.422222222222222</v>
      </c>
      <c r="AJ1068" s="13">
        <v>0.45360824742268002</v>
      </c>
      <c r="AK1068" s="13">
        <v>0.41830065359477098</v>
      </c>
      <c r="AL1068" s="13">
        <v>0.41434262948207201</v>
      </c>
      <c r="AM1068" s="13">
        <v>0.46551724137931</v>
      </c>
      <c r="AN1068" s="13"/>
      <c r="AO1068" s="13">
        <v>0.41137123745819398</v>
      </c>
      <c r="AP1068" s="13">
        <v>0.44791666666666702</v>
      </c>
      <c r="AQ1068" s="13"/>
      <c r="AR1068" s="13">
        <v>0.484375</v>
      </c>
      <c r="AS1068" s="13">
        <v>0.38811188811188801</v>
      </c>
      <c r="AT1068" s="13">
        <v>0.41176470588235298</v>
      </c>
      <c r="AU1068" s="13">
        <v>0.35483870967741898</v>
      </c>
      <c r="AV1068" s="13">
        <v>0.39495798319327702</v>
      </c>
      <c r="AW1068" s="13">
        <v>0.42857142857142899</v>
      </c>
      <c r="AX1068" s="13">
        <v>0.476190476190476</v>
      </c>
      <c r="AY1068" s="13">
        <v>0.29411764705882398</v>
      </c>
      <c r="AZ1068" s="13">
        <v>0.49019607843137297</v>
      </c>
      <c r="BA1068" s="13">
        <v>0.55172413793103403</v>
      </c>
      <c r="BB1068" s="13">
        <v>0.43859649122806998</v>
      </c>
      <c r="BC1068" s="13">
        <v>0.39622641509433998</v>
      </c>
      <c r="BD1068" s="13"/>
      <c r="BE1068" s="13">
        <v>0.45042492917846999</v>
      </c>
    </row>
    <row r="1069" spans="2:57" x14ac:dyDescent="0.25">
      <c r="B1069" t="s">
        <v>447</v>
      </c>
      <c r="C1069" s="13">
        <v>0.31568228105906299</v>
      </c>
      <c r="D1069" s="13">
        <v>0.57142857142857095</v>
      </c>
      <c r="E1069" s="13">
        <v>0.437037037037037</v>
      </c>
      <c r="F1069" s="13">
        <v>0.30708661417322802</v>
      </c>
      <c r="G1069" s="13">
        <v>0.25</v>
      </c>
      <c r="H1069" s="13"/>
      <c r="I1069" s="13">
        <v>0.388412017167382</v>
      </c>
      <c r="J1069" s="13">
        <v>0.25</v>
      </c>
      <c r="K1069" s="13"/>
      <c r="L1069" s="13">
        <v>0.265625</v>
      </c>
      <c r="M1069" s="13">
        <v>0.238095238095238</v>
      </c>
      <c r="N1069" s="13">
        <v>0.31103678929765899</v>
      </c>
      <c r="O1069" s="13">
        <v>0.39318885448916402</v>
      </c>
      <c r="P1069" s="13"/>
      <c r="Q1069" s="13">
        <v>0.46846846846846801</v>
      </c>
      <c r="R1069" s="13">
        <v>0.43243243243243201</v>
      </c>
      <c r="S1069" s="13">
        <v>0.32608695652173902</v>
      </c>
      <c r="T1069" s="13">
        <v>0.27102803738317799</v>
      </c>
      <c r="U1069" s="13">
        <v>0.29838709677419401</v>
      </c>
      <c r="V1069" s="13">
        <v>0.29007633587786302</v>
      </c>
      <c r="W1069" s="13">
        <v>0.25510204081632698</v>
      </c>
      <c r="X1069" s="13">
        <v>0.25</v>
      </c>
      <c r="Y1069" s="13"/>
      <c r="Z1069" s="13">
        <v>0.402877697841727</v>
      </c>
      <c r="AA1069" s="13">
        <v>0.30061349693251499</v>
      </c>
      <c r="AB1069" s="13">
        <v>0.31168831168831201</v>
      </c>
      <c r="AC1069" s="13">
        <v>0.14525139664804501</v>
      </c>
      <c r="AD1069" s="13">
        <v>0.35238095238095202</v>
      </c>
      <c r="AE1069" s="13">
        <v>0.33027522935779802</v>
      </c>
      <c r="AF1069" s="13">
        <v>0.452380952380952</v>
      </c>
      <c r="AG1069" s="13">
        <v>0.42857142857142899</v>
      </c>
      <c r="AH1069" s="13"/>
      <c r="AI1069" s="13">
        <v>0.33333333333333298</v>
      </c>
      <c r="AJ1069" s="13">
        <v>0.38144329896907198</v>
      </c>
      <c r="AK1069" s="13">
        <v>0.41830065359477098</v>
      </c>
      <c r="AL1069" s="13">
        <v>0.29482071713147401</v>
      </c>
      <c r="AM1069" s="13">
        <v>0.21264367816092</v>
      </c>
      <c r="AN1069" s="13"/>
      <c r="AO1069" s="13">
        <v>0.33612040133779297</v>
      </c>
      <c r="AP1069" s="13">
        <v>0.28385416666666702</v>
      </c>
      <c r="AQ1069" s="13"/>
      <c r="AR1069" s="13">
        <v>0.28125</v>
      </c>
      <c r="AS1069" s="13">
        <v>0.27972027972028002</v>
      </c>
      <c r="AT1069" s="13">
        <v>0.29411764705882398</v>
      </c>
      <c r="AU1069" s="13">
        <v>0.38709677419354799</v>
      </c>
      <c r="AV1069" s="13">
        <v>0.41176470588235298</v>
      </c>
      <c r="AW1069" s="13">
        <v>0.37662337662337703</v>
      </c>
      <c r="AX1069" s="13">
        <v>0.297619047619048</v>
      </c>
      <c r="AY1069" s="13">
        <v>0.38235294117647101</v>
      </c>
      <c r="AZ1069" s="13">
        <v>0.25490196078431399</v>
      </c>
      <c r="BA1069" s="13">
        <v>0.31034482758620702</v>
      </c>
      <c r="BB1069" s="13">
        <v>0.29824561403508798</v>
      </c>
      <c r="BC1069" s="13">
        <v>0.339622641509434</v>
      </c>
      <c r="BD1069" s="13"/>
      <c r="BE1069" s="13">
        <v>0.21246458923512701</v>
      </c>
    </row>
    <row r="1070" spans="2:57" x14ac:dyDescent="0.25">
      <c r="B1070" t="s">
        <v>82</v>
      </c>
      <c r="C1070" s="13">
        <v>2.0366598778004098E-2</v>
      </c>
      <c r="D1070" s="13">
        <v>0</v>
      </c>
      <c r="E1070" s="13">
        <v>2.2222222222222199E-2</v>
      </c>
      <c r="F1070" s="13">
        <v>3.5433070866141697E-2</v>
      </c>
      <c r="G1070" s="13">
        <v>1.5503875968992199E-2</v>
      </c>
      <c r="H1070" s="13"/>
      <c r="I1070" s="13">
        <v>2.5751072961373401E-2</v>
      </c>
      <c r="J1070" s="13">
        <v>1.5503875968992199E-2</v>
      </c>
      <c r="K1070" s="13"/>
      <c r="L1070" s="13">
        <v>7.8125E-3</v>
      </c>
      <c r="M1070" s="13">
        <v>1.7316017316017299E-2</v>
      </c>
      <c r="N1070" s="13">
        <v>1.00334448160535E-2</v>
      </c>
      <c r="O1070" s="13">
        <v>3.7151702786377701E-2</v>
      </c>
      <c r="P1070" s="13"/>
      <c r="Q1070" s="13">
        <v>3.6036036036036001E-2</v>
      </c>
      <c r="R1070" s="13">
        <v>1.35135135135135E-2</v>
      </c>
      <c r="S1070" s="13">
        <v>0</v>
      </c>
      <c r="T1070" s="13">
        <v>3.7383177570093497E-2</v>
      </c>
      <c r="U1070" s="13">
        <v>0</v>
      </c>
      <c r="V1070" s="13">
        <v>7.63358778625954E-3</v>
      </c>
      <c r="W1070" s="13">
        <v>2.04081632653061E-2</v>
      </c>
      <c r="X1070" s="13">
        <v>3.07017543859649E-2</v>
      </c>
      <c r="Y1070" s="13"/>
      <c r="Z1070" s="13">
        <v>2.8776978417266199E-2</v>
      </c>
      <c r="AA1070" s="13">
        <v>5.5214723926380403E-2</v>
      </c>
      <c r="AB1070" s="13">
        <v>2.5974025974026E-2</v>
      </c>
      <c r="AC1070" s="13">
        <v>0</v>
      </c>
      <c r="AD1070" s="13">
        <v>0</v>
      </c>
      <c r="AE1070" s="13">
        <v>2.7522935779816501E-2</v>
      </c>
      <c r="AF1070" s="13">
        <v>0</v>
      </c>
      <c r="AG1070" s="13">
        <v>0</v>
      </c>
      <c r="AH1070" s="13"/>
      <c r="AI1070" s="13">
        <v>2.2222222222222199E-2</v>
      </c>
      <c r="AJ1070" s="13">
        <v>3.09278350515464E-2</v>
      </c>
      <c r="AK1070" s="13">
        <v>2.61437908496732E-2</v>
      </c>
      <c r="AL1070" s="13">
        <v>2.3904382470119501E-2</v>
      </c>
      <c r="AM1070" s="13">
        <v>0</v>
      </c>
      <c r="AN1070" s="13"/>
      <c r="AO1070" s="13">
        <v>2.3411371237458199E-2</v>
      </c>
      <c r="AP1070" s="13">
        <v>1.5625E-2</v>
      </c>
      <c r="AQ1070" s="13"/>
      <c r="AR1070" s="13">
        <v>1.5625E-2</v>
      </c>
      <c r="AS1070" s="13">
        <v>1.7482517482517501E-2</v>
      </c>
      <c r="AT1070" s="13">
        <v>5.8823529411764698E-2</v>
      </c>
      <c r="AU1070" s="13">
        <v>0</v>
      </c>
      <c r="AV1070" s="13">
        <v>1.6806722689075598E-2</v>
      </c>
      <c r="AW1070" s="13">
        <v>6.4935064935064901E-2</v>
      </c>
      <c r="AX1070" s="13">
        <v>1.1904761904761901E-2</v>
      </c>
      <c r="AY1070" s="13">
        <v>0</v>
      </c>
      <c r="AZ1070" s="13">
        <v>2.9411764705882401E-2</v>
      </c>
      <c r="BA1070" s="13">
        <v>0</v>
      </c>
      <c r="BB1070" s="13">
        <v>1.7543859649122799E-2</v>
      </c>
      <c r="BC1070" s="13">
        <v>1.88679245283019E-2</v>
      </c>
      <c r="BD1070" s="13"/>
      <c r="BE1070" s="13">
        <v>1.4164305949008501E-2</v>
      </c>
    </row>
    <row r="1071" spans="2:57" x14ac:dyDescent="0.25">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row>
    <row r="1072" spans="2:57" x14ac:dyDescent="0.25">
      <c r="B1072" s="6" t="s">
        <v>452</v>
      </c>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row>
    <row r="1073" spans="2:57" x14ac:dyDescent="0.25">
      <c r="B1073" s="23" t="s">
        <v>86</v>
      </c>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row>
    <row r="1074" spans="2:57" x14ac:dyDescent="0.25">
      <c r="B1074" t="s">
        <v>445</v>
      </c>
      <c r="C1074" s="13">
        <v>0.17209775967413399</v>
      </c>
      <c r="D1074" s="13">
        <v>0.168831168831169</v>
      </c>
      <c r="E1074" s="13">
        <v>8.8888888888888906E-2</v>
      </c>
      <c r="F1074" s="13">
        <v>0.13779527559055099</v>
      </c>
      <c r="G1074" s="13">
        <v>0.21124031007751901</v>
      </c>
      <c r="H1074" s="13"/>
      <c r="I1074" s="13">
        <v>0.128755364806867</v>
      </c>
      <c r="J1074" s="13">
        <v>0.21124031007751901</v>
      </c>
      <c r="K1074" s="13"/>
      <c r="L1074" s="13">
        <v>0.25</v>
      </c>
      <c r="M1074" s="13">
        <v>0.18614718614718601</v>
      </c>
      <c r="N1074" s="13">
        <v>0.163879598662207</v>
      </c>
      <c r="O1074" s="13">
        <v>0.13931888544891599</v>
      </c>
      <c r="P1074" s="13"/>
      <c r="Q1074" s="13">
        <v>0.171171171171171</v>
      </c>
      <c r="R1074" s="13">
        <v>9.45945945945946E-2</v>
      </c>
      <c r="S1074" s="13">
        <v>0.23913043478260901</v>
      </c>
      <c r="T1074" s="13">
        <v>0.14018691588785001</v>
      </c>
      <c r="U1074" s="13">
        <v>0.16935483870967699</v>
      </c>
      <c r="V1074" s="13">
        <v>0.19847328244274801</v>
      </c>
      <c r="W1074" s="13">
        <v>0.19387755102040799</v>
      </c>
      <c r="X1074" s="13">
        <v>0.17105263157894701</v>
      </c>
      <c r="Y1074" s="13"/>
      <c r="Z1074" s="13">
        <v>0.12949640287769801</v>
      </c>
      <c r="AA1074" s="13">
        <v>0.13496932515337401</v>
      </c>
      <c r="AB1074" s="13">
        <v>0.168831168831169</v>
      </c>
      <c r="AC1074" s="13">
        <v>0.240223463687151</v>
      </c>
      <c r="AD1074" s="13">
        <v>0.15238095238095201</v>
      </c>
      <c r="AE1074" s="13">
        <v>0.192660550458716</v>
      </c>
      <c r="AF1074" s="13">
        <v>9.5238095238095205E-2</v>
      </c>
      <c r="AG1074" s="13">
        <v>0.20879120879120899</v>
      </c>
      <c r="AH1074" s="13"/>
      <c r="AI1074" s="13">
        <v>0.2</v>
      </c>
      <c r="AJ1074" s="13">
        <v>0.15463917525773199</v>
      </c>
      <c r="AK1074" s="13">
        <v>9.8039215686274495E-2</v>
      </c>
      <c r="AL1074" s="13">
        <v>0.16932270916334699</v>
      </c>
      <c r="AM1074" s="13">
        <v>0.25862068965517199</v>
      </c>
      <c r="AN1074" s="13"/>
      <c r="AO1074" s="13">
        <v>0.173913043478261</v>
      </c>
      <c r="AP1074" s="13">
        <v>0.16927083333333301</v>
      </c>
      <c r="AQ1074" s="13"/>
      <c r="AR1074" s="13">
        <v>0.15625</v>
      </c>
      <c r="AS1074" s="13">
        <v>0.22027972027972001</v>
      </c>
      <c r="AT1074" s="13">
        <v>0.35294117647058798</v>
      </c>
      <c r="AU1074" s="13">
        <v>0.19354838709677399</v>
      </c>
      <c r="AV1074" s="13">
        <v>0.126050420168067</v>
      </c>
      <c r="AW1074" s="13">
        <v>0.103896103896104</v>
      </c>
      <c r="AX1074" s="13">
        <v>0.14285714285714299</v>
      </c>
      <c r="AY1074" s="13">
        <v>0.17647058823529399</v>
      </c>
      <c r="AZ1074" s="13">
        <v>0.15686274509803899</v>
      </c>
      <c r="BA1074" s="13">
        <v>0.10344827586206901</v>
      </c>
      <c r="BB1074" s="13">
        <v>0.21052631578947401</v>
      </c>
      <c r="BC1074" s="13">
        <v>0.169811320754717</v>
      </c>
      <c r="BD1074" s="13"/>
      <c r="BE1074" s="13">
        <v>0.20396600566572201</v>
      </c>
    </row>
    <row r="1075" spans="2:57" x14ac:dyDescent="0.25">
      <c r="B1075" t="s">
        <v>446</v>
      </c>
      <c r="C1075" s="13">
        <v>0.36659877800407298</v>
      </c>
      <c r="D1075" s="13">
        <v>0.14285714285714299</v>
      </c>
      <c r="E1075" s="13">
        <v>0.296296296296296</v>
      </c>
      <c r="F1075" s="13">
        <v>0.39763779527559101</v>
      </c>
      <c r="G1075" s="13">
        <v>0.403100775193798</v>
      </c>
      <c r="H1075" s="13"/>
      <c r="I1075" s="13">
        <v>0.32618025751072999</v>
      </c>
      <c r="J1075" s="13">
        <v>0.403100775193798</v>
      </c>
      <c r="K1075" s="13"/>
      <c r="L1075" s="13">
        <v>0.3515625</v>
      </c>
      <c r="M1075" s="13">
        <v>0.41125541125541099</v>
      </c>
      <c r="N1075" s="13">
        <v>0.36454849498327802</v>
      </c>
      <c r="O1075" s="13">
        <v>0.34055727554179599</v>
      </c>
      <c r="P1075" s="13"/>
      <c r="Q1075" s="13">
        <v>0.21621621621621601</v>
      </c>
      <c r="R1075" s="13">
        <v>0.36486486486486502</v>
      </c>
      <c r="S1075" s="13">
        <v>0.32608695652173902</v>
      </c>
      <c r="T1075" s="13">
        <v>0.34579439252336402</v>
      </c>
      <c r="U1075" s="13">
        <v>0.42741935483871002</v>
      </c>
      <c r="V1075" s="13">
        <v>0.35877862595419802</v>
      </c>
      <c r="W1075" s="13">
        <v>0.397959183673469</v>
      </c>
      <c r="X1075" s="13">
        <v>0.43859649122806998</v>
      </c>
      <c r="Y1075" s="13"/>
      <c r="Z1075" s="13">
        <v>0.35971223021582699</v>
      </c>
      <c r="AA1075" s="13">
        <v>0.380368098159509</v>
      </c>
      <c r="AB1075" s="13">
        <v>0.44155844155844198</v>
      </c>
      <c r="AC1075" s="13">
        <v>0.43016759776536301</v>
      </c>
      <c r="AD1075" s="13">
        <v>0.371428571428571</v>
      </c>
      <c r="AE1075" s="13">
        <v>0.26605504587155998</v>
      </c>
      <c r="AF1075" s="13">
        <v>0.30952380952380998</v>
      </c>
      <c r="AG1075" s="13">
        <v>0.24175824175824201</v>
      </c>
      <c r="AH1075" s="13"/>
      <c r="AI1075" s="13">
        <v>0.31111111111111101</v>
      </c>
      <c r="AJ1075" s="13">
        <v>0.34020618556700999</v>
      </c>
      <c r="AK1075" s="13">
        <v>0.33333333333333298</v>
      </c>
      <c r="AL1075" s="13">
        <v>0.37051792828685298</v>
      </c>
      <c r="AM1075" s="13">
        <v>0.431034482758621</v>
      </c>
      <c r="AN1075" s="13"/>
      <c r="AO1075" s="13">
        <v>0.35284280936454798</v>
      </c>
      <c r="AP1075" s="13">
        <v>0.38802083333333298</v>
      </c>
      <c r="AQ1075" s="13"/>
      <c r="AR1075" s="13">
        <v>0.421875</v>
      </c>
      <c r="AS1075" s="13">
        <v>0.41258741258741299</v>
      </c>
      <c r="AT1075" s="13">
        <v>0.17647058823529399</v>
      </c>
      <c r="AU1075" s="13">
        <v>0.29032258064516098</v>
      </c>
      <c r="AV1075" s="13">
        <v>0.33613445378151302</v>
      </c>
      <c r="AW1075" s="13">
        <v>0.337662337662338</v>
      </c>
      <c r="AX1075" s="13">
        <v>0.452380952380952</v>
      </c>
      <c r="AY1075" s="13">
        <v>0.35294117647058798</v>
      </c>
      <c r="AZ1075" s="13">
        <v>0.36274509803921601</v>
      </c>
      <c r="BA1075" s="13">
        <v>0.27586206896551702</v>
      </c>
      <c r="BB1075" s="13">
        <v>0.31578947368421101</v>
      </c>
      <c r="BC1075" s="13">
        <v>0.30188679245283001</v>
      </c>
      <c r="BD1075" s="13"/>
      <c r="BE1075" s="13">
        <v>0.45325779036827202</v>
      </c>
    </row>
    <row r="1076" spans="2:57" x14ac:dyDescent="0.25">
      <c r="B1076" t="s">
        <v>447</v>
      </c>
      <c r="C1076" s="13">
        <v>0.43788187372708798</v>
      </c>
      <c r="D1076" s="13">
        <v>0.64935064935064901</v>
      </c>
      <c r="E1076" s="13">
        <v>0.592592592592593</v>
      </c>
      <c r="F1076" s="13">
        <v>0.44488188976378001</v>
      </c>
      <c r="G1076" s="13">
        <v>0.362403100775194</v>
      </c>
      <c r="H1076" s="13"/>
      <c r="I1076" s="13">
        <v>0.52145922746781104</v>
      </c>
      <c r="J1076" s="13">
        <v>0.362403100775194</v>
      </c>
      <c r="K1076" s="13"/>
      <c r="L1076" s="13">
        <v>0.359375</v>
      </c>
      <c r="M1076" s="13">
        <v>0.37229437229437201</v>
      </c>
      <c r="N1076" s="13">
        <v>0.45819397993311001</v>
      </c>
      <c r="O1076" s="13">
        <v>0.49845201238390102</v>
      </c>
      <c r="P1076" s="13"/>
      <c r="Q1076" s="13">
        <v>0.56756756756756799</v>
      </c>
      <c r="R1076" s="13">
        <v>0.52702702702702697</v>
      </c>
      <c r="S1076" s="13">
        <v>0.41304347826087001</v>
      </c>
      <c r="T1076" s="13">
        <v>0.48598130841121501</v>
      </c>
      <c r="U1076" s="13">
        <v>0.39516129032258102</v>
      </c>
      <c r="V1076" s="13">
        <v>0.43511450381679401</v>
      </c>
      <c r="W1076" s="13">
        <v>0.38775510204081598</v>
      </c>
      <c r="X1076" s="13">
        <v>0.36403508771929799</v>
      </c>
      <c r="Y1076" s="13"/>
      <c r="Z1076" s="13">
        <v>0.50359712230215803</v>
      </c>
      <c r="AA1076" s="13">
        <v>0.46012269938650302</v>
      </c>
      <c r="AB1076" s="13">
        <v>0.35064935064935099</v>
      </c>
      <c r="AC1076" s="13">
        <v>0.29608938547486002</v>
      </c>
      <c r="AD1076" s="13">
        <v>0.476190476190476</v>
      </c>
      <c r="AE1076" s="13">
        <v>0.495412844036697</v>
      </c>
      <c r="AF1076" s="13">
        <v>0.57142857142857095</v>
      </c>
      <c r="AG1076" s="13">
        <v>0.54945054945054905</v>
      </c>
      <c r="AH1076" s="13"/>
      <c r="AI1076" s="13">
        <v>0.44444444444444398</v>
      </c>
      <c r="AJ1076" s="13">
        <v>0.47422680412371099</v>
      </c>
      <c r="AK1076" s="13">
        <v>0.52941176470588203</v>
      </c>
      <c r="AL1076" s="13">
        <v>0.44223107569721098</v>
      </c>
      <c r="AM1076" s="13">
        <v>0.29885057471264398</v>
      </c>
      <c r="AN1076" s="13"/>
      <c r="AO1076" s="13">
        <v>0.45317725752508398</v>
      </c>
      <c r="AP1076" s="13">
        <v>0.4140625</v>
      </c>
      <c r="AQ1076" s="13"/>
      <c r="AR1076" s="13">
        <v>0.421875</v>
      </c>
      <c r="AS1076" s="13">
        <v>0.35314685314685301</v>
      </c>
      <c r="AT1076" s="13">
        <v>0.47058823529411797</v>
      </c>
      <c r="AU1076" s="13">
        <v>0.45161290322580599</v>
      </c>
      <c r="AV1076" s="13">
        <v>0.51260504201680701</v>
      </c>
      <c r="AW1076" s="13">
        <v>0.51948051948051899</v>
      </c>
      <c r="AX1076" s="13">
        <v>0.39285714285714302</v>
      </c>
      <c r="AY1076" s="13">
        <v>0.47058823529411797</v>
      </c>
      <c r="AZ1076" s="13">
        <v>0.43137254901960798</v>
      </c>
      <c r="BA1076" s="13">
        <v>0.58620689655172398</v>
      </c>
      <c r="BB1076" s="13">
        <v>0.45614035087719301</v>
      </c>
      <c r="BC1076" s="13">
        <v>0.490566037735849</v>
      </c>
      <c r="BD1076" s="13"/>
      <c r="BE1076" s="13">
        <v>0.32294617563739397</v>
      </c>
    </row>
    <row r="1077" spans="2:57" x14ac:dyDescent="0.25">
      <c r="B1077" t="s">
        <v>82</v>
      </c>
      <c r="C1077" s="13">
        <v>2.3421588594704699E-2</v>
      </c>
      <c r="D1077" s="13">
        <v>3.8961038961039002E-2</v>
      </c>
      <c r="E1077" s="13">
        <v>2.2222222222222199E-2</v>
      </c>
      <c r="F1077" s="13">
        <v>1.9685039370078702E-2</v>
      </c>
      <c r="G1077" s="13">
        <v>2.32558139534884E-2</v>
      </c>
      <c r="H1077" s="13"/>
      <c r="I1077" s="13">
        <v>2.3605150214592301E-2</v>
      </c>
      <c r="J1077" s="13">
        <v>2.32558139534884E-2</v>
      </c>
      <c r="K1077" s="13"/>
      <c r="L1077" s="13">
        <v>3.90625E-2</v>
      </c>
      <c r="M1077" s="13">
        <v>3.03030303030303E-2</v>
      </c>
      <c r="N1077" s="13">
        <v>1.3377926421404699E-2</v>
      </c>
      <c r="O1077" s="13">
        <v>2.1671826625387001E-2</v>
      </c>
      <c r="P1077" s="13"/>
      <c r="Q1077" s="13">
        <v>4.5045045045045001E-2</v>
      </c>
      <c r="R1077" s="13">
        <v>1.35135135135135E-2</v>
      </c>
      <c r="S1077" s="13">
        <v>2.1739130434782601E-2</v>
      </c>
      <c r="T1077" s="13">
        <v>2.80373831775701E-2</v>
      </c>
      <c r="U1077" s="13">
        <v>8.0645161290322596E-3</v>
      </c>
      <c r="V1077" s="13">
        <v>7.63358778625954E-3</v>
      </c>
      <c r="W1077" s="13">
        <v>2.04081632653061E-2</v>
      </c>
      <c r="X1077" s="13">
        <v>2.6315789473684199E-2</v>
      </c>
      <c r="Y1077" s="13"/>
      <c r="Z1077" s="13">
        <v>7.1942446043165497E-3</v>
      </c>
      <c r="AA1077" s="13">
        <v>2.4539877300613501E-2</v>
      </c>
      <c r="AB1077" s="13">
        <v>3.8961038961039002E-2</v>
      </c>
      <c r="AC1077" s="13">
        <v>3.3519553072625698E-2</v>
      </c>
      <c r="AD1077" s="13">
        <v>0</v>
      </c>
      <c r="AE1077" s="13">
        <v>4.5871559633027498E-2</v>
      </c>
      <c r="AF1077" s="13">
        <v>2.3809523809523801E-2</v>
      </c>
      <c r="AG1077" s="13">
        <v>0</v>
      </c>
      <c r="AH1077" s="13"/>
      <c r="AI1077" s="13">
        <v>4.4444444444444398E-2</v>
      </c>
      <c r="AJ1077" s="13">
        <v>3.09278350515464E-2</v>
      </c>
      <c r="AK1077" s="13">
        <v>3.9215686274509803E-2</v>
      </c>
      <c r="AL1077" s="13">
        <v>1.7928286852589601E-2</v>
      </c>
      <c r="AM1077" s="13">
        <v>1.1494252873563199E-2</v>
      </c>
      <c r="AN1077" s="13"/>
      <c r="AO1077" s="13">
        <v>2.0066889632107E-2</v>
      </c>
      <c r="AP1077" s="13">
        <v>2.8645833333333301E-2</v>
      </c>
      <c r="AQ1077" s="13"/>
      <c r="AR1077" s="13">
        <v>0</v>
      </c>
      <c r="AS1077" s="13">
        <v>1.3986013986014E-2</v>
      </c>
      <c r="AT1077" s="13">
        <v>0</v>
      </c>
      <c r="AU1077" s="13">
        <v>6.4516129032258104E-2</v>
      </c>
      <c r="AV1077" s="13">
        <v>2.5210084033613401E-2</v>
      </c>
      <c r="AW1077" s="13">
        <v>3.8961038961039002E-2</v>
      </c>
      <c r="AX1077" s="13">
        <v>1.1904761904761901E-2</v>
      </c>
      <c r="AY1077" s="13">
        <v>0</v>
      </c>
      <c r="AZ1077" s="13">
        <v>4.9019607843137303E-2</v>
      </c>
      <c r="BA1077" s="13">
        <v>3.4482758620689703E-2</v>
      </c>
      <c r="BB1077" s="13">
        <v>1.7543859649122799E-2</v>
      </c>
      <c r="BC1077" s="13">
        <v>3.77358490566038E-2</v>
      </c>
      <c r="BD1077" s="13"/>
      <c r="BE1077" s="13">
        <v>1.9830028328611901E-2</v>
      </c>
    </row>
    <row r="1078" spans="2:57" x14ac:dyDescent="0.25">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row>
    <row r="1079" spans="2:57" x14ac:dyDescent="0.25">
      <c r="B1079" s="6" t="s">
        <v>453</v>
      </c>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row>
    <row r="1080" spans="2:57" x14ac:dyDescent="0.25">
      <c r="B1080" s="23" t="s">
        <v>86</v>
      </c>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row>
    <row r="1081" spans="2:57" x14ac:dyDescent="0.25">
      <c r="B1081" t="s">
        <v>445</v>
      </c>
      <c r="C1081" s="13">
        <v>0.13340122199592699</v>
      </c>
      <c r="D1081" s="13">
        <v>6.4935064935064901E-2</v>
      </c>
      <c r="E1081" s="13">
        <v>8.8888888888888906E-2</v>
      </c>
      <c r="F1081" s="13">
        <v>0.118110236220472</v>
      </c>
      <c r="G1081" s="13">
        <v>0.162790697674419</v>
      </c>
      <c r="H1081" s="13"/>
      <c r="I1081" s="13">
        <v>0.100858369098712</v>
      </c>
      <c r="J1081" s="13">
        <v>0.162790697674419</v>
      </c>
      <c r="K1081" s="13"/>
      <c r="L1081" s="13">
        <v>0.109375</v>
      </c>
      <c r="M1081" s="13">
        <v>0.14285714285714299</v>
      </c>
      <c r="N1081" s="13">
        <v>0.15050167224080299</v>
      </c>
      <c r="O1081" s="13">
        <v>0.120743034055728</v>
      </c>
      <c r="P1081" s="13"/>
      <c r="Q1081" s="13">
        <v>6.3063063063063099E-2</v>
      </c>
      <c r="R1081" s="13">
        <v>8.1081081081081099E-2</v>
      </c>
      <c r="S1081" s="13">
        <v>0.141304347826087</v>
      </c>
      <c r="T1081" s="13">
        <v>0.11214953271028</v>
      </c>
      <c r="U1081" s="13">
        <v>0.120967741935484</v>
      </c>
      <c r="V1081" s="13">
        <v>0.16030534351145001</v>
      </c>
      <c r="W1081" s="13">
        <v>0.183673469387755</v>
      </c>
      <c r="X1081" s="13">
        <v>0.17105263157894701</v>
      </c>
      <c r="Y1081" s="13"/>
      <c r="Z1081" s="13">
        <v>7.1942446043165506E-2</v>
      </c>
      <c r="AA1081" s="13">
        <v>0.17791411042944799</v>
      </c>
      <c r="AB1081" s="13">
        <v>0.123376623376623</v>
      </c>
      <c r="AC1081" s="13">
        <v>0.19553072625698301</v>
      </c>
      <c r="AD1081" s="13">
        <v>0.104761904761905</v>
      </c>
      <c r="AE1081" s="13">
        <v>0.12844036697247699</v>
      </c>
      <c r="AF1081" s="13">
        <v>7.1428571428571397E-2</v>
      </c>
      <c r="AG1081" s="13">
        <v>0.10989010989011</v>
      </c>
      <c r="AH1081" s="13"/>
      <c r="AI1081" s="13">
        <v>0.133333333333333</v>
      </c>
      <c r="AJ1081" s="13">
        <v>0.134020618556701</v>
      </c>
      <c r="AK1081" s="13">
        <v>6.5359477124182996E-2</v>
      </c>
      <c r="AL1081" s="13">
        <v>0.13346613545816699</v>
      </c>
      <c r="AM1081" s="13">
        <v>0.195402298850575</v>
      </c>
      <c r="AN1081" s="13"/>
      <c r="AO1081" s="13">
        <v>0.14882943143812699</v>
      </c>
      <c r="AP1081" s="13">
        <v>0.109375</v>
      </c>
      <c r="AQ1081" s="13"/>
      <c r="AR1081" s="13">
        <v>0.109375</v>
      </c>
      <c r="AS1081" s="13">
        <v>0.171328671328671</v>
      </c>
      <c r="AT1081" s="13">
        <v>0.23529411764705899</v>
      </c>
      <c r="AU1081" s="13">
        <v>9.6774193548387094E-2</v>
      </c>
      <c r="AV1081" s="13">
        <v>5.8823529411764698E-2</v>
      </c>
      <c r="AW1081" s="13">
        <v>0.11688311688311701</v>
      </c>
      <c r="AX1081" s="13">
        <v>9.5238095238095205E-2</v>
      </c>
      <c r="AY1081" s="13">
        <v>0.14705882352941199</v>
      </c>
      <c r="AZ1081" s="13">
        <v>0.16666666666666699</v>
      </c>
      <c r="BA1081" s="13">
        <v>0.10344827586206901</v>
      </c>
      <c r="BB1081" s="13">
        <v>0.175438596491228</v>
      </c>
      <c r="BC1081" s="13">
        <v>0.113207547169811</v>
      </c>
      <c r="BD1081" s="13"/>
      <c r="BE1081" s="13">
        <v>0.16713881019829999</v>
      </c>
    </row>
    <row r="1082" spans="2:57" x14ac:dyDescent="0.25">
      <c r="B1082" t="s">
        <v>446</v>
      </c>
      <c r="C1082" s="13">
        <v>0.29633401221995898</v>
      </c>
      <c r="D1082" s="13">
        <v>0.15584415584415601</v>
      </c>
      <c r="E1082" s="13">
        <v>0.140740740740741</v>
      </c>
      <c r="F1082" s="13">
        <v>0.29527559055118102</v>
      </c>
      <c r="G1082" s="13">
        <v>0.35852713178294598</v>
      </c>
      <c r="H1082" s="13"/>
      <c r="I1082" s="13">
        <v>0.22746781115879799</v>
      </c>
      <c r="J1082" s="13">
        <v>0.35852713178294598</v>
      </c>
      <c r="K1082" s="13"/>
      <c r="L1082" s="13">
        <v>0.3828125</v>
      </c>
      <c r="M1082" s="13">
        <v>0.34199134199134201</v>
      </c>
      <c r="N1082" s="13">
        <v>0.28093645484949797</v>
      </c>
      <c r="O1082" s="13">
        <v>0.24458204334365299</v>
      </c>
      <c r="P1082" s="13"/>
      <c r="Q1082" s="13">
        <v>0.22522522522522501</v>
      </c>
      <c r="R1082" s="13">
        <v>0.24324324324324301</v>
      </c>
      <c r="S1082" s="13">
        <v>0.36956521739130399</v>
      </c>
      <c r="T1082" s="13">
        <v>0.20560747663551401</v>
      </c>
      <c r="U1082" s="13">
        <v>0.33870967741935498</v>
      </c>
      <c r="V1082" s="13">
        <v>0.30534351145038202</v>
      </c>
      <c r="W1082" s="13">
        <v>0.30612244897959201</v>
      </c>
      <c r="X1082" s="13">
        <v>0.34649122807017502</v>
      </c>
      <c r="Y1082" s="13"/>
      <c r="Z1082" s="13">
        <v>0.26618705035971202</v>
      </c>
      <c r="AA1082" s="13">
        <v>0.30674846625766899</v>
      </c>
      <c r="AB1082" s="13">
        <v>0.23376623376623401</v>
      </c>
      <c r="AC1082" s="13">
        <v>0.40223463687150801</v>
      </c>
      <c r="AD1082" s="13">
        <v>0.266666666666667</v>
      </c>
      <c r="AE1082" s="13">
        <v>0.247706422018349</v>
      </c>
      <c r="AF1082" s="13">
        <v>0.38095238095238099</v>
      </c>
      <c r="AG1082" s="13">
        <v>0.27472527472527503</v>
      </c>
      <c r="AH1082" s="13"/>
      <c r="AI1082" s="13">
        <v>0.24444444444444399</v>
      </c>
      <c r="AJ1082" s="13">
        <v>0.32989690721649501</v>
      </c>
      <c r="AK1082" s="13">
        <v>0.26143790849673199</v>
      </c>
      <c r="AL1082" s="13">
        <v>0.28087649402390402</v>
      </c>
      <c r="AM1082" s="13">
        <v>0.37931034482758602</v>
      </c>
      <c r="AN1082" s="13"/>
      <c r="AO1082" s="13">
        <v>0.27424749163879603</v>
      </c>
      <c r="AP1082" s="13">
        <v>0.33072916666666702</v>
      </c>
      <c r="AQ1082" s="13"/>
      <c r="AR1082" s="13">
        <v>0.359375</v>
      </c>
      <c r="AS1082" s="13">
        <v>0.33216783216783202</v>
      </c>
      <c r="AT1082" s="13">
        <v>0.11764705882352899</v>
      </c>
      <c r="AU1082" s="13">
        <v>0.32258064516128998</v>
      </c>
      <c r="AV1082" s="13">
        <v>0.21008403361344499</v>
      </c>
      <c r="AW1082" s="13">
        <v>0.25974025974025999</v>
      </c>
      <c r="AX1082" s="13">
        <v>0.46428571428571402</v>
      </c>
      <c r="AY1082" s="13">
        <v>0.29411764705882398</v>
      </c>
      <c r="AZ1082" s="13">
        <v>0.29411764705882398</v>
      </c>
      <c r="BA1082" s="13">
        <v>0.10344827586206901</v>
      </c>
      <c r="BB1082" s="13">
        <v>0.33333333333333298</v>
      </c>
      <c r="BC1082" s="13">
        <v>0.22641509433962301</v>
      </c>
      <c r="BD1082" s="13"/>
      <c r="BE1082" s="13">
        <v>0.36260623229461802</v>
      </c>
    </row>
    <row r="1083" spans="2:57" x14ac:dyDescent="0.25">
      <c r="B1083" t="s">
        <v>447</v>
      </c>
      <c r="C1083" s="13">
        <v>0.54378818737270895</v>
      </c>
      <c r="D1083" s="13">
        <v>0.74025974025973995</v>
      </c>
      <c r="E1083" s="13">
        <v>0.72592592592592597</v>
      </c>
      <c r="F1083" s="13">
        <v>0.56692913385826804</v>
      </c>
      <c r="G1083" s="13">
        <v>0.45542635658914699</v>
      </c>
      <c r="H1083" s="13"/>
      <c r="I1083" s="13">
        <v>0.64163090128755396</v>
      </c>
      <c r="J1083" s="13">
        <v>0.45542635658914699</v>
      </c>
      <c r="K1083" s="13"/>
      <c r="L1083" s="13">
        <v>0.4921875</v>
      </c>
      <c r="M1083" s="13">
        <v>0.48051948051948101</v>
      </c>
      <c r="N1083" s="13">
        <v>0.55518394648829394</v>
      </c>
      <c r="O1083" s="13">
        <v>0.60061919504644001</v>
      </c>
      <c r="P1083" s="13"/>
      <c r="Q1083" s="13">
        <v>0.66666666666666696</v>
      </c>
      <c r="R1083" s="13">
        <v>0.66216216216216195</v>
      </c>
      <c r="S1083" s="13">
        <v>0.48913043478260898</v>
      </c>
      <c r="T1083" s="13">
        <v>0.644859813084112</v>
      </c>
      <c r="U1083" s="13">
        <v>0.51612903225806495</v>
      </c>
      <c r="V1083" s="13">
        <v>0.53435114503816805</v>
      </c>
      <c r="W1083" s="13">
        <v>0.48979591836734698</v>
      </c>
      <c r="X1083" s="13">
        <v>0.44736842105263203</v>
      </c>
      <c r="Y1083" s="13"/>
      <c r="Z1083" s="13">
        <v>0.63309352517985595</v>
      </c>
      <c r="AA1083" s="13">
        <v>0.49079754601226999</v>
      </c>
      <c r="AB1083" s="13">
        <v>0.60389610389610404</v>
      </c>
      <c r="AC1083" s="13">
        <v>0.37988826815642501</v>
      </c>
      <c r="AD1083" s="13">
        <v>0.61904761904761896</v>
      </c>
      <c r="AE1083" s="13">
        <v>0.58715596330275199</v>
      </c>
      <c r="AF1083" s="13">
        <v>0.547619047619048</v>
      </c>
      <c r="AG1083" s="13">
        <v>0.58241758241758201</v>
      </c>
      <c r="AH1083" s="13"/>
      <c r="AI1083" s="13">
        <v>0.51111111111111096</v>
      </c>
      <c r="AJ1083" s="13">
        <v>0.51546391752577303</v>
      </c>
      <c r="AK1083" s="13">
        <v>0.64705882352941202</v>
      </c>
      <c r="AL1083" s="13">
        <v>0.563745019920319</v>
      </c>
      <c r="AM1083" s="13">
        <v>0.40804597701149398</v>
      </c>
      <c r="AN1083" s="13"/>
      <c r="AO1083" s="13">
        <v>0.558528428093645</v>
      </c>
      <c r="AP1083" s="13">
        <v>0.52083333333333304</v>
      </c>
      <c r="AQ1083" s="13"/>
      <c r="AR1083" s="13">
        <v>0.515625</v>
      </c>
      <c r="AS1083" s="13">
        <v>0.47552447552447602</v>
      </c>
      <c r="AT1083" s="13">
        <v>0.58823529411764697</v>
      </c>
      <c r="AU1083" s="13">
        <v>0.51612903225806495</v>
      </c>
      <c r="AV1083" s="13">
        <v>0.71428571428571397</v>
      </c>
      <c r="AW1083" s="13">
        <v>0.59740259740259705</v>
      </c>
      <c r="AX1083" s="13">
        <v>0.42857142857142899</v>
      </c>
      <c r="AY1083" s="13">
        <v>0.55882352941176505</v>
      </c>
      <c r="AZ1083" s="13">
        <v>0.5</v>
      </c>
      <c r="BA1083" s="13">
        <v>0.74137931034482796</v>
      </c>
      <c r="BB1083" s="13">
        <v>0.45614035087719301</v>
      </c>
      <c r="BC1083" s="13">
        <v>0.62264150943396201</v>
      </c>
      <c r="BD1083" s="13"/>
      <c r="BE1083" s="13">
        <v>0.44475920679886699</v>
      </c>
    </row>
    <row r="1084" spans="2:57" x14ac:dyDescent="0.25">
      <c r="B1084" t="s">
        <v>82</v>
      </c>
      <c r="C1084" s="13">
        <v>2.6476578411405299E-2</v>
      </c>
      <c r="D1084" s="13">
        <v>3.8961038961039002E-2</v>
      </c>
      <c r="E1084" s="13">
        <v>4.4444444444444398E-2</v>
      </c>
      <c r="F1084" s="13">
        <v>1.9685039370078702E-2</v>
      </c>
      <c r="G1084" s="13">
        <v>2.32558139534884E-2</v>
      </c>
      <c r="H1084" s="13"/>
      <c r="I1084" s="13">
        <v>3.0042918454935601E-2</v>
      </c>
      <c r="J1084" s="13">
        <v>2.32558139534884E-2</v>
      </c>
      <c r="K1084" s="13"/>
      <c r="L1084" s="13">
        <v>1.5625E-2</v>
      </c>
      <c r="M1084" s="13">
        <v>3.4632034632034597E-2</v>
      </c>
      <c r="N1084" s="13">
        <v>1.3377926421404699E-2</v>
      </c>
      <c r="O1084" s="13">
        <v>3.4055727554179599E-2</v>
      </c>
      <c r="P1084" s="13"/>
      <c r="Q1084" s="13">
        <v>4.5045045045045001E-2</v>
      </c>
      <c r="R1084" s="13">
        <v>1.35135135135135E-2</v>
      </c>
      <c r="S1084" s="13">
        <v>0</v>
      </c>
      <c r="T1084" s="13">
        <v>3.7383177570093497E-2</v>
      </c>
      <c r="U1084" s="13">
        <v>2.4193548387096801E-2</v>
      </c>
      <c r="V1084" s="13">
        <v>0</v>
      </c>
      <c r="W1084" s="13">
        <v>2.04081632653061E-2</v>
      </c>
      <c r="X1084" s="13">
        <v>3.5087719298245598E-2</v>
      </c>
      <c r="Y1084" s="13"/>
      <c r="Z1084" s="13">
        <v>2.8776978417266199E-2</v>
      </c>
      <c r="AA1084" s="13">
        <v>2.4539877300613501E-2</v>
      </c>
      <c r="AB1084" s="13">
        <v>3.8961038961039002E-2</v>
      </c>
      <c r="AC1084" s="13">
        <v>2.23463687150838E-2</v>
      </c>
      <c r="AD1084" s="13">
        <v>9.5238095238095195E-3</v>
      </c>
      <c r="AE1084" s="13">
        <v>3.6697247706422E-2</v>
      </c>
      <c r="AF1084" s="13">
        <v>0</v>
      </c>
      <c r="AG1084" s="13">
        <v>3.2967032967033003E-2</v>
      </c>
      <c r="AH1084" s="13"/>
      <c r="AI1084" s="13">
        <v>0.11111111111111099</v>
      </c>
      <c r="AJ1084" s="13">
        <v>2.06185567010309E-2</v>
      </c>
      <c r="AK1084" s="13">
        <v>2.61437908496732E-2</v>
      </c>
      <c r="AL1084" s="13">
        <v>2.1912350597609601E-2</v>
      </c>
      <c r="AM1084" s="13">
        <v>1.72413793103448E-2</v>
      </c>
      <c r="AN1084" s="13"/>
      <c r="AO1084" s="13">
        <v>1.8394648829431402E-2</v>
      </c>
      <c r="AP1084" s="13">
        <v>3.90625E-2</v>
      </c>
      <c r="AQ1084" s="13"/>
      <c r="AR1084" s="13">
        <v>1.5625E-2</v>
      </c>
      <c r="AS1084" s="13">
        <v>2.0979020979021001E-2</v>
      </c>
      <c r="AT1084" s="13">
        <v>5.8823529411764698E-2</v>
      </c>
      <c r="AU1084" s="13">
        <v>6.4516129032258104E-2</v>
      </c>
      <c r="AV1084" s="13">
        <v>1.6806722689075598E-2</v>
      </c>
      <c r="AW1084" s="13">
        <v>2.5974025974026E-2</v>
      </c>
      <c r="AX1084" s="13">
        <v>1.1904761904761901E-2</v>
      </c>
      <c r="AY1084" s="13">
        <v>0</v>
      </c>
      <c r="AZ1084" s="13">
        <v>3.9215686274509803E-2</v>
      </c>
      <c r="BA1084" s="13">
        <v>5.1724137931034503E-2</v>
      </c>
      <c r="BB1084" s="13">
        <v>3.5087719298245598E-2</v>
      </c>
      <c r="BC1084" s="13">
        <v>3.77358490566038E-2</v>
      </c>
      <c r="BD1084" s="13"/>
      <c r="BE1084" s="13">
        <v>2.54957507082153E-2</v>
      </c>
    </row>
    <row r="1085" spans="2:57" x14ac:dyDescent="0.25">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row>
    <row r="1086" spans="2:57" x14ac:dyDescent="0.25">
      <c r="B1086" s="6" t="s">
        <v>465</v>
      </c>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row>
    <row r="1087" spans="2:57" x14ac:dyDescent="0.25">
      <c r="B1087" s="23" t="s">
        <v>151</v>
      </c>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row>
    <row r="1088" spans="2:57" x14ac:dyDescent="0.25">
      <c r="B1088" t="s">
        <v>461</v>
      </c>
      <c r="C1088" s="13">
        <v>0.47199999999999998</v>
      </c>
      <c r="D1088" s="13">
        <v>0.34285714285714303</v>
      </c>
      <c r="E1088" s="13">
        <v>0.365079365079365</v>
      </c>
      <c r="F1088" s="13">
        <v>0.434108527131783</v>
      </c>
      <c r="G1088" s="13">
        <v>0.53113553113553102</v>
      </c>
      <c r="H1088" s="13"/>
      <c r="I1088" s="13">
        <v>0.40088105726872197</v>
      </c>
      <c r="J1088" s="13">
        <v>0.53113553113553102</v>
      </c>
      <c r="K1088" s="13"/>
      <c r="L1088" s="13">
        <v>0.5</v>
      </c>
      <c r="M1088" s="13">
        <v>0.51239669421487599</v>
      </c>
      <c r="N1088" s="13">
        <v>0.493670886075949</v>
      </c>
      <c r="O1088" s="13">
        <v>0.40993788819875798</v>
      </c>
      <c r="P1088" s="13"/>
      <c r="Q1088" s="13">
        <v>0.434782608695652</v>
      </c>
      <c r="R1088" s="13">
        <v>0.28947368421052599</v>
      </c>
      <c r="S1088" s="13">
        <v>0.30434782608695699</v>
      </c>
      <c r="T1088" s="13">
        <v>0.51851851851851805</v>
      </c>
      <c r="U1088" s="13">
        <v>0.565217391304348</v>
      </c>
      <c r="V1088" s="13">
        <v>0.50684931506849296</v>
      </c>
      <c r="W1088" s="13">
        <v>0.49019607843137297</v>
      </c>
      <c r="X1088" s="13">
        <v>0.50434782608695605</v>
      </c>
      <c r="Y1088" s="13"/>
      <c r="Z1088" s="13">
        <v>0.43283582089552203</v>
      </c>
      <c r="AA1088" s="13">
        <v>0.44871794871794901</v>
      </c>
      <c r="AB1088" s="13">
        <v>0.50588235294117601</v>
      </c>
      <c r="AC1088" s="13">
        <v>0.57471264367816099</v>
      </c>
      <c r="AD1088" s="13">
        <v>0.47058823529411797</v>
      </c>
      <c r="AE1088" s="13">
        <v>0.375</v>
      </c>
      <c r="AF1088" s="13">
        <v>0.36363636363636398</v>
      </c>
      <c r="AG1088" s="13">
        <v>0.48148148148148101</v>
      </c>
      <c r="AH1088" s="13"/>
      <c r="AI1088" s="13">
        <v>0.31818181818181801</v>
      </c>
      <c r="AJ1088" s="13">
        <v>0.45283018867924502</v>
      </c>
      <c r="AK1088" s="13">
        <v>0.44444444444444398</v>
      </c>
      <c r="AL1088" s="13">
        <v>0.48031496062992102</v>
      </c>
      <c r="AM1088" s="13">
        <v>0.52873563218390796</v>
      </c>
      <c r="AN1088" s="13"/>
      <c r="AO1088" s="13">
        <v>0.45117845117845101</v>
      </c>
      <c r="AP1088" s="13">
        <v>0.50246305418719195</v>
      </c>
      <c r="AQ1088" s="13"/>
      <c r="AR1088" s="13">
        <v>0.40625</v>
      </c>
      <c r="AS1088" s="13">
        <v>0.50344827586206897</v>
      </c>
      <c r="AT1088" s="13">
        <v>0.375</v>
      </c>
      <c r="AU1088" s="13">
        <v>0.33333333333333298</v>
      </c>
      <c r="AV1088" s="13">
        <v>0.45</v>
      </c>
      <c r="AW1088" s="13">
        <v>0.47727272727272702</v>
      </c>
      <c r="AX1088" s="13">
        <v>0.45454545454545497</v>
      </c>
      <c r="AY1088" s="13">
        <v>0.39130434782608697</v>
      </c>
      <c r="AZ1088" s="13">
        <v>0.52173913043478304</v>
      </c>
      <c r="BA1088" s="13">
        <v>0.58823529411764697</v>
      </c>
      <c r="BB1088" s="13">
        <v>0.46153846153846201</v>
      </c>
      <c r="BC1088" s="13">
        <v>0.4</v>
      </c>
      <c r="BD1088" s="13"/>
      <c r="BE1088" s="13">
        <v>0.54040404040404</v>
      </c>
    </row>
    <row r="1089" spans="2:57" x14ac:dyDescent="0.25">
      <c r="B1089" t="s">
        <v>462</v>
      </c>
      <c r="C1089" s="13">
        <v>0.32400000000000001</v>
      </c>
      <c r="D1089" s="13">
        <v>0.371428571428571</v>
      </c>
      <c r="E1089" s="13">
        <v>0.33333333333333298</v>
      </c>
      <c r="F1089" s="13">
        <v>0.32558139534883701</v>
      </c>
      <c r="G1089" s="13">
        <v>0.31501831501831501</v>
      </c>
      <c r="H1089" s="13"/>
      <c r="I1089" s="13">
        <v>0.33480176211453699</v>
      </c>
      <c r="J1089" s="13">
        <v>0.31501831501831501</v>
      </c>
      <c r="K1089" s="13"/>
      <c r="L1089" s="13">
        <v>0.25</v>
      </c>
      <c r="M1089" s="13">
        <v>0.330578512396694</v>
      </c>
      <c r="N1089" s="13">
        <v>0.291139240506329</v>
      </c>
      <c r="O1089" s="13">
        <v>0.37888198757764002</v>
      </c>
      <c r="P1089" s="13"/>
      <c r="Q1089" s="13">
        <v>0.30434782608695699</v>
      </c>
      <c r="R1089" s="13">
        <v>0.36842105263157898</v>
      </c>
      <c r="S1089" s="13">
        <v>0.434782608695652</v>
      </c>
      <c r="T1089" s="13">
        <v>0.296296296296296</v>
      </c>
      <c r="U1089" s="13">
        <v>0.231884057971014</v>
      </c>
      <c r="V1089" s="13">
        <v>0.32876712328767099</v>
      </c>
      <c r="W1089" s="13">
        <v>0.33333333333333298</v>
      </c>
      <c r="X1089" s="13">
        <v>0.34782608695652201</v>
      </c>
      <c r="Y1089" s="13"/>
      <c r="Z1089" s="13">
        <v>0.34328358208955201</v>
      </c>
      <c r="AA1089" s="13">
        <v>0.33333333333333298</v>
      </c>
      <c r="AB1089" s="13">
        <v>0.34117647058823503</v>
      </c>
      <c r="AC1089" s="13">
        <v>0.28735632183908</v>
      </c>
      <c r="AD1089" s="13">
        <v>0.37254901960784298</v>
      </c>
      <c r="AE1089" s="13">
        <v>0.23214285714285701</v>
      </c>
      <c r="AF1089" s="13">
        <v>0.45454545454545497</v>
      </c>
      <c r="AG1089" s="13">
        <v>0.31481481481481499</v>
      </c>
      <c r="AH1089" s="13"/>
      <c r="AI1089" s="13">
        <v>0.5</v>
      </c>
      <c r="AJ1089" s="13">
        <v>0.339622641509434</v>
      </c>
      <c r="AK1089" s="13">
        <v>0.358024691358025</v>
      </c>
      <c r="AL1089" s="13">
        <v>0.29921259842519699</v>
      </c>
      <c r="AM1089" s="13">
        <v>0.29885057471264398</v>
      </c>
      <c r="AN1089" s="13"/>
      <c r="AO1089" s="13">
        <v>0.346801346801347</v>
      </c>
      <c r="AP1089" s="13">
        <v>0.29064039408866998</v>
      </c>
      <c r="AQ1089" s="13"/>
      <c r="AR1089" s="13">
        <v>0.40625</v>
      </c>
      <c r="AS1089" s="13">
        <v>0.32413793103448302</v>
      </c>
      <c r="AT1089" s="13">
        <v>0.25</v>
      </c>
      <c r="AU1089" s="13">
        <v>0.44444444444444398</v>
      </c>
      <c r="AV1089" s="13">
        <v>0.33333333333333298</v>
      </c>
      <c r="AW1089" s="13">
        <v>0.29545454545454503</v>
      </c>
      <c r="AX1089" s="13">
        <v>0.31818181818181801</v>
      </c>
      <c r="AY1089" s="13">
        <v>0.434782608695652</v>
      </c>
      <c r="AZ1089" s="13">
        <v>0.26086956521739102</v>
      </c>
      <c r="BA1089" s="13">
        <v>0.26470588235294101</v>
      </c>
      <c r="BB1089" s="13">
        <v>0.230769230769231</v>
      </c>
      <c r="BC1089" s="13">
        <v>0.4</v>
      </c>
      <c r="BD1089" s="13"/>
      <c r="BE1089" s="13">
        <v>0.30303030303030298</v>
      </c>
    </row>
    <row r="1090" spans="2:57" x14ac:dyDescent="0.25">
      <c r="B1090" t="s">
        <v>463</v>
      </c>
      <c r="C1090" s="13">
        <v>0.19</v>
      </c>
      <c r="D1090" s="13">
        <v>0.25714285714285701</v>
      </c>
      <c r="E1090" s="13">
        <v>0.26984126984126999</v>
      </c>
      <c r="F1090" s="13">
        <v>0.232558139534884</v>
      </c>
      <c r="G1090" s="13">
        <v>0.14285714285714299</v>
      </c>
      <c r="H1090" s="13"/>
      <c r="I1090" s="13">
        <v>0.246696035242291</v>
      </c>
      <c r="J1090" s="13">
        <v>0.14285714285714299</v>
      </c>
      <c r="K1090" s="13"/>
      <c r="L1090" s="13">
        <v>0.25</v>
      </c>
      <c r="M1090" s="13">
        <v>0.13223140495867799</v>
      </c>
      <c r="N1090" s="13">
        <v>0.20253164556962</v>
      </c>
      <c r="O1090" s="13">
        <v>0.19875776397515499</v>
      </c>
      <c r="P1090" s="13"/>
      <c r="Q1090" s="13">
        <v>0.23913043478260901</v>
      </c>
      <c r="R1090" s="13">
        <v>0.31578947368421101</v>
      </c>
      <c r="S1090" s="13">
        <v>0.23913043478260901</v>
      </c>
      <c r="T1090" s="13">
        <v>0.18518518518518501</v>
      </c>
      <c r="U1090" s="13">
        <v>0.202898550724638</v>
      </c>
      <c r="V1090" s="13">
        <v>0.164383561643836</v>
      </c>
      <c r="W1090" s="13">
        <v>0.17647058823529399</v>
      </c>
      <c r="X1090" s="13">
        <v>0.11304347826087</v>
      </c>
      <c r="Y1090" s="13"/>
      <c r="Z1090" s="13">
        <v>0.20895522388059701</v>
      </c>
      <c r="AA1090" s="13">
        <v>0.20512820512820501</v>
      </c>
      <c r="AB1090" s="13">
        <v>0.14117647058823499</v>
      </c>
      <c r="AC1090" s="13">
        <v>0.13793103448275901</v>
      </c>
      <c r="AD1090" s="13">
        <v>0.13725490196078399</v>
      </c>
      <c r="AE1090" s="13">
        <v>0.375</v>
      </c>
      <c r="AF1090" s="13">
        <v>0.18181818181818199</v>
      </c>
      <c r="AG1090" s="13">
        <v>0.16666666666666699</v>
      </c>
      <c r="AH1090" s="13"/>
      <c r="AI1090" s="13">
        <v>0.13636363636363599</v>
      </c>
      <c r="AJ1090" s="13">
        <v>0.18867924528301899</v>
      </c>
      <c r="AK1090" s="13">
        <v>0.19753086419753099</v>
      </c>
      <c r="AL1090" s="13">
        <v>0.20078740157480299</v>
      </c>
      <c r="AM1090" s="13">
        <v>0.17241379310344801</v>
      </c>
      <c r="AN1090" s="13"/>
      <c r="AO1090" s="13">
        <v>0.19528619528619501</v>
      </c>
      <c r="AP1090" s="13">
        <v>0.182266009852217</v>
      </c>
      <c r="AQ1090" s="13"/>
      <c r="AR1090" s="13">
        <v>0.125</v>
      </c>
      <c r="AS1090" s="13">
        <v>0.16551724137931001</v>
      </c>
      <c r="AT1090" s="13">
        <v>0.375</v>
      </c>
      <c r="AU1090" s="13">
        <v>0.22222222222222199</v>
      </c>
      <c r="AV1090" s="13">
        <v>0.21666666666666701</v>
      </c>
      <c r="AW1090" s="13">
        <v>0.18181818181818199</v>
      </c>
      <c r="AX1090" s="13">
        <v>0.22727272727272699</v>
      </c>
      <c r="AY1090" s="13">
        <v>0.173913043478261</v>
      </c>
      <c r="AZ1090" s="13">
        <v>0.217391304347826</v>
      </c>
      <c r="BA1090" s="13">
        <v>0.11764705882352899</v>
      </c>
      <c r="BB1090" s="13">
        <v>0.30769230769230799</v>
      </c>
      <c r="BC1090" s="13">
        <v>0.15</v>
      </c>
      <c r="BD1090" s="13"/>
      <c r="BE1090" s="13">
        <v>0.15151515151515199</v>
      </c>
    </row>
    <row r="1091" spans="2:57" x14ac:dyDescent="0.25">
      <c r="B1091" t="s">
        <v>149</v>
      </c>
      <c r="C1091" s="13">
        <v>1.4E-2</v>
      </c>
      <c r="D1091" s="13">
        <v>2.8571428571428598E-2</v>
      </c>
      <c r="E1091" s="13">
        <v>3.1746031746031703E-2</v>
      </c>
      <c r="F1091" s="13">
        <v>7.7519379844961196E-3</v>
      </c>
      <c r="G1091" s="13">
        <v>1.0989010989011E-2</v>
      </c>
      <c r="H1091" s="13"/>
      <c r="I1091" s="13">
        <v>1.7621145374449299E-2</v>
      </c>
      <c r="J1091" s="13">
        <v>1.0989010989011E-2</v>
      </c>
      <c r="K1091" s="13"/>
      <c r="L1091" s="13">
        <v>0</v>
      </c>
      <c r="M1091" s="13">
        <v>2.4793388429752101E-2</v>
      </c>
      <c r="N1091" s="13">
        <v>1.26582278481013E-2</v>
      </c>
      <c r="O1091" s="13">
        <v>1.2422360248447201E-2</v>
      </c>
      <c r="P1091" s="13"/>
      <c r="Q1091" s="13">
        <v>2.1739130434782601E-2</v>
      </c>
      <c r="R1091" s="13">
        <v>2.6315789473684199E-2</v>
      </c>
      <c r="S1091" s="13">
        <v>2.1739130434782601E-2</v>
      </c>
      <c r="T1091" s="13">
        <v>0</v>
      </c>
      <c r="U1091" s="13">
        <v>0</v>
      </c>
      <c r="V1091" s="13">
        <v>0</v>
      </c>
      <c r="W1091" s="13">
        <v>0</v>
      </c>
      <c r="X1091" s="13">
        <v>3.4782608695652202E-2</v>
      </c>
      <c r="Y1091" s="13"/>
      <c r="Z1091" s="13">
        <v>1.49253731343284E-2</v>
      </c>
      <c r="AA1091" s="13">
        <v>1.2820512820512799E-2</v>
      </c>
      <c r="AB1091" s="13">
        <v>1.1764705882352899E-2</v>
      </c>
      <c r="AC1091" s="13">
        <v>0</v>
      </c>
      <c r="AD1091" s="13">
        <v>1.9607843137254902E-2</v>
      </c>
      <c r="AE1091" s="13">
        <v>1.7857142857142901E-2</v>
      </c>
      <c r="AF1091" s="13">
        <v>0</v>
      </c>
      <c r="AG1091" s="13">
        <v>3.7037037037037E-2</v>
      </c>
      <c r="AH1091" s="13"/>
      <c r="AI1091" s="13">
        <v>4.5454545454545497E-2</v>
      </c>
      <c r="AJ1091" s="13">
        <v>1.88679245283019E-2</v>
      </c>
      <c r="AK1091" s="13">
        <v>0</v>
      </c>
      <c r="AL1091" s="13">
        <v>1.9685039370078702E-2</v>
      </c>
      <c r="AM1091" s="13">
        <v>0</v>
      </c>
      <c r="AN1091" s="13"/>
      <c r="AO1091" s="13">
        <v>6.7340067340067302E-3</v>
      </c>
      <c r="AP1091" s="13">
        <v>2.4630541871921201E-2</v>
      </c>
      <c r="AQ1091" s="13"/>
      <c r="AR1091" s="13">
        <v>6.25E-2</v>
      </c>
      <c r="AS1091" s="13">
        <v>6.8965517241379301E-3</v>
      </c>
      <c r="AT1091" s="13">
        <v>0</v>
      </c>
      <c r="AU1091" s="13">
        <v>0</v>
      </c>
      <c r="AV1091" s="13">
        <v>0</v>
      </c>
      <c r="AW1091" s="13">
        <v>4.5454545454545497E-2</v>
      </c>
      <c r="AX1091" s="13">
        <v>0</v>
      </c>
      <c r="AY1091" s="13">
        <v>0</v>
      </c>
      <c r="AZ1091" s="13">
        <v>0</v>
      </c>
      <c r="BA1091" s="13">
        <v>2.9411764705882401E-2</v>
      </c>
      <c r="BB1091" s="13">
        <v>0</v>
      </c>
      <c r="BC1091" s="13">
        <v>0.05</v>
      </c>
      <c r="BD1091" s="13"/>
      <c r="BE1091" s="13">
        <v>5.0505050505050501E-3</v>
      </c>
    </row>
    <row r="1092" spans="2:57" x14ac:dyDescent="0.25">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row>
    <row r="1093" spans="2:57" x14ac:dyDescent="0.25">
      <c r="B1093" s="6" t="s">
        <v>466</v>
      </c>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row>
    <row r="1094" spans="2:57" x14ac:dyDescent="0.25">
      <c r="B1094" s="23" t="s">
        <v>151</v>
      </c>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row>
    <row r="1095" spans="2:57" x14ac:dyDescent="0.25">
      <c r="B1095" t="s">
        <v>461</v>
      </c>
      <c r="C1095" s="13">
        <v>0.4</v>
      </c>
      <c r="D1095" s="13">
        <v>0.314285714285714</v>
      </c>
      <c r="E1095" s="13">
        <v>0.28571428571428598</v>
      </c>
      <c r="F1095" s="13">
        <v>0.403100775193798</v>
      </c>
      <c r="G1095" s="13">
        <v>0.43589743589743601</v>
      </c>
      <c r="H1095" s="13"/>
      <c r="I1095" s="13">
        <v>0.35682819383259901</v>
      </c>
      <c r="J1095" s="13">
        <v>0.43589743589743601</v>
      </c>
      <c r="K1095" s="13"/>
      <c r="L1095" s="13">
        <v>0.46666666666666701</v>
      </c>
      <c r="M1095" s="13">
        <v>0.44628099173553698</v>
      </c>
      <c r="N1095" s="13">
        <v>0.436708860759494</v>
      </c>
      <c r="O1095" s="13">
        <v>0.30434782608695699</v>
      </c>
      <c r="P1095" s="13"/>
      <c r="Q1095" s="13">
        <v>0.41304347826087001</v>
      </c>
      <c r="R1095" s="13">
        <v>0.34210526315789502</v>
      </c>
      <c r="S1095" s="13">
        <v>0.41304347826087001</v>
      </c>
      <c r="T1095" s="13">
        <v>0.46296296296296302</v>
      </c>
      <c r="U1095" s="13">
        <v>0.434782608695652</v>
      </c>
      <c r="V1095" s="13">
        <v>0.43835616438356201</v>
      </c>
      <c r="W1095" s="13">
        <v>0.25490196078431399</v>
      </c>
      <c r="X1095" s="13">
        <v>0.4</v>
      </c>
      <c r="Y1095" s="13"/>
      <c r="Z1095" s="13">
        <v>0.37313432835820898</v>
      </c>
      <c r="AA1095" s="13">
        <v>0.41025641025641002</v>
      </c>
      <c r="AB1095" s="13">
        <v>0.42352941176470599</v>
      </c>
      <c r="AC1095" s="13">
        <v>0.49425287356321801</v>
      </c>
      <c r="AD1095" s="13">
        <v>0.35294117647058798</v>
      </c>
      <c r="AE1095" s="13">
        <v>0.35714285714285698</v>
      </c>
      <c r="AF1095" s="13">
        <v>0.22727272727272699</v>
      </c>
      <c r="AG1095" s="13">
        <v>0.38888888888888901</v>
      </c>
      <c r="AH1095" s="13"/>
      <c r="AI1095" s="13">
        <v>0.31818181818181801</v>
      </c>
      <c r="AJ1095" s="13">
        <v>0.39622641509433998</v>
      </c>
      <c r="AK1095" s="13">
        <v>0.38271604938271597</v>
      </c>
      <c r="AL1095" s="13">
        <v>0.39370078740157499</v>
      </c>
      <c r="AM1095" s="13">
        <v>0.47126436781609199</v>
      </c>
      <c r="AN1095" s="13"/>
      <c r="AO1095" s="13">
        <v>0.38047138047138002</v>
      </c>
      <c r="AP1095" s="13">
        <v>0.42857142857142899</v>
      </c>
      <c r="AQ1095" s="13"/>
      <c r="AR1095" s="13">
        <v>0.28125</v>
      </c>
      <c r="AS1095" s="13">
        <v>0.40689655172413802</v>
      </c>
      <c r="AT1095" s="13">
        <v>0.25</v>
      </c>
      <c r="AU1095" s="13">
        <v>0.38888888888888901</v>
      </c>
      <c r="AV1095" s="13">
        <v>0.35</v>
      </c>
      <c r="AW1095" s="13">
        <v>0.29545454545454503</v>
      </c>
      <c r="AX1095" s="13">
        <v>0.38636363636363602</v>
      </c>
      <c r="AY1095" s="13">
        <v>0.69565217391304301</v>
      </c>
      <c r="AZ1095" s="13">
        <v>0.52173913043478304</v>
      </c>
      <c r="BA1095" s="13">
        <v>0.41176470588235298</v>
      </c>
      <c r="BB1095" s="13">
        <v>0.42307692307692302</v>
      </c>
      <c r="BC1095" s="13">
        <v>0.35</v>
      </c>
      <c r="BD1095" s="13"/>
      <c r="BE1095" s="13">
        <v>0.49494949494949497</v>
      </c>
    </row>
    <row r="1096" spans="2:57" x14ac:dyDescent="0.25">
      <c r="B1096" t="s">
        <v>462</v>
      </c>
      <c r="C1096" s="13">
        <v>0.39600000000000002</v>
      </c>
      <c r="D1096" s="13">
        <v>0.42857142857142899</v>
      </c>
      <c r="E1096" s="13">
        <v>0.49206349206349198</v>
      </c>
      <c r="F1096" s="13">
        <v>0.387596899224806</v>
      </c>
      <c r="G1096" s="13">
        <v>0.37362637362637402</v>
      </c>
      <c r="H1096" s="13"/>
      <c r="I1096" s="13">
        <v>0.42290748898678399</v>
      </c>
      <c r="J1096" s="13">
        <v>0.37362637362637402</v>
      </c>
      <c r="K1096" s="13"/>
      <c r="L1096" s="13">
        <v>0.36666666666666697</v>
      </c>
      <c r="M1096" s="13">
        <v>0.40495867768595001</v>
      </c>
      <c r="N1096" s="13">
        <v>0.39873417721519</v>
      </c>
      <c r="O1096" s="13">
        <v>0.39751552795031098</v>
      </c>
      <c r="P1096" s="13"/>
      <c r="Q1096" s="13">
        <v>0.39130434782608697</v>
      </c>
      <c r="R1096" s="13">
        <v>0.42105263157894701</v>
      </c>
      <c r="S1096" s="13">
        <v>0.434782608695652</v>
      </c>
      <c r="T1096" s="13">
        <v>0.33333333333333298</v>
      </c>
      <c r="U1096" s="13">
        <v>0.376811594202899</v>
      </c>
      <c r="V1096" s="13">
        <v>0.35616438356164398</v>
      </c>
      <c r="W1096" s="13">
        <v>0.52941176470588203</v>
      </c>
      <c r="X1096" s="13">
        <v>0.39130434782608697</v>
      </c>
      <c r="Y1096" s="13"/>
      <c r="Z1096" s="13">
        <v>0.402985074626866</v>
      </c>
      <c r="AA1096" s="13">
        <v>0.39743589743589702</v>
      </c>
      <c r="AB1096" s="13">
        <v>0.376470588235294</v>
      </c>
      <c r="AC1096" s="13">
        <v>0.390804597701149</v>
      </c>
      <c r="AD1096" s="13">
        <v>0.37254901960784298</v>
      </c>
      <c r="AE1096" s="13">
        <v>0.39285714285714302</v>
      </c>
      <c r="AF1096" s="13">
        <v>0.5</v>
      </c>
      <c r="AG1096" s="13">
        <v>0.407407407407407</v>
      </c>
      <c r="AH1096" s="13"/>
      <c r="AI1096" s="13">
        <v>0.54545454545454497</v>
      </c>
      <c r="AJ1096" s="13">
        <v>0.47169811320754701</v>
      </c>
      <c r="AK1096" s="13">
        <v>0.407407407407407</v>
      </c>
      <c r="AL1096" s="13">
        <v>0.37795275590551197</v>
      </c>
      <c r="AM1096" s="13">
        <v>0.34482758620689702</v>
      </c>
      <c r="AN1096" s="13"/>
      <c r="AO1096" s="13">
        <v>0.387205387205387</v>
      </c>
      <c r="AP1096" s="13">
        <v>0.40886699507389201</v>
      </c>
      <c r="AQ1096" s="13"/>
      <c r="AR1096" s="13">
        <v>0.40625</v>
      </c>
      <c r="AS1096" s="13">
        <v>0.41379310344827602</v>
      </c>
      <c r="AT1096" s="13">
        <v>0.375</v>
      </c>
      <c r="AU1096" s="13">
        <v>0.33333333333333298</v>
      </c>
      <c r="AV1096" s="13">
        <v>0.41666666666666702</v>
      </c>
      <c r="AW1096" s="13">
        <v>0.38636363636363602</v>
      </c>
      <c r="AX1096" s="13">
        <v>0.45454545454545497</v>
      </c>
      <c r="AY1096" s="13">
        <v>0.217391304347826</v>
      </c>
      <c r="AZ1096" s="13">
        <v>0.36956521739130399</v>
      </c>
      <c r="BA1096" s="13">
        <v>0.35294117647058798</v>
      </c>
      <c r="BB1096" s="13">
        <v>0.42307692307692302</v>
      </c>
      <c r="BC1096" s="13">
        <v>0.45</v>
      </c>
      <c r="BD1096" s="13"/>
      <c r="BE1096" s="13">
        <v>0.36363636363636398</v>
      </c>
    </row>
    <row r="1097" spans="2:57" x14ac:dyDescent="0.25">
      <c r="B1097" t="s">
        <v>463</v>
      </c>
      <c r="C1097" s="13">
        <v>0.188</v>
      </c>
      <c r="D1097" s="13">
        <v>0.25714285714285701</v>
      </c>
      <c r="E1097" s="13">
        <v>0.206349206349206</v>
      </c>
      <c r="F1097" s="13">
        <v>0.201550387596899</v>
      </c>
      <c r="G1097" s="13">
        <v>0.16849816849816901</v>
      </c>
      <c r="H1097" s="13"/>
      <c r="I1097" s="13">
        <v>0.21145374449339199</v>
      </c>
      <c r="J1097" s="13">
        <v>0.16849816849816901</v>
      </c>
      <c r="K1097" s="13"/>
      <c r="L1097" s="13">
        <v>0.16666666666666699</v>
      </c>
      <c r="M1097" s="13">
        <v>0.14049586776859499</v>
      </c>
      <c r="N1097" s="13">
        <v>0.158227848101266</v>
      </c>
      <c r="O1097" s="13">
        <v>0.26086956521739102</v>
      </c>
      <c r="P1097" s="13"/>
      <c r="Q1097" s="13">
        <v>0.19565217391304299</v>
      </c>
      <c r="R1097" s="13">
        <v>0.23684210526315799</v>
      </c>
      <c r="S1097" s="13">
        <v>0.15217391304347799</v>
      </c>
      <c r="T1097" s="13">
        <v>0.18518518518518501</v>
      </c>
      <c r="U1097" s="13">
        <v>0.188405797101449</v>
      </c>
      <c r="V1097" s="13">
        <v>0.19178082191780799</v>
      </c>
      <c r="W1097" s="13">
        <v>0.21568627450980399</v>
      </c>
      <c r="X1097" s="13">
        <v>0.15652173913043499</v>
      </c>
      <c r="Y1097" s="13"/>
      <c r="Z1097" s="13">
        <v>0.20895522388059701</v>
      </c>
      <c r="AA1097" s="13">
        <v>0.17948717948717899</v>
      </c>
      <c r="AB1097" s="13">
        <v>0.16470588235294101</v>
      </c>
      <c r="AC1097" s="13">
        <v>0.114942528735632</v>
      </c>
      <c r="AD1097" s="13">
        <v>0.25490196078431399</v>
      </c>
      <c r="AE1097" s="13">
        <v>0.23214285714285701</v>
      </c>
      <c r="AF1097" s="13">
        <v>0.27272727272727298</v>
      </c>
      <c r="AG1097" s="13">
        <v>0.18518518518518501</v>
      </c>
      <c r="AH1097" s="13"/>
      <c r="AI1097" s="13">
        <v>0.13636363636363599</v>
      </c>
      <c r="AJ1097" s="13">
        <v>0.13207547169811301</v>
      </c>
      <c r="AK1097" s="13">
        <v>0.19753086419753099</v>
      </c>
      <c r="AL1097" s="13">
        <v>0.20472440944881901</v>
      </c>
      <c r="AM1097" s="13">
        <v>0.17241379310344801</v>
      </c>
      <c r="AN1097" s="13"/>
      <c r="AO1097" s="13">
        <v>0.22222222222222199</v>
      </c>
      <c r="AP1097" s="13">
        <v>0.13793103448275901</v>
      </c>
      <c r="AQ1097" s="13"/>
      <c r="AR1097" s="13">
        <v>0.25</v>
      </c>
      <c r="AS1097" s="13">
        <v>0.17241379310344801</v>
      </c>
      <c r="AT1097" s="13">
        <v>0.375</v>
      </c>
      <c r="AU1097" s="13">
        <v>0.16666666666666699</v>
      </c>
      <c r="AV1097" s="13">
        <v>0.233333333333333</v>
      </c>
      <c r="AW1097" s="13">
        <v>0.27272727272727298</v>
      </c>
      <c r="AX1097" s="13">
        <v>0.15909090909090901</v>
      </c>
      <c r="AY1097" s="13">
        <v>8.6956521739130405E-2</v>
      </c>
      <c r="AZ1097" s="13">
        <v>8.6956521739130405E-2</v>
      </c>
      <c r="BA1097" s="13">
        <v>0.23529411764705899</v>
      </c>
      <c r="BB1097" s="13">
        <v>0.15384615384615399</v>
      </c>
      <c r="BC1097" s="13">
        <v>0.2</v>
      </c>
      <c r="BD1097" s="13"/>
      <c r="BE1097" s="13">
        <v>0.13636363636363599</v>
      </c>
    </row>
    <row r="1098" spans="2:57" x14ac:dyDescent="0.25">
      <c r="B1098" t="s">
        <v>149</v>
      </c>
      <c r="C1098" s="13">
        <v>1.6E-2</v>
      </c>
      <c r="D1098" s="13">
        <v>0</v>
      </c>
      <c r="E1098" s="13">
        <v>1.58730158730159E-2</v>
      </c>
      <c r="F1098" s="13">
        <v>7.7519379844961196E-3</v>
      </c>
      <c r="G1098" s="13">
        <v>2.1978021978022001E-2</v>
      </c>
      <c r="H1098" s="13"/>
      <c r="I1098" s="13">
        <v>8.8105726872246704E-3</v>
      </c>
      <c r="J1098" s="13">
        <v>2.1978021978022001E-2</v>
      </c>
      <c r="K1098" s="13"/>
      <c r="L1098" s="13">
        <v>0</v>
      </c>
      <c r="M1098" s="13">
        <v>8.2644628099173608E-3</v>
      </c>
      <c r="N1098" s="13">
        <v>6.3291139240506302E-3</v>
      </c>
      <c r="O1098" s="13">
        <v>3.7267080745341602E-2</v>
      </c>
      <c r="P1098" s="13"/>
      <c r="Q1098" s="13">
        <v>0</v>
      </c>
      <c r="R1098" s="13">
        <v>0</v>
      </c>
      <c r="S1098" s="13">
        <v>0</v>
      </c>
      <c r="T1098" s="13">
        <v>1.85185185185185E-2</v>
      </c>
      <c r="U1098" s="13">
        <v>0</v>
      </c>
      <c r="V1098" s="13">
        <v>1.3698630136986301E-2</v>
      </c>
      <c r="W1098" s="13">
        <v>0</v>
      </c>
      <c r="X1098" s="13">
        <v>5.21739130434783E-2</v>
      </c>
      <c r="Y1098" s="13"/>
      <c r="Z1098" s="13">
        <v>1.49253731343284E-2</v>
      </c>
      <c r="AA1098" s="13">
        <v>1.2820512820512799E-2</v>
      </c>
      <c r="AB1098" s="13">
        <v>3.5294117647058802E-2</v>
      </c>
      <c r="AC1098" s="13">
        <v>0</v>
      </c>
      <c r="AD1098" s="13">
        <v>1.9607843137254902E-2</v>
      </c>
      <c r="AE1098" s="13">
        <v>1.7857142857142901E-2</v>
      </c>
      <c r="AF1098" s="13">
        <v>0</v>
      </c>
      <c r="AG1098" s="13">
        <v>1.85185185185185E-2</v>
      </c>
      <c r="AH1098" s="13"/>
      <c r="AI1098" s="13">
        <v>0</v>
      </c>
      <c r="AJ1098" s="13">
        <v>0</v>
      </c>
      <c r="AK1098" s="13">
        <v>1.2345679012345699E-2</v>
      </c>
      <c r="AL1098" s="13">
        <v>2.3622047244094498E-2</v>
      </c>
      <c r="AM1098" s="13">
        <v>1.1494252873563199E-2</v>
      </c>
      <c r="AN1098" s="13"/>
      <c r="AO1098" s="13">
        <v>1.01010101010101E-2</v>
      </c>
      <c r="AP1098" s="13">
        <v>2.4630541871921201E-2</v>
      </c>
      <c r="AQ1098" s="13"/>
      <c r="AR1098" s="13">
        <v>6.25E-2</v>
      </c>
      <c r="AS1098" s="13">
        <v>6.8965517241379301E-3</v>
      </c>
      <c r="AT1098" s="13">
        <v>0</v>
      </c>
      <c r="AU1098" s="13">
        <v>0.11111111111111099</v>
      </c>
      <c r="AV1098" s="13">
        <v>0</v>
      </c>
      <c r="AW1098" s="13">
        <v>4.5454545454545497E-2</v>
      </c>
      <c r="AX1098" s="13">
        <v>0</v>
      </c>
      <c r="AY1098" s="13">
        <v>0</v>
      </c>
      <c r="AZ1098" s="13">
        <v>2.1739130434782601E-2</v>
      </c>
      <c r="BA1098" s="13">
        <v>0</v>
      </c>
      <c r="BB1098" s="13">
        <v>0</v>
      </c>
      <c r="BC1098" s="13">
        <v>0</v>
      </c>
      <c r="BD1098" s="13"/>
      <c r="BE1098" s="13">
        <v>5.0505050505050501E-3</v>
      </c>
    </row>
    <row r="1099" spans="2:57" x14ac:dyDescent="0.25">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row>
    <row r="1100" spans="2:57" x14ac:dyDescent="0.25">
      <c r="B1100" s="6" t="s">
        <v>467</v>
      </c>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row>
    <row r="1101" spans="2:57" x14ac:dyDescent="0.25">
      <c r="B1101" s="23" t="s">
        <v>151</v>
      </c>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row>
    <row r="1102" spans="2:57" x14ac:dyDescent="0.25">
      <c r="B1102" t="s">
        <v>461</v>
      </c>
      <c r="C1102" s="13">
        <v>0.33</v>
      </c>
      <c r="D1102" s="13">
        <v>0.28571428571428598</v>
      </c>
      <c r="E1102" s="13">
        <v>0.238095238095238</v>
      </c>
      <c r="F1102" s="13">
        <v>0.35658914728682201</v>
      </c>
      <c r="G1102" s="13">
        <v>0.34432234432234399</v>
      </c>
      <c r="H1102" s="13"/>
      <c r="I1102" s="13">
        <v>0.31277533039647598</v>
      </c>
      <c r="J1102" s="13">
        <v>0.34432234432234399</v>
      </c>
      <c r="K1102" s="13"/>
      <c r="L1102" s="13">
        <v>0.36666666666666697</v>
      </c>
      <c r="M1102" s="13">
        <v>0.421487603305785</v>
      </c>
      <c r="N1102" s="13">
        <v>0.29746835443038</v>
      </c>
      <c r="O1102" s="13">
        <v>0.27950310559006197</v>
      </c>
      <c r="P1102" s="13"/>
      <c r="Q1102" s="13">
        <v>0.32608695652173902</v>
      </c>
      <c r="R1102" s="13">
        <v>0.23684210526315799</v>
      </c>
      <c r="S1102" s="13">
        <v>0.41304347826087001</v>
      </c>
      <c r="T1102" s="13">
        <v>0.296296296296296</v>
      </c>
      <c r="U1102" s="13">
        <v>0.28985507246376802</v>
      </c>
      <c r="V1102" s="13">
        <v>0.34246575342465801</v>
      </c>
      <c r="W1102" s="13">
        <v>0.27450980392156898</v>
      </c>
      <c r="X1102" s="13">
        <v>0.37391304347826099</v>
      </c>
      <c r="Y1102" s="13"/>
      <c r="Z1102" s="13">
        <v>0.25373134328358199</v>
      </c>
      <c r="AA1102" s="13">
        <v>0.269230769230769</v>
      </c>
      <c r="AB1102" s="13">
        <v>0.35294117647058798</v>
      </c>
      <c r="AC1102" s="13">
        <v>0.43678160919540199</v>
      </c>
      <c r="AD1102" s="13">
        <v>0.41176470588235298</v>
      </c>
      <c r="AE1102" s="13">
        <v>0.30357142857142899</v>
      </c>
      <c r="AF1102" s="13">
        <v>0.27272727272727298</v>
      </c>
      <c r="AG1102" s="13">
        <v>0.27777777777777801</v>
      </c>
      <c r="AH1102" s="13"/>
      <c r="AI1102" s="13">
        <v>0.31818181818181801</v>
      </c>
      <c r="AJ1102" s="13">
        <v>0.18867924528301899</v>
      </c>
      <c r="AK1102" s="13">
        <v>0.32098765432098803</v>
      </c>
      <c r="AL1102" s="13">
        <v>0.33070866141732302</v>
      </c>
      <c r="AM1102" s="13">
        <v>0.43678160919540199</v>
      </c>
      <c r="AN1102" s="13"/>
      <c r="AO1102" s="13">
        <v>0.316498316498317</v>
      </c>
      <c r="AP1102" s="13">
        <v>0.34975369458128103</v>
      </c>
      <c r="AQ1102" s="13"/>
      <c r="AR1102" s="13">
        <v>0.1875</v>
      </c>
      <c r="AS1102" s="13">
        <v>0.43448275862069002</v>
      </c>
      <c r="AT1102" s="13">
        <v>0.25</v>
      </c>
      <c r="AU1102" s="13">
        <v>0.27777777777777801</v>
      </c>
      <c r="AV1102" s="13">
        <v>0.233333333333333</v>
      </c>
      <c r="AW1102" s="13">
        <v>0.29545454545454503</v>
      </c>
      <c r="AX1102" s="13">
        <v>0.38636363636363602</v>
      </c>
      <c r="AY1102" s="13">
        <v>0.434782608695652</v>
      </c>
      <c r="AZ1102" s="13">
        <v>0.434782608695652</v>
      </c>
      <c r="BA1102" s="13">
        <v>0.17647058823529399</v>
      </c>
      <c r="BB1102" s="13">
        <v>0.19230769230769201</v>
      </c>
      <c r="BC1102" s="13">
        <v>0.2</v>
      </c>
      <c r="BD1102" s="13"/>
      <c r="BE1102" s="13">
        <v>0.37878787878787901</v>
      </c>
    </row>
    <row r="1103" spans="2:57" x14ac:dyDescent="0.25">
      <c r="B1103" t="s">
        <v>462</v>
      </c>
      <c r="C1103" s="13">
        <v>0.45</v>
      </c>
      <c r="D1103" s="13">
        <v>0.371428571428571</v>
      </c>
      <c r="E1103" s="13">
        <v>0.38095238095238099</v>
      </c>
      <c r="F1103" s="13">
        <v>0.434108527131783</v>
      </c>
      <c r="G1103" s="13">
        <v>0.48351648351648402</v>
      </c>
      <c r="H1103" s="13"/>
      <c r="I1103" s="13">
        <v>0.40969162995594699</v>
      </c>
      <c r="J1103" s="13">
        <v>0.48351648351648402</v>
      </c>
      <c r="K1103" s="13"/>
      <c r="L1103" s="13">
        <v>0.41666666666666702</v>
      </c>
      <c r="M1103" s="13">
        <v>0.39669421487603301</v>
      </c>
      <c r="N1103" s="13">
        <v>0.474683544303797</v>
      </c>
      <c r="O1103" s="13">
        <v>0.47826086956521702</v>
      </c>
      <c r="P1103" s="13"/>
      <c r="Q1103" s="13">
        <v>0.39130434782608697</v>
      </c>
      <c r="R1103" s="13">
        <v>0.5</v>
      </c>
      <c r="S1103" s="13">
        <v>0.282608695652174</v>
      </c>
      <c r="T1103" s="13">
        <v>0.48148148148148101</v>
      </c>
      <c r="U1103" s="13">
        <v>0.49275362318840599</v>
      </c>
      <c r="V1103" s="13">
        <v>0.45205479452054798</v>
      </c>
      <c r="W1103" s="13">
        <v>0.52941176470588203</v>
      </c>
      <c r="X1103" s="13">
        <v>0.47826086956521702</v>
      </c>
      <c r="Y1103" s="13"/>
      <c r="Z1103" s="13">
        <v>0.47761194029850701</v>
      </c>
      <c r="AA1103" s="13">
        <v>0.46153846153846201</v>
      </c>
      <c r="AB1103" s="13">
        <v>0.42352941176470599</v>
      </c>
      <c r="AC1103" s="13">
        <v>0.42528735632183901</v>
      </c>
      <c r="AD1103" s="13">
        <v>0.45098039215686297</v>
      </c>
      <c r="AE1103" s="13">
        <v>0.5</v>
      </c>
      <c r="AF1103" s="13">
        <v>0.45454545454545497</v>
      </c>
      <c r="AG1103" s="13">
        <v>0.42592592592592599</v>
      </c>
      <c r="AH1103" s="13"/>
      <c r="AI1103" s="13">
        <v>0.45454545454545497</v>
      </c>
      <c r="AJ1103" s="13">
        <v>0.47169811320754701</v>
      </c>
      <c r="AK1103" s="13">
        <v>0.43209876543209902</v>
      </c>
      <c r="AL1103" s="13">
        <v>0.464566929133858</v>
      </c>
      <c r="AM1103" s="13">
        <v>0.40229885057471299</v>
      </c>
      <c r="AN1103" s="13"/>
      <c r="AO1103" s="13">
        <v>0.44781144781144799</v>
      </c>
      <c r="AP1103" s="13">
        <v>0.45320197044334998</v>
      </c>
      <c r="AQ1103" s="13"/>
      <c r="AR1103" s="13">
        <v>0.65625</v>
      </c>
      <c r="AS1103" s="13">
        <v>0.39310344827586202</v>
      </c>
      <c r="AT1103" s="13">
        <v>0.5</v>
      </c>
      <c r="AU1103" s="13">
        <v>0.38888888888888901</v>
      </c>
      <c r="AV1103" s="13">
        <v>0.5</v>
      </c>
      <c r="AW1103" s="13">
        <v>0.54545454545454497</v>
      </c>
      <c r="AX1103" s="13">
        <v>0.38636363636363602</v>
      </c>
      <c r="AY1103" s="13">
        <v>0.30434782608695699</v>
      </c>
      <c r="AZ1103" s="13">
        <v>0.30434782608695699</v>
      </c>
      <c r="BA1103" s="13">
        <v>0.61764705882352899</v>
      </c>
      <c r="BB1103" s="13">
        <v>0.5</v>
      </c>
      <c r="BC1103" s="13">
        <v>0.5</v>
      </c>
      <c r="BD1103" s="13"/>
      <c r="BE1103" s="13">
        <v>0.429292929292929</v>
      </c>
    </row>
    <row r="1104" spans="2:57" x14ac:dyDescent="0.25">
      <c r="B1104" t="s">
        <v>463</v>
      </c>
      <c r="C1104" s="13">
        <v>0.19400000000000001</v>
      </c>
      <c r="D1104" s="13">
        <v>0.28571428571428598</v>
      </c>
      <c r="E1104" s="13">
        <v>0.34920634920634902</v>
      </c>
      <c r="F1104" s="13">
        <v>0.201550387596899</v>
      </c>
      <c r="G1104" s="13">
        <v>0.14285714285714299</v>
      </c>
      <c r="H1104" s="13"/>
      <c r="I1104" s="13">
        <v>0.25550660792951502</v>
      </c>
      <c r="J1104" s="13">
        <v>0.14285714285714299</v>
      </c>
      <c r="K1104" s="13"/>
      <c r="L1104" s="13">
        <v>0.2</v>
      </c>
      <c r="M1104" s="13">
        <v>0.165289256198347</v>
      </c>
      <c r="N1104" s="13">
        <v>0.19620253164557</v>
      </c>
      <c r="O1104" s="13">
        <v>0.21118012422360199</v>
      </c>
      <c r="P1104" s="13"/>
      <c r="Q1104" s="13">
        <v>0.26086956521739102</v>
      </c>
      <c r="R1104" s="13">
        <v>0.21052631578947401</v>
      </c>
      <c r="S1104" s="13">
        <v>0.30434782608695699</v>
      </c>
      <c r="T1104" s="13">
        <v>0.203703703703704</v>
      </c>
      <c r="U1104" s="13">
        <v>0.188405797101449</v>
      </c>
      <c r="V1104" s="13">
        <v>0.19178082191780799</v>
      </c>
      <c r="W1104" s="13">
        <v>0.17647058823529399</v>
      </c>
      <c r="X1104" s="13">
        <v>0.11304347826087</v>
      </c>
      <c r="Y1104" s="13"/>
      <c r="Z1104" s="13">
        <v>0.25373134328358199</v>
      </c>
      <c r="AA1104" s="13">
        <v>0.230769230769231</v>
      </c>
      <c r="AB1104" s="13">
        <v>0.17647058823529399</v>
      </c>
      <c r="AC1104" s="13">
        <v>0.114942528735632</v>
      </c>
      <c r="AD1104" s="13">
        <v>0.13725490196078399</v>
      </c>
      <c r="AE1104" s="13">
        <v>0.17857142857142899</v>
      </c>
      <c r="AF1104" s="13">
        <v>0.27272727272727298</v>
      </c>
      <c r="AG1104" s="13">
        <v>0.25925925925925902</v>
      </c>
      <c r="AH1104" s="13"/>
      <c r="AI1104" s="13">
        <v>0.22727272727272699</v>
      </c>
      <c r="AJ1104" s="13">
        <v>0.30188679245283001</v>
      </c>
      <c r="AK1104" s="13">
        <v>0.209876543209877</v>
      </c>
      <c r="AL1104" s="13">
        <v>0.17716535433070901</v>
      </c>
      <c r="AM1104" s="13">
        <v>0.160919540229885</v>
      </c>
      <c r="AN1104" s="13"/>
      <c r="AO1104" s="13">
        <v>0.22222222222222199</v>
      </c>
      <c r="AP1104" s="13">
        <v>0.152709359605911</v>
      </c>
      <c r="AQ1104" s="13"/>
      <c r="AR1104" s="13">
        <v>0.15625</v>
      </c>
      <c r="AS1104" s="13">
        <v>0.16551724137931001</v>
      </c>
      <c r="AT1104" s="13">
        <v>0.25</v>
      </c>
      <c r="AU1104" s="13">
        <v>0.22222222222222199</v>
      </c>
      <c r="AV1104" s="13">
        <v>0.25</v>
      </c>
      <c r="AW1104" s="13">
        <v>9.0909090909090898E-2</v>
      </c>
      <c r="AX1104" s="13">
        <v>0.204545454545455</v>
      </c>
      <c r="AY1104" s="13">
        <v>0.217391304347826</v>
      </c>
      <c r="AZ1104" s="13">
        <v>0.217391304347826</v>
      </c>
      <c r="BA1104" s="13">
        <v>0.14705882352941199</v>
      </c>
      <c r="BB1104" s="13">
        <v>0.30769230769230799</v>
      </c>
      <c r="BC1104" s="13">
        <v>0.3</v>
      </c>
      <c r="BD1104" s="13"/>
      <c r="BE1104" s="13">
        <v>0.16666666666666699</v>
      </c>
    </row>
    <row r="1105" spans="2:57" x14ac:dyDescent="0.25">
      <c r="B1105" t="s">
        <v>149</v>
      </c>
      <c r="C1105" s="13">
        <v>2.5999999999999999E-2</v>
      </c>
      <c r="D1105" s="13">
        <v>5.7142857142857099E-2</v>
      </c>
      <c r="E1105" s="13">
        <v>3.1746031746031703E-2</v>
      </c>
      <c r="F1105" s="13">
        <v>7.7519379844961196E-3</v>
      </c>
      <c r="G1105" s="13">
        <v>2.9304029304029301E-2</v>
      </c>
      <c r="H1105" s="13"/>
      <c r="I1105" s="13">
        <v>2.2026431718061699E-2</v>
      </c>
      <c r="J1105" s="13">
        <v>2.9304029304029301E-2</v>
      </c>
      <c r="K1105" s="13"/>
      <c r="L1105" s="13">
        <v>1.6666666666666701E-2</v>
      </c>
      <c r="M1105" s="13">
        <v>1.6528925619834701E-2</v>
      </c>
      <c r="N1105" s="13">
        <v>3.1645569620253201E-2</v>
      </c>
      <c r="O1105" s="13">
        <v>3.1055900621118002E-2</v>
      </c>
      <c r="P1105" s="13"/>
      <c r="Q1105" s="13">
        <v>2.1739130434782601E-2</v>
      </c>
      <c r="R1105" s="13">
        <v>5.2631578947368397E-2</v>
      </c>
      <c r="S1105" s="13">
        <v>0</v>
      </c>
      <c r="T1105" s="13">
        <v>1.85185185185185E-2</v>
      </c>
      <c r="U1105" s="13">
        <v>2.8985507246376802E-2</v>
      </c>
      <c r="V1105" s="13">
        <v>1.3698630136986301E-2</v>
      </c>
      <c r="W1105" s="13">
        <v>1.9607843137254902E-2</v>
      </c>
      <c r="X1105" s="13">
        <v>3.4782608695652202E-2</v>
      </c>
      <c r="Y1105" s="13"/>
      <c r="Z1105" s="13">
        <v>1.49253731343284E-2</v>
      </c>
      <c r="AA1105" s="13">
        <v>3.8461538461538498E-2</v>
      </c>
      <c r="AB1105" s="13">
        <v>4.7058823529411799E-2</v>
      </c>
      <c r="AC1105" s="13">
        <v>2.2988505747126398E-2</v>
      </c>
      <c r="AD1105" s="13">
        <v>0</v>
      </c>
      <c r="AE1105" s="13">
        <v>1.7857142857142901E-2</v>
      </c>
      <c r="AF1105" s="13">
        <v>0</v>
      </c>
      <c r="AG1105" s="13">
        <v>3.7037037037037E-2</v>
      </c>
      <c r="AH1105" s="13"/>
      <c r="AI1105" s="13">
        <v>0</v>
      </c>
      <c r="AJ1105" s="13">
        <v>3.77358490566038E-2</v>
      </c>
      <c r="AK1105" s="13">
        <v>3.7037037037037E-2</v>
      </c>
      <c r="AL1105" s="13">
        <v>2.7559055118110201E-2</v>
      </c>
      <c r="AM1105" s="13">
        <v>0</v>
      </c>
      <c r="AN1105" s="13"/>
      <c r="AO1105" s="13">
        <v>1.34680134680135E-2</v>
      </c>
      <c r="AP1105" s="13">
        <v>4.4334975369458102E-2</v>
      </c>
      <c r="AQ1105" s="13"/>
      <c r="AR1105" s="13">
        <v>0</v>
      </c>
      <c r="AS1105" s="13">
        <v>6.8965517241379301E-3</v>
      </c>
      <c r="AT1105" s="13">
        <v>0</v>
      </c>
      <c r="AU1105" s="13">
        <v>0.11111111111111099</v>
      </c>
      <c r="AV1105" s="13">
        <v>1.6666666666666701E-2</v>
      </c>
      <c r="AW1105" s="13">
        <v>6.8181818181818205E-2</v>
      </c>
      <c r="AX1105" s="13">
        <v>2.27272727272727E-2</v>
      </c>
      <c r="AY1105" s="13">
        <v>4.3478260869565202E-2</v>
      </c>
      <c r="AZ1105" s="13">
        <v>4.3478260869565202E-2</v>
      </c>
      <c r="BA1105" s="13">
        <v>5.8823529411764698E-2</v>
      </c>
      <c r="BB1105" s="13">
        <v>0</v>
      </c>
      <c r="BC1105" s="13">
        <v>0</v>
      </c>
      <c r="BD1105" s="13"/>
      <c r="BE1105" s="13">
        <v>2.5252525252525301E-2</v>
      </c>
    </row>
    <row r="1106" spans="2:57" x14ac:dyDescent="0.25">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row>
    <row r="1107" spans="2:57" x14ac:dyDescent="0.25">
      <c r="B1107" s="6" t="s">
        <v>468</v>
      </c>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row>
    <row r="1108" spans="2:57" x14ac:dyDescent="0.25">
      <c r="B1108" s="23" t="s">
        <v>151</v>
      </c>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row>
    <row r="1109" spans="2:57" x14ac:dyDescent="0.25">
      <c r="B1109" t="s">
        <v>461</v>
      </c>
      <c r="C1109" s="13">
        <v>0.42599999999999999</v>
      </c>
      <c r="D1109" s="13">
        <v>0.28571428571428598</v>
      </c>
      <c r="E1109" s="13">
        <v>0.28571428571428598</v>
      </c>
      <c r="F1109" s="13">
        <v>0.387596899224806</v>
      </c>
      <c r="G1109" s="13">
        <v>0.49450549450549502</v>
      </c>
      <c r="H1109" s="13"/>
      <c r="I1109" s="13">
        <v>0.34361233480176201</v>
      </c>
      <c r="J1109" s="13">
        <v>0.49450549450549502</v>
      </c>
      <c r="K1109" s="13"/>
      <c r="L1109" s="13">
        <v>0.38333333333333303</v>
      </c>
      <c r="M1109" s="13">
        <v>0.495867768595041</v>
      </c>
      <c r="N1109" s="13">
        <v>0.417721518987342</v>
      </c>
      <c r="O1109" s="13">
        <v>0.39751552795031098</v>
      </c>
      <c r="P1109" s="13"/>
      <c r="Q1109" s="13">
        <v>0.30434782608695699</v>
      </c>
      <c r="R1109" s="13">
        <v>0.36842105263157898</v>
      </c>
      <c r="S1109" s="13">
        <v>0.39130434782608697</v>
      </c>
      <c r="T1109" s="13">
        <v>0.38888888888888901</v>
      </c>
      <c r="U1109" s="13">
        <v>0.42028985507246402</v>
      </c>
      <c r="V1109" s="13">
        <v>0.465753424657534</v>
      </c>
      <c r="W1109" s="13">
        <v>0.49019607843137297</v>
      </c>
      <c r="X1109" s="13">
        <v>0.48695652173913001</v>
      </c>
      <c r="Y1109" s="13"/>
      <c r="Z1109" s="13">
        <v>0.28358208955223901</v>
      </c>
      <c r="AA1109" s="13">
        <v>0.44871794871794901</v>
      </c>
      <c r="AB1109" s="13">
        <v>0.435294117647059</v>
      </c>
      <c r="AC1109" s="13">
        <v>0.59770114942528696</v>
      </c>
      <c r="AD1109" s="13">
        <v>0.45098039215686297</v>
      </c>
      <c r="AE1109" s="13">
        <v>0.32142857142857101</v>
      </c>
      <c r="AF1109" s="13">
        <v>0.31818181818181801</v>
      </c>
      <c r="AG1109" s="13">
        <v>0.407407407407407</v>
      </c>
      <c r="AH1109" s="13"/>
      <c r="AI1109" s="13">
        <v>0.27272727272727298</v>
      </c>
      <c r="AJ1109" s="13">
        <v>0.41509433962264197</v>
      </c>
      <c r="AK1109" s="13">
        <v>0.358024691358025</v>
      </c>
      <c r="AL1109" s="13">
        <v>0.42125984251968501</v>
      </c>
      <c r="AM1109" s="13">
        <v>0.56321839080459801</v>
      </c>
      <c r="AN1109" s="13"/>
      <c r="AO1109" s="13">
        <v>0.39393939393939398</v>
      </c>
      <c r="AP1109" s="13">
        <v>0.47290640394088701</v>
      </c>
      <c r="AQ1109" s="13"/>
      <c r="AR1109" s="13">
        <v>0.3125</v>
      </c>
      <c r="AS1109" s="13">
        <v>0.44137931034482802</v>
      </c>
      <c r="AT1109" s="13">
        <v>0.25</v>
      </c>
      <c r="AU1109" s="13">
        <v>0.5</v>
      </c>
      <c r="AV1109" s="13">
        <v>0.38333333333333303</v>
      </c>
      <c r="AW1109" s="13">
        <v>0.40909090909090901</v>
      </c>
      <c r="AX1109" s="13">
        <v>0.43181818181818199</v>
      </c>
      <c r="AY1109" s="13">
        <v>0.47826086956521702</v>
      </c>
      <c r="AZ1109" s="13">
        <v>0.58695652173913004</v>
      </c>
      <c r="BA1109" s="13">
        <v>0.47058823529411797</v>
      </c>
      <c r="BB1109" s="13">
        <v>0.30769230769230799</v>
      </c>
      <c r="BC1109" s="13">
        <v>0.3</v>
      </c>
      <c r="BD1109" s="13"/>
      <c r="BE1109" s="13">
        <v>0.52525252525252497</v>
      </c>
    </row>
    <row r="1110" spans="2:57" x14ac:dyDescent="0.25">
      <c r="B1110" t="s">
        <v>462</v>
      </c>
      <c r="C1110" s="13">
        <v>0.42199999999999999</v>
      </c>
      <c r="D1110" s="13">
        <v>0.34285714285714303</v>
      </c>
      <c r="E1110" s="13">
        <v>0.476190476190476</v>
      </c>
      <c r="F1110" s="13">
        <v>0.42635658914728702</v>
      </c>
      <c r="G1110" s="13">
        <v>0.41758241758241799</v>
      </c>
      <c r="H1110" s="13"/>
      <c r="I1110" s="13">
        <v>0.42731277533039602</v>
      </c>
      <c r="J1110" s="13">
        <v>0.41758241758241799</v>
      </c>
      <c r="K1110" s="13"/>
      <c r="L1110" s="13">
        <v>0.38333333333333303</v>
      </c>
      <c r="M1110" s="13">
        <v>0.35537190082644599</v>
      </c>
      <c r="N1110" s="13">
        <v>0.474683544303797</v>
      </c>
      <c r="O1110" s="13">
        <v>0.434782608695652</v>
      </c>
      <c r="P1110" s="13"/>
      <c r="Q1110" s="13">
        <v>0.41304347826087001</v>
      </c>
      <c r="R1110" s="13">
        <v>0.44736842105263203</v>
      </c>
      <c r="S1110" s="13">
        <v>0.36956521739130399</v>
      </c>
      <c r="T1110" s="13">
        <v>0.48148148148148101</v>
      </c>
      <c r="U1110" s="13">
        <v>0.405797101449275</v>
      </c>
      <c r="V1110" s="13">
        <v>0.41095890410958902</v>
      </c>
      <c r="W1110" s="13">
        <v>0.43137254901960798</v>
      </c>
      <c r="X1110" s="13">
        <v>0.426086956521739</v>
      </c>
      <c r="Y1110" s="13"/>
      <c r="Z1110" s="13">
        <v>0.47761194029850701</v>
      </c>
      <c r="AA1110" s="13">
        <v>0.39743589743589702</v>
      </c>
      <c r="AB1110" s="13">
        <v>0.45882352941176502</v>
      </c>
      <c r="AC1110" s="13">
        <v>0.33333333333333298</v>
      </c>
      <c r="AD1110" s="13">
        <v>0.39215686274509798</v>
      </c>
      <c r="AE1110" s="13">
        <v>0.44642857142857101</v>
      </c>
      <c r="AF1110" s="13">
        <v>0.45454545454545497</v>
      </c>
      <c r="AG1110" s="13">
        <v>0.46296296296296302</v>
      </c>
      <c r="AH1110" s="13"/>
      <c r="AI1110" s="13">
        <v>0.5</v>
      </c>
      <c r="AJ1110" s="13">
        <v>0.41509433962264197</v>
      </c>
      <c r="AK1110" s="13">
        <v>0.43209876543209902</v>
      </c>
      <c r="AL1110" s="13">
        <v>0.440944881889764</v>
      </c>
      <c r="AM1110" s="13">
        <v>0.32183908045977</v>
      </c>
      <c r="AN1110" s="13"/>
      <c r="AO1110" s="13">
        <v>0.42760942760942799</v>
      </c>
      <c r="AP1110" s="13">
        <v>0.41379310344827602</v>
      </c>
      <c r="AQ1110" s="13"/>
      <c r="AR1110" s="13">
        <v>0.4375</v>
      </c>
      <c r="AS1110" s="13">
        <v>0.42758620689655202</v>
      </c>
      <c r="AT1110" s="13">
        <v>0.375</v>
      </c>
      <c r="AU1110" s="13">
        <v>0.33333333333333298</v>
      </c>
      <c r="AV1110" s="13">
        <v>0.43333333333333302</v>
      </c>
      <c r="AW1110" s="13">
        <v>0.45454545454545497</v>
      </c>
      <c r="AX1110" s="13">
        <v>0.5</v>
      </c>
      <c r="AY1110" s="13">
        <v>0.39130434782608697</v>
      </c>
      <c r="AZ1110" s="13">
        <v>0.23913043478260901</v>
      </c>
      <c r="BA1110" s="13">
        <v>0.441176470588235</v>
      </c>
      <c r="BB1110" s="13">
        <v>0.46153846153846201</v>
      </c>
      <c r="BC1110" s="13">
        <v>0.55000000000000004</v>
      </c>
      <c r="BD1110" s="13"/>
      <c r="BE1110" s="13">
        <v>0.37373737373737398</v>
      </c>
    </row>
    <row r="1111" spans="2:57" x14ac:dyDescent="0.25">
      <c r="B1111" t="s">
        <v>463</v>
      </c>
      <c r="C1111" s="13">
        <v>0.124</v>
      </c>
      <c r="D1111" s="13">
        <v>0.371428571428571</v>
      </c>
      <c r="E1111" s="13">
        <v>0.158730158730159</v>
      </c>
      <c r="F1111" s="13">
        <v>0.170542635658915</v>
      </c>
      <c r="G1111" s="13">
        <v>6.22710622710623E-2</v>
      </c>
      <c r="H1111" s="13"/>
      <c r="I1111" s="13">
        <v>0.198237885462555</v>
      </c>
      <c r="J1111" s="13">
        <v>6.22710622710623E-2</v>
      </c>
      <c r="K1111" s="13"/>
      <c r="L1111" s="13">
        <v>0.2</v>
      </c>
      <c r="M1111" s="13">
        <v>0.12396694214876</v>
      </c>
      <c r="N1111" s="13">
        <v>8.8607594936708903E-2</v>
      </c>
      <c r="O1111" s="13">
        <v>0.13043478260869601</v>
      </c>
      <c r="P1111" s="13"/>
      <c r="Q1111" s="13">
        <v>0.282608695652174</v>
      </c>
      <c r="R1111" s="13">
        <v>0.18421052631578899</v>
      </c>
      <c r="S1111" s="13">
        <v>0.19565217391304299</v>
      </c>
      <c r="T1111" s="13">
        <v>0.11111111111111099</v>
      </c>
      <c r="U1111" s="13">
        <v>0.15942028985507201</v>
      </c>
      <c r="V1111" s="13">
        <v>6.8493150684931503E-2</v>
      </c>
      <c r="W1111" s="13">
        <v>3.9215686274509803E-2</v>
      </c>
      <c r="X1111" s="13">
        <v>6.08695652173913E-2</v>
      </c>
      <c r="Y1111" s="13"/>
      <c r="Z1111" s="13">
        <v>0.20895522388059701</v>
      </c>
      <c r="AA1111" s="13">
        <v>0.128205128205128</v>
      </c>
      <c r="AB1111" s="13">
        <v>5.8823529411764698E-2</v>
      </c>
      <c r="AC1111" s="13">
        <v>5.7471264367816098E-2</v>
      </c>
      <c r="AD1111" s="13">
        <v>0.13725490196078399</v>
      </c>
      <c r="AE1111" s="13">
        <v>0.19642857142857101</v>
      </c>
      <c r="AF1111" s="13">
        <v>0.22727272727272699</v>
      </c>
      <c r="AG1111" s="13">
        <v>9.2592592592592601E-2</v>
      </c>
      <c r="AH1111" s="13"/>
      <c r="AI1111" s="13">
        <v>0.22727272727272699</v>
      </c>
      <c r="AJ1111" s="13">
        <v>0.169811320754717</v>
      </c>
      <c r="AK1111" s="13">
        <v>0.148148148148148</v>
      </c>
      <c r="AL1111" s="13">
        <v>0.110236220472441</v>
      </c>
      <c r="AM1111" s="13">
        <v>9.1954022988505704E-2</v>
      </c>
      <c r="AN1111" s="13"/>
      <c r="AO1111" s="13">
        <v>0.14478114478114501</v>
      </c>
      <c r="AP1111" s="13">
        <v>9.3596059113300503E-2</v>
      </c>
      <c r="AQ1111" s="13"/>
      <c r="AR1111" s="13">
        <v>0.1875</v>
      </c>
      <c r="AS1111" s="13">
        <v>0.11724137931034501</v>
      </c>
      <c r="AT1111" s="13">
        <v>0.375</v>
      </c>
      <c r="AU1111" s="13">
        <v>0.11111111111111099</v>
      </c>
      <c r="AV1111" s="13">
        <v>0.16666666666666699</v>
      </c>
      <c r="AW1111" s="13">
        <v>4.5454545454545497E-2</v>
      </c>
      <c r="AX1111" s="13">
        <v>4.5454545454545497E-2</v>
      </c>
      <c r="AY1111" s="13">
        <v>8.6956521739130405E-2</v>
      </c>
      <c r="AZ1111" s="13">
        <v>0.15217391304347799</v>
      </c>
      <c r="BA1111" s="13">
        <v>8.8235294117647106E-2</v>
      </c>
      <c r="BB1111" s="13">
        <v>0.19230769230769201</v>
      </c>
      <c r="BC1111" s="13">
        <v>0.15</v>
      </c>
      <c r="BD1111" s="13"/>
      <c r="BE1111" s="13">
        <v>7.5757575757575801E-2</v>
      </c>
    </row>
    <row r="1112" spans="2:57" x14ac:dyDescent="0.25">
      <c r="B1112" t="s">
        <v>149</v>
      </c>
      <c r="C1112" s="13">
        <v>2.8000000000000001E-2</v>
      </c>
      <c r="D1112" s="13">
        <v>0</v>
      </c>
      <c r="E1112" s="13">
        <v>7.9365079365079402E-2</v>
      </c>
      <c r="F1112" s="13">
        <v>1.5503875968992199E-2</v>
      </c>
      <c r="G1112" s="13">
        <v>2.5641025641025599E-2</v>
      </c>
      <c r="H1112" s="13"/>
      <c r="I1112" s="13">
        <v>3.0837004405286299E-2</v>
      </c>
      <c r="J1112" s="13">
        <v>2.5641025641025599E-2</v>
      </c>
      <c r="K1112" s="13"/>
      <c r="L1112" s="13">
        <v>3.3333333333333298E-2</v>
      </c>
      <c r="M1112" s="13">
        <v>2.4793388429752101E-2</v>
      </c>
      <c r="N1112" s="13">
        <v>1.8987341772151899E-2</v>
      </c>
      <c r="O1112" s="13">
        <v>3.7267080745341602E-2</v>
      </c>
      <c r="P1112" s="13"/>
      <c r="Q1112" s="13">
        <v>0</v>
      </c>
      <c r="R1112" s="13">
        <v>0</v>
      </c>
      <c r="S1112" s="13">
        <v>4.3478260869565202E-2</v>
      </c>
      <c r="T1112" s="13">
        <v>1.85185185185185E-2</v>
      </c>
      <c r="U1112" s="13">
        <v>1.4492753623188401E-2</v>
      </c>
      <c r="V1112" s="13">
        <v>5.4794520547945202E-2</v>
      </c>
      <c r="W1112" s="13">
        <v>3.9215686274509803E-2</v>
      </c>
      <c r="X1112" s="13">
        <v>2.6086956521739101E-2</v>
      </c>
      <c r="Y1112" s="13"/>
      <c r="Z1112" s="13">
        <v>2.9850746268656699E-2</v>
      </c>
      <c r="AA1112" s="13">
        <v>2.5641025641025599E-2</v>
      </c>
      <c r="AB1112" s="13">
        <v>4.7058823529411799E-2</v>
      </c>
      <c r="AC1112" s="13">
        <v>1.1494252873563199E-2</v>
      </c>
      <c r="AD1112" s="13">
        <v>1.9607843137254902E-2</v>
      </c>
      <c r="AE1112" s="13">
        <v>3.5714285714285698E-2</v>
      </c>
      <c r="AF1112" s="13">
        <v>0</v>
      </c>
      <c r="AG1112" s="13">
        <v>3.7037037037037E-2</v>
      </c>
      <c r="AH1112" s="13"/>
      <c r="AI1112" s="13">
        <v>0</v>
      </c>
      <c r="AJ1112" s="13">
        <v>0</v>
      </c>
      <c r="AK1112" s="13">
        <v>6.1728395061728399E-2</v>
      </c>
      <c r="AL1112" s="13">
        <v>2.7559055118110201E-2</v>
      </c>
      <c r="AM1112" s="13">
        <v>2.2988505747126398E-2</v>
      </c>
      <c r="AN1112" s="13"/>
      <c r="AO1112" s="13">
        <v>3.3670033670033697E-2</v>
      </c>
      <c r="AP1112" s="13">
        <v>1.9704433497536901E-2</v>
      </c>
      <c r="AQ1112" s="13"/>
      <c r="AR1112" s="13">
        <v>6.25E-2</v>
      </c>
      <c r="AS1112" s="13">
        <v>1.37931034482759E-2</v>
      </c>
      <c r="AT1112" s="13">
        <v>0</v>
      </c>
      <c r="AU1112" s="13">
        <v>5.5555555555555601E-2</v>
      </c>
      <c r="AV1112" s="13">
        <v>1.6666666666666701E-2</v>
      </c>
      <c r="AW1112" s="13">
        <v>9.0909090909090898E-2</v>
      </c>
      <c r="AX1112" s="13">
        <v>2.27272727272727E-2</v>
      </c>
      <c r="AY1112" s="13">
        <v>4.3478260869565202E-2</v>
      </c>
      <c r="AZ1112" s="13">
        <v>2.1739130434782601E-2</v>
      </c>
      <c r="BA1112" s="13">
        <v>0</v>
      </c>
      <c r="BB1112" s="13">
        <v>3.8461538461538498E-2</v>
      </c>
      <c r="BC1112" s="13">
        <v>0</v>
      </c>
      <c r="BD1112" s="13"/>
      <c r="BE1112" s="13">
        <v>2.5252525252525301E-2</v>
      </c>
    </row>
    <row r="1113" spans="2:57" x14ac:dyDescent="0.25">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row>
    <row r="1114" spans="2:57" x14ac:dyDescent="0.25">
      <c r="B1114" s="6" t="s">
        <v>469</v>
      </c>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row>
    <row r="1115" spans="2:57" x14ac:dyDescent="0.25">
      <c r="B1115" s="23" t="s">
        <v>151</v>
      </c>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row>
    <row r="1116" spans="2:57" x14ac:dyDescent="0.25">
      <c r="B1116" t="s">
        <v>461</v>
      </c>
      <c r="C1116" s="13">
        <v>0.38600000000000001</v>
      </c>
      <c r="D1116" s="13">
        <v>0.22857142857142901</v>
      </c>
      <c r="E1116" s="13">
        <v>0.22222222222222199</v>
      </c>
      <c r="F1116" s="13">
        <v>0.37984496124030998</v>
      </c>
      <c r="G1116" s="13">
        <v>0.44688644688644702</v>
      </c>
      <c r="H1116" s="13"/>
      <c r="I1116" s="13">
        <v>0.31277533039647598</v>
      </c>
      <c r="J1116" s="13">
        <v>0.44688644688644702</v>
      </c>
      <c r="K1116" s="13"/>
      <c r="L1116" s="13">
        <v>0.38333333333333303</v>
      </c>
      <c r="M1116" s="13">
        <v>0.48760330578512401</v>
      </c>
      <c r="N1116" s="13">
        <v>0.379746835443038</v>
      </c>
      <c r="O1116" s="13">
        <v>0.31677018633540399</v>
      </c>
      <c r="P1116" s="13"/>
      <c r="Q1116" s="13">
        <v>0.26086956521739102</v>
      </c>
      <c r="R1116" s="13">
        <v>0.36842105263157898</v>
      </c>
      <c r="S1116" s="13">
        <v>0.434782608695652</v>
      </c>
      <c r="T1116" s="13">
        <v>0.35185185185185203</v>
      </c>
      <c r="U1116" s="13">
        <v>0.33333333333333298</v>
      </c>
      <c r="V1116" s="13">
        <v>0.52054794520547898</v>
      </c>
      <c r="W1116" s="13">
        <v>0.47058823529411797</v>
      </c>
      <c r="X1116" s="13">
        <v>0.33913043478260901</v>
      </c>
      <c r="Y1116" s="13"/>
      <c r="Z1116" s="13">
        <v>0.26865671641791</v>
      </c>
      <c r="AA1116" s="13">
        <v>0.43589743589743601</v>
      </c>
      <c r="AB1116" s="13">
        <v>0.435294117647059</v>
      </c>
      <c r="AC1116" s="13">
        <v>0.45977011494252901</v>
      </c>
      <c r="AD1116" s="13">
        <v>0.45098039215686297</v>
      </c>
      <c r="AE1116" s="13">
        <v>0.35714285714285698</v>
      </c>
      <c r="AF1116" s="13">
        <v>0.27272727272727298</v>
      </c>
      <c r="AG1116" s="13">
        <v>0.27777777777777801</v>
      </c>
      <c r="AH1116" s="13"/>
      <c r="AI1116" s="13">
        <v>0.31818181818181801</v>
      </c>
      <c r="AJ1116" s="13">
        <v>0.245283018867925</v>
      </c>
      <c r="AK1116" s="13">
        <v>0.32098765432098803</v>
      </c>
      <c r="AL1116" s="13">
        <v>0.43700787401574798</v>
      </c>
      <c r="AM1116" s="13">
        <v>0.41379310344827602</v>
      </c>
      <c r="AN1116" s="13"/>
      <c r="AO1116" s="13">
        <v>0.39057239057239101</v>
      </c>
      <c r="AP1116" s="13">
        <v>0.37931034482758602</v>
      </c>
      <c r="AQ1116" s="13"/>
      <c r="AR1116" s="13">
        <v>0.25</v>
      </c>
      <c r="AS1116" s="13">
        <v>0.41379310344827602</v>
      </c>
      <c r="AT1116" s="13">
        <v>0.5</v>
      </c>
      <c r="AU1116" s="13">
        <v>0.44444444444444398</v>
      </c>
      <c r="AV1116" s="13">
        <v>0.28333333333333299</v>
      </c>
      <c r="AW1116" s="13">
        <v>0.29545454545454503</v>
      </c>
      <c r="AX1116" s="13">
        <v>0.5</v>
      </c>
      <c r="AY1116" s="13">
        <v>0.565217391304348</v>
      </c>
      <c r="AZ1116" s="13">
        <v>0.45652173913043498</v>
      </c>
      <c r="BA1116" s="13">
        <v>0.441176470588235</v>
      </c>
      <c r="BB1116" s="13">
        <v>0.269230769230769</v>
      </c>
      <c r="BC1116" s="13">
        <v>0.25</v>
      </c>
      <c r="BD1116" s="13"/>
      <c r="BE1116" s="13">
        <v>0.45454545454545497</v>
      </c>
    </row>
    <row r="1117" spans="2:57" x14ac:dyDescent="0.25">
      <c r="B1117" t="s">
        <v>462</v>
      </c>
      <c r="C1117" s="13">
        <v>0.44</v>
      </c>
      <c r="D1117" s="13">
        <v>0.45714285714285702</v>
      </c>
      <c r="E1117" s="13">
        <v>0.50793650793650802</v>
      </c>
      <c r="F1117" s="13">
        <v>0.403100775193798</v>
      </c>
      <c r="G1117" s="13">
        <v>0.43956043956044</v>
      </c>
      <c r="H1117" s="13"/>
      <c r="I1117" s="13">
        <v>0.44052863436123302</v>
      </c>
      <c r="J1117" s="13">
        <v>0.43956043956044</v>
      </c>
      <c r="K1117" s="13"/>
      <c r="L1117" s="13">
        <v>0.41666666666666702</v>
      </c>
      <c r="M1117" s="13">
        <v>0.30578512396694202</v>
      </c>
      <c r="N1117" s="13">
        <v>0.468354430379747</v>
      </c>
      <c r="O1117" s="13">
        <v>0.52173913043478304</v>
      </c>
      <c r="P1117" s="13"/>
      <c r="Q1117" s="13">
        <v>0.52173913043478304</v>
      </c>
      <c r="R1117" s="13">
        <v>0.42105263157894701</v>
      </c>
      <c r="S1117" s="13">
        <v>0.282608695652174</v>
      </c>
      <c r="T1117" s="13">
        <v>0.44444444444444398</v>
      </c>
      <c r="U1117" s="13">
        <v>0.434782608695652</v>
      </c>
      <c r="V1117" s="13">
        <v>0.35616438356164398</v>
      </c>
      <c r="W1117" s="13">
        <v>0.43137254901960798</v>
      </c>
      <c r="X1117" s="13">
        <v>0.55652173913043501</v>
      </c>
      <c r="Y1117" s="13"/>
      <c r="Z1117" s="13">
        <v>0.47761194029850701</v>
      </c>
      <c r="AA1117" s="13">
        <v>0.38461538461538503</v>
      </c>
      <c r="AB1117" s="13">
        <v>0.435294117647059</v>
      </c>
      <c r="AC1117" s="13">
        <v>0.390804597701149</v>
      </c>
      <c r="AD1117" s="13">
        <v>0.41176470588235298</v>
      </c>
      <c r="AE1117" s="13">
        <v>0.46428571428571402</v>
      </c>
      <c r="AF1117" s="13">
        <v>0.59090909090909105</v>
      </c>
      <c r="AG1117" s="13">
        <v>0.5</v>
      </c>
      <c r="AH1117" s="13"/>
      <c r="AI1117" s="13">
        <v>0.5</v>
      </c>
      <c r="AJ1117" s="13">
        <v>0.43396226415094302</v>
      </c>
      <c r="AK1117" s="13">
        <v>0.49382716049382702</v>
      </c>
      <c r="AL1117" s="13">
        <v>0.41732283464566899</v>
      </c>
      <c r="AM1117" s="13">
        <v>0.42528735632183901</v>
      </c>
      <c r="AN1117" s="13"/>
      <c r="AO1117" s="13">
        <v>0.42760942760942799</v>
      </c>
      <c r="AP1117" s="13">
        <v>0.45812807881773399</v>
      </c>
      <c r="AQ1117" s="13"/>
      <c r="AR1117" s="13">
        <v>0.5625</v>
      </c>
      <c r="AS1117" s="13">
        <v>0.44137931034482802</v>
      </c>
      <c r="AT1117" s="13">
        <v>0.25</v>
      </c>
      <c r="AU1117" s="13">
        <v>0.22222222222222199</v>
      </c>
      <c r="AV1117" s="13">
        <v>0.55000000000000004</v>
      </c>
      <c r="AW1117" s="13">
        <v>0.5</v>
      </c>
      <c r="AX1117" s="13">
        <v>0.36363636363636398</v>
      </c>
      <c r="AY1117" s="13">
        <v>0.30434782608695699</v>
      </c>
      <c r="AZ1117" s="13">
        <v>0.30434782608695699</v>
      </c>
      <c r="BA1117" s="13">
        <v>0.47058823529411797</v>
      </c>
      <c r="BB1117" s="13">
        <v>0.5</v>
      </c>
      <c r="BC1117" s="13">
        <v>0.55000000000000004</v>
      </c>
      <c r="BD1117" s="13"/>
      <c r="BE1117" s="13">
        <v>0.40404040404040398</v>
      </c>
    </row>
    <row r="1118" spans="2:57" x14ac:dyDescent="0.25">
      <c r="B1118" t="s">
        <v>463</v>
      </c>
      <c r="C1118" s="13">
        <v>0.154</v>
      </c>
      <c r="D1118" s="13">
        <v>0.28571428571428598</v>
      </c>
      <c r="E1118" s="13">
        <v>0.238095238095238</v>
      </c>
      <c r="F1118" s="13">
        <v>0.193798449612403</v>
      </c>
      <c r="G1118" s="13">
        <v>9.8901098901098897E-2</v>
      </c>
      <c r="H1118" s="13"/>
      <c r="I1118" s="13">
        <v>0.22026431718061701</v>
      </c>
      <c r="J1118" s="13">
        <v>9.8901098901098897E-2</v>
      </c>
      <c r="K1118" s="13"/>
      <c r="L1118" s="13">
        <v>0.2</v>
      </c>
      <c r="M1118" s="13">
        <v>0.165289256198347</v>
      </c>
      <c r="N1118" s="13">
        <v>0.132911392405063</v>
      </c>
      <c r="O1118" s="13">
        <v>0.14906832298136599</v>
      </c>
      <c r="P1118" s="13"/>
      <c r="Q1118" s="13">
        <v>0.217391304347826</v>
      </c>
      <c r="R1118" s="13">
        <v>0.157894736842105</v>
      </c>
      <c r="S1118" s="13">
        <v>0.23913043478260901</v>
      </c>
      <c r="T1118" s="13">
        <v>0.18518518518518501</v>
      </c>
      <c r="U1118" s="13">
        <v>0.188405797101449</v>
      </c>
      <c r="V1118" s="13">
        <v>0.123287671232877</v>
      </c>
      <c r="W1118" s="13">
        <v>9.8039215686274495E-2</v>
      </c>
      <c r="X1118" s="13">
        <v>8.6956521739130405E-2</v>
      </c>
      <c r="Y1118" s="13"/>
      <c r="Z1118" s="13">
        <v>0.238805970149254</v>
      </c>
      <c r="AA1118" s="13">
        <v>0.16666666666666699</v>
      </c>
      <c r="AB1118" s="13">
        <v>9.41176470588235E-2</v>
      </c>
      <c r="AC1118" s="13">
        <v>0.126436781609195</v>
      </c>
      <c r="AD1118" s="13">
        <v>0.13725490196078399</v>
      </c>
      <c r="AE1118" s="13">
        <v>0.17857142857142899</v>
      </c>
      <c r="AF1118" s="13">
        <v>0.13636363636363599</v>
      </c>
      <c r="AG1118" s="13">
        <v>0.16666666666666699</v>
      </c>
      <c r="AH1118" s="13"/>
      <c r="AI1118" s="13">
        <v>0.18181818181818199</v>
      </c>
      <c r="AJ1118" s="13">
        <v>0.28301886792452802</v>
      </c>
      <c r="AK1118" s="13">
        <v>0.16049382716049401</v>
      </c>
      <c r="AL1118" s="13">
        <v>0.122047244094488</v>
      </c>
      <c r="AM1118" s="13">
        <v>0.160919540229885</v>
      </c>
      <c r="AN1118" s="13"/>
      <c r="AO1118" s="13">
        <v>0.168350168350168</v>
      </c>
      <c r="AP1118" s="13">
        <v>0.133004926108374</v>
      </c>
      <c r="AQ1118" s="13"/>
      <c r="AR1118" s="13">
        <v>0.1875</v>
      </c>
      <c r="AS1118" s="13">
        <v>0.13103448275862101</v>
      </c>
      <c r="AT1118" s="13">
        <v>0.25</v>
      </c>
      <c r="AU1118" s="13">
        <v>0.27777777777777801</v>
      </c>
      <c r="AV1118" s="13">
        <v>0.15</v>
      </c>
      <c r="AW1118" s="13">
        <v>0.18181818181818199</v>
      </c>
      <c r="AX1118" s="13">
        <v>0.13636363636363599</v>
      </c>
      <c r="AY1118" s="13">
        <v>0.13043478260869601</v>
      </c>
      <c r="AZ1118" s="13">
        <v>0.19565217391304299</v>
      </c>
      <c r="BA1118" s="13">
        <v>2.9411764705882401E-2</v>
      </c>
      <c r="BB1118" s="13">
        <v>0.19230769230769201</v>
      </c>
      <c r="BC1118" s="13">
        <v>0.2</v>
      </c>
      <c r="BD1118" s="13"/>
      <c r="BE1118" s="13">
        <v>0.12626262626262599</v>
      </c>
    </row>
    <row r="1119" spans="2:57" x14ac:dyDescent="0.25">
      <c r="B1119" t="s">
        <v>149</v>
      </c>
      <c r="C1119" s="13">
        <v>0.02</v>
      </c>
      <c r="D1119" s="13">
        <v>2.8571428571428598E-2</v>
      </c>
      <c r="E1119" s="13">
        <v>3.1746031746031703E-2</v>
      </c>
      <c r="F1119" s="13">
        <v>2.32558139534884E-2</v>
      </c>
      <c r="G1119" s="13">
        <v>1.4652014652014701E-2</v>
      </c>
      <c r="H1119" s="13"/>
      <c r="I1119" s="13">
        <v>2.6431718061673999E-2</v>
      </c>
      <c r="J1119" s="13">
        <v>1.4652014652014701E-2</v>
      </c>
      <c r="K1119" s="13"/>
      <c r="L1119" s="13">
        <v>0</v>
      </c>
      <c r="M1119" s="13">
        <v>4.1322314049586799E-2</v>
      </c>
      <c r="N1119" s="13">
        <v>1.8987341772151899E-2</v>
      </c>
      <c r="O1119" s="13">
        <v>1.2422360248447201E-2</v>
      </c>
      <c r="P1119" s="13"/>
      <c r="Q1119" s="13">
        <v>0</v>
      </c>
      <c r="R1119" s="13">
        <v>5.2631578947368397E-2</v>
      </c>
      <c r="S1119" s="13">
        <v>4.3478260869565202E-2</v>
      </c>
      <c r="T1119" s="13">
        <v>1.85185185185185E-2</v>
      </c>
      <c r="U1119" s="13">
        <v>4.3478260869565202E-2</v>
      </c>
      <c r="V1119" s="13">
        <v>0</v>
      </c>
      <c r="W1119" s="13">
        <v>0</v>
      </c>
      <c r="X1119" s="13">
        <v>1.7391304347826101E-2</v>
      </c>
      <c r="Y1119" s="13"/>
      <c r="Z1119" s="13">
        <v>1.49253731343284E-2</v>
      </c>
      <c r="AA1119" s="13">
        <v>1.2820512820512799E-2</v>
      </c>
      <c r="AB1119" s="13">
        <v>3.5294117647058802E-2</v>
      </c>
      <c r="AC1119" s="13">
        <v>2.2988505747126398E-2</v>
      </c>
      <c r="AD1119" s="13">
        <v>0</v>
      </c>
      <c r="AE1119" s="13">
        <v>0</v>
      </c>
      <c r="AF1119" s="13">
        <v>0</v>
      </c>
      <c r="AG1119" s="13">
        <v>5.5555555555555601E-2</v>
      </c>
      <c r="AH1119" s="13"/>
      <c r="AI1119" s="13">
        <v>0</v>
      </c>
      <c r="AJ1119" s="13">
        <v>3.77358490566038E-2</v>
      </c>
      <c r="AK1119" s="13">
        <v>2.4691358024691398E-2</v>
      </c>
      <c r="AL1119" s="13">
        <v>2.3622047244094498E-2</v>
      </c>
      <c r="AM1119" s="13">
        <v>0</v>
      </c>
      <c r="AN1119" s="13"/>
      <c r="AO1119" s="13">
        <v>1.34680134680135E-2</v>
      </c>
      <c r="AP1119" s="13">
        <v>2.95566502463054E-2</v>
      </c>
      <c r="AQ1119" s="13"/>
      <c r="AR1119" s="13">
        <v>0</v>
      </c>
      <c r="AS1119" s="13">
        <v>1.37931034482759E-2</v>
      </c>
      <c r="AT1119" s="13">
        <v>0</v>
      </c>
      <c r="AU1119" s="13">
        <v>5.5555555555555601E-2</v>
      </c>
      <c r="AV1119" s="13">
        <v>1.6666666666666701E-2</v>
      </c>
      <c r="AW1119" s="13">
        <v>2.27272727272727E-2</v>
      </c>
      <c r="AX1119" s="13">
        <v>0</v>
      </c>
      <c r="AY1119" s="13">
        <v>0</v>
      </c>
      <c r="AZ1119" s="13">
        <v>4.3478260869565202E-2</v>
      </c>
      <c r="BA1119" s="13">
        <v>5.8823529411764698E-2</v>
      </c>
      <c r="BB1119" s="13">
        <v>3.8461538461538498E-2</v>
      </c>
      <c r="BC1119" s="13">
        <v>0</v>
      </c>
      <c r="BD1119" s="13"/>
      <c r="BE1119" s="13">
        <v>1.5151515151515201E-2</v>
      </c>
    </row>
    <row r="1120" spans="2:57" x14ac:dyDescent="0.25">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row>
    <row r="1121" spans="2:57" x14ac:dyDescent="0.25">
      <c r="B1121" s="6" t="s">
        <v>470</v>
      </c>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row>
    <row r="1122" spans="2:57" x14ac:dyDescent="0.25">
      <c r="B1122" s="23" t="s">
        <v>151</v>
      </c>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row>
    <row r="1123" spans="2:57" x14ac:dyDescent="0.25">
      <c r="B1123" t="s">
        <v>461</v>
      </c>
      <c r="C1123" s="13">
        <v>0.36799999999999999</v>
      </c>
      <c r="D1123" s="13">
        <v>0.2</v>
      </c>
      <c r="E1123" s="13">
        <v>0.26984126984126999</v>
      </c>
      <c r="F1123" s="13">
        <v>0.31782945736434098</v>
      </c>
      <c r="G1123" s="13">
        <v>0.43589743589743601</v>
      </c>
      <c r="H1123" s="13"/>
      <c r="I1123" s="13">
        <v>0.28634361233480199</v>
      </c>
      <c r="J1123" s="13">
        <v>0.43589743589743601</v>
      </c>
      <c r="K1123" s="13"/>
      <c r="L1123" s="13">
        <v>0.4</v>
      </c>
      <c r="M1123" s="13">
        <v>0.38842975206611602</v>
      </c>
      <c r="N1123" s="13">
        <v>0.392405063291139</v>
      </c>
      <c r="O1123" s="13">
        <v>0.31677018633540399</v>
      </c>
      <c r="P1123" s="13"/>
      <c r="Q1123" s="13">
        <v>0.26086956521739102</v>
      </c>
      <c r="R1123" s="13">
        <v>0.23684210526315799</v>
      </c>
      <c r="S1123" s="13">
        <v>0.39130434782608697</v>
      </c>
      <c r="T1123" s="13">
        <v>0.31481481481481499</v>
      </c>
      <c r="U1123" s="13">
        <v>0.376811594202899</v>
      </c>
      <c r="V1123" s="13">
        <v>0.45205479452054798</v>
      </c>
      <c r="W1123" s="13">
        <v>0.43137254901960798</v>
      </c>
      <c r="X1123" s="13">
        <v>0.37391304347826099</v>
      </c>
      <c r="Y1123" s="13"/>
      <c r="Z1123" s="13">
        <v>0.34328358208955201</v>
      </c>
      <c r="AA1123" s="13">
        <v>0.38461538461538503</v>
      </c>
      <c r="AB1123" s="13">
        <v>0.38823529411764701</v>
      </c>
      <c r="AC1123" s="13">
        <v>0.42528735632183901</v>
      </c>
      <c r="AD1123" s="13">
        <v>0.41176470588235298</v>
      </c>
      <c r="AE1123" s="13">
        <v>0.214285714285714</v>
      </c>
      <c r="AF1123" s="13">
        <v>0.18181818181818199</v>
      </c>
      <c r="AG1123" s="13">
        <v>0.44444444444444398</v>
      </c>
      <c r="AH1123" s="13"/>
      <c r="AI1123" s="13">
        <v>0.27272727272727298</v>
      </c>
      <c r="AJ1123" s="13">
        <v>0.26415094339622602</v>
      </c>
      <c r="AK1123" s="13">
        <v>0.32098765432098803</v>
      </c>
      <c r="AL1123" s="13">
        <v>0.38582677165354301</v>
      </c>
      <c r="AM1123" s="13">
        <v>0.45977011494252901</v>
      </c>
      <c r="AN1123" s="13"/>
      <c r="AO1123" s="13">
        <v>0.37373737373737398</v>
      </c>
      <c r="AP1123" s="13">
        <v>0.35960591133004899</v>
      </c>
      <c r="AQ1123" s="13"/>
      <c r="AR1123" s="13">
        <v>0.28125</v>
      </c>
      <c r="AS1123" s="13">
        <v>0.43448275862069002</v>
      </c>
      <c r="AT1123" s="13">
        <v>0.375</v>
      </c>
      <c r="AU1123" s="13">
        <v>0.22222222222222199</v>
      </c>
      <c r="AV1123" s="13">
        <v>0.31666666666666698</v>
      </c>
      <c r="AW1123" s="13">
        <v>0.27272727272727298</v>
      </c>
      <c r="AX1123" s="13">
        <v>0.40909090909090901</v>
      </c>
      <c r="AY1123" s="13">
        <v>0.47826086956521702</v>
      </c>
      <c r="AZ1123" s="13">
        <v>0.41304347826087001</v>
      </c>
      <c r="BA1123" s="13">
        <v>0.38235294117647101</v>
      </c>
      <c r="BB1123" s="13">
        <v>0.269230769230769</v>
      </c>
      <c r="BC1123" s="13">
        <v>0.3</v>
      </c>
      <c r="BD1123" s="13"/>
      <c r="BE1123" s="13">
        <v>0.44444444444444398</v>
      </c>
    </row>
    <row r="1124" spans="2:57" x14ac:dyDescent="0.25">
      <c r="B1124" t="s">
        <v>462</v>
      </c>
      <c r="C1124" s="13">
        <v>0.41</v>
      </c>
      <c r="D1124" s="13">
        <v>0.42857142857142899</v>
      </c>
      <c r="E1124" s="13">
        <v>0.38095238095238099</v>
      </c>
      <c r="F1124" s="13">
        <v>0.39534883720930197</v>
      </c>
      <c r="G1124" s="13">
        <v>0.42124542124542103</v>
      </c>
      <c r="H1124" s="13"/>
      <c r="I1124" s="13">
        <v>0.39647577092510999</v>
      </c>
      <c r="J1124" s="13">
        <v>0.42124542124542103</v>
      </c>
      <c r="K1124" s="13"/>
      <c r="L1124" s="13">
        <v>0.38333333333333303</v>
      </c>
      <c r="M1124" s="13">
        <v>0.421487603305785</v>
      </c>
      <c r="N1124" s="13">
        <v>0.411392405063291</v>
      </c>
      <c r="O1124" s="13">
        <v>0.40993788819875798</v>
      </c>
      <c r="P1124" s="13"/>
      <c r="Q1124" s="13">
        <v>0.45652173913043498</v>
      </c>
      <c r="R1124" s="13">
        <v>0.42105263157894701</v>
      </c>
      <c r="S1124" s="13">
        <v>0.41304347826087001</v>
      </c>
      <c r="T1124" s="13">
        <v>0.48148148148148101</v>
      </c>
      <c r="U1124" s="13">
        <v>0.376811594202899</v>
      </c>
      <c r="V1124" s="13">
        <v>0.34246575342465801</v>
      </c>
      <c r="W1124" s="13">
        <v>0.41176470588235298</v>
      </c>
      <c r="X1124" s="13">
        <v>0.434782608695652</v>
      </c>
      <c r="Y1124" s="13"/>
      <c r="Z1124" s="13">
        <v>0.38805970149253699</v>
      </c>
      <c r="AA1124" s="13">
        <v>0.33333333333333298</v>
      </c>
      <c r="AB1124" s="13">
        <v>0.435294117647059</v>
      </c>
      <c r="AC1124" s="13">
        <v>0.44827586206896602</v>
      </c>
      <c r="AD1124" s="13">
        <v>0.43137254901960798</v>
      </c>
      <c r="AE1124" s="13">
        <v>0.46428571428571402</v>
      </c>
      <c r="AF1124" s="13">
        <v>0.5</v>
      </c>
      <c r="AG1124" s="13">
        <v>0.33333333333333298</v>
      </c>
      <c r="AH1124" s="13"/>
      <c r="AI1124" s="13">
        <v>0.36363636363636398</v>
      </c>
      <c r="AJ1124" s="13">
        <v>0.47169811320754701</v>
      </c>
      <c r="AK1124" s="13">
        <v>0.44444444444444398</v>
      </c>
      <c r="AL1124" s="13">
        <v>0.38188976377952799</v>
      </c>
      <c r="AM1124" s="13">
        <v>0.42528735632183901</v>
      </c>
      <c r="AN1124" s="13"/>
      <c r="AO1124" s="13">
        <v>0.397306397306397</v>
      </c>
      <c r="AP1124" s="13">
        <v>0.42857142857142899</v>
      </c>
      <c r="AQ1124" s="13"/>
      <c r="AR1124" s="13">
        <v>0.5625</v>
      </c>
      <c r="AS1124" s="13">
        <v>0.36551724137931002</v>
      </c>
      <c r="AT1124" s="13">
        <v>0.125</v>
      </c>
      <c r="AU1124" s="13">
        <v>0.44444444444444398</v>
      </c>
      <c r="AV1124" s="13">
        <v>0.4</v>
      </c>
      <c r="AW1124" s="13">
        <v>0.47727272727272702</v>
      </c>
      <c r="AX1124" s="13">
        <v>0.45454545454545497</v>
      </c>
      <c r="AY1124" s="13">
        <v>0.39130434782608697</v>
      </c>
      <c r="AZ1124" s="13">
        <v>0.36956521739130399</v>
      </c>
      <c r="BA1124" s="13">
        <v>0.441176470588235</v>
      </c>
      <c r="BB1124" s="13">
        <v>0.46153846153846201</v>
      </c>
      <c r="BC1124" s="13">
        <v>0.35</v>
      </c>
      <c r="BD1124" s="13"/>
      <c r="BE1124" s="13">
        <v>0.38383838383838398</v>
      </c>
    </row>
    <row r="1125" spans="2:57" x14ac:dyDescent="0.25">
      <c r="B1125" t="s">
        <v>463</v>
      </c>
      <c r="C1125" s="13">
        <v>0.20200000000000001</v>
      </c>
      <c r="D1125" s="13">
        <v>0.371428571428571</v>
      </c>
      <c r="E1125" s="13">
        <v>0.317460317460317</v>
      </c>
      <c r="F1125" s="13">
        <v>0.27131782945736399</v>
      </c>
      <c r="G1125" s="13">
        <v>0.120879120879121</v>
      </c>
      <c r="H1125" s="13"/>
      <c r="I1125" s="13">
        <v>0.29955947136563899</v>
      </c>
      <c r="J1125" s="13">
        <v>0.120879120879121</v>
      </c>
      <c r="K1125" s="13"/>
      <c r="L1125" s="13">
        <v>0.21666666666666701</v>
      </c>
      <c r="M1125" s="13">
        <v>0.18181818181818199</v>
      </c>
      <c r="N1125" s="13">
        <v>0.189873417721519</v>
      </c>
      <c r="O1125" s="13">
        <v>0.22360248447205</v>
      </c>
      <c r="P1125" s="13"/>
      <c r="Q1125" s="13">
        <v>0.26086956521739102</v>
      </c>
      <c r="R1125" s="13">
        <v>0.34210526315789502</v>
      </c>
      <c r="S1125" s="13">
        <v>0.19565217391304299</v>
      </c>
      <c r="T1125" s="13">
        <v>0.18518518518518501</v>
      </c>
      <c r="U1125" s="13">
        <v>0.24637681159420299</v>
      </c>
      <c r="V1125" s="13">
        <v>0.19178082191780799</v>
      </c>
      <c r="W1125" s="13">
        <v>0.15686274509803899</v>
      </c>
      <c r="X1125" s="13">
        <v>0.13043478260869601</v>
      </c>
      <c r="Y1125" s="13"/>
      <c r="Z1125" s="13">
        <v>0.26865671641791</v>
      </c>
      <c r="AA1125" s="13">
        <v>0.256410256410256</v>
      </c>
      <c r="AB1125" s="13">
        <v>0.14117647058823499</v>
      </c>
      <c r="AC1125" s="13">
        <v>0.126436781609195</v>
      </c>
      <c r="AD1125" s="13">
        <v>0.15686274509803899</v>
      </c>
      <c r="AE1125" s="13">
        <v>0.26785714285714302</v>
      </c>
      <c r="AF1125" s="13">
        <v>0.31818181818181801</v>
      </c>
      <c r="AG1125" s="13">
        <v>0.18518518518518501</v>
      </c>
      <c r="AH1125" s="13"/>
      <c r="AI1125" s="13">
        <v>0.31818181818181801</v>
      </c>
      <c r="AJ1125" s="13">
        <v>0.26415094339622602</v>
      </c>
      <c r="AK1125" s="13">
        <v>0.234567901234568</v>
      </c>
      <c r="AL1125" s="13">
        <v>0.20078740157480299</v>
      </c>
      <c r="AM1125" s="13">
        <v>0.114942528735632</v>
      </c>
      <c r="AN1125" s="13"/>
      <c r="AO1125" s="13">
        <v>0.218855218855219</v>
      </c>
      <c r="AP1125" s="13">
        <v>0.17733990147783299</v>
      </c>
      <c r="AQ1125" s="13"/>
      <c r="AR1125" s="13">
        <v>0.125</v>
      </c>
      <c r="AS1125" s="13">
        <v>0.19310344827586201</v>
      </c>
      <c r="AT1125" s="13">
        <v>0.5</v>
      </c>
      <c r="AU1125" s="13">
        <v>0.27777777777777801</v>
      </c>
      <c r="AV1125" s="13">
        <v>0.25</v>
      </c>
      <c r="AW1125" s="13">
        <v>0.204545454545455</v>
      </c>
      <c r="AX1125" s="13">
        <v>0.13636363636363599</v>
      </c>
      <c r="AY1125" s="13">
        <v>0.13043478260869601</v>
      </c>
      <c r="AZ1125" s="13">
        <v>0.19565217391304299</v>
      </c>
      <c r="BA1125" s="13">
        <v>0.14705882352941199</v>
      </c>
      <c r="BB1125" s="13">
        <v>0.269230769230769</v>
      </c>
      <c r="BC1125" s="13">
        <v>0.3</v>
      </c>
      <c r="BD1125" s="13"/>
      <c r="BE1125" s="13">
        <v>0.16161616161616199</v>
      </c>
    </row>
    <row r="1126" spans="2:57" x14ac:dyDescent="0.25">
      <c r="B1126" t="s">
        <v>149</v>
      </c>
      <c r="C1126" s="13">
        <v>0.02</v>
      </c>
      <c r="D1126" s="13">
        <v>0</v>
      </c>
      <c r="E1126" s="13">
        <v>3.1746031746031703E-2</v>
      </c>
      <c r="F1126" s="13">
        <v>1.5503875968992199E-2</v>
      </c>
      <c r="G1126" s="13">
        <v>2.1978021978022001E-2</v>
      </c>
      <c r="H1126" s="13"/>
      <c r="I1126" s="13">
        <v>1.7621145374449299E-2</v>
      </c>
      <c r="J1126" s="13">
        <v>2.1978021978022001E-2</v>
      </c>
      <c r="K1126" s="13"/>
      <c r="L1126" s="13">
        <v>0</v>
      </c>
      <c r="M1126" s="13">
        <v>8.2644628099173608E-3</v>
      </c>
      <c r="N1126" s="13">
        <v>6.3291139240506302E-3</v>
      </c>
      <c r="O1126" s="13">
        <v>4.9689440993788803E-2</v>
      </c>
      <c r="P1126" s="13"/>
      <c r="Q1126" s="13">
        <v>2.1739130434782601E-2</v>
      </c>
      <c r="R1126" s="13">
        <v>0</v>
      </c>
      <c r="S1126" s="13">
        <v>0</v>
      </c>
      <c r="T1126" s="13">
        <v>1.85185185185185E-2</v>
      </c>
      <c r="U1126" s="13">
        <v>0</v>
      </c>
      <c r="V1126" s="13">
        <v>1.3698630136986301E-2</v>
      </c>
      <c r="W1126" s="13">
        <v>0</v>
      </c>
      <c r="X1126" s="13">
        <v>6.08695652173913E-2</v>
      </c>
      <c r="Y1126" s="13"/>
      <c r="Z1126" s="13">
        <v>0</v>
      </c>
      <c r="AA1126" s="13">
        <v>2.5641025641025599E-2</v>
      </c>
      <c r="AB1126" s="13">
        <v>3.5294117647058802E-2</v>
      </c>
      <c r="AC1126" s="13">
        <v>0</v>
      </c>
      <c r="AD1126" s="13">
        <v>0</v>
      </c>
      <c r="AE1126" s="13">
        <v>5.3571428571428603E-2</v>
      </c>
      <c r="AF1126" s="13">
        <v>0</v>
      </c>
      <c r="AG1126" s="13">
        <v>3.7037037037037E-2</v>
      </c>
      <c r="AH1126" s="13"/>
      <c r="AI1126" s="13">
        <v>4.5454545454545497E-2</v>
      </c>
      <c r="AJ1126" s="13">
        <v>0</v>
      </c>
      <c r="AK1126" s="13">
        <v>0</v>
      </c>
      <c r="AL1126" s="13">
        <v>3.1496062992125998E-2</v>
      </c>
      <c r="AM1126" s="13">
        <v>0</v>
      </c>
      <c r="AN1126" s="13"/>
      <c r="AO1126" s="13">
        <v>1.01010101010101E-2</v>
      </c>
      <c r="AP1126" s="13">
        <v>3.4482758620689703E-2</v>
      </c>
      <c r="AQ1126" s="13"/>
      <c r="AR1126" s="13">
        <v>3.125E-2</v>
      </c>
      <c r="AS1126" s="13">
        <v>6.8965517241379301E-3</v>
      </c>
      <c r="AT1126" s="13">
        <v>0</v>
      </c>
      <c r="AU1126" s="13">
        <v>5.5555555555555601E-2</v>
      </c>
      <c r="AV1126" s="13">
        <v>3.3333333333333298E-2</v>
      </c>
      <c r="AW1126" s="13">
        <v>4.5454545454545497E-2</v>
      </c>
      <c r="AX1126" s="13">
        <v>0</v>
      </c>
      <c r="AY1126" s="13">
        <v>0</v>
      </c>
      <c r="AZ1126" s="13">
        <v>2.1739130434782601E-2</v>
      </c>
      <c r="BA1126" s="13">
        <v>2.9411764705882401E-2</v>
      </c>
      <c r="BB1126" s="13">
        <v>0</v>
      </c>
      <c r="BC1126" s="13">
        <v>0.05</v>
      </c>
      <c r="BD1126" s="13"/>
      <c r="BE1126" s="13">
        <v>1.01010101010101E-2</v>
      </c>
    </row>
    <row r="1127" spans="2:57" x14ac:dyDescent="0.25">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row>
    <row r="1128" spans="2:57" x14ac:dyDescent="0.25">
      <c r="B1128" s="6" t="s">
        <v>471</v>
      </c>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row>
    <row r="1129" spans="2:57" x14ac:dyDescent="0.25">
      <c r="B1129" s="23" t="s">
        <v>151</v>
      </c>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row>
    <row r="1130" spans="2:57" x14ac:dyDescent="0.25">
      <c r="B1130" t="s">
        <v>461</v>
      </c>
      <c r="C1130" s="13">
        <v>0.372</v>
      </c>
      <c r="D1130" s="13">
        <v>0.34285714285714303</v>
      </c>
      <c r="E1130" s="13">
        <v>0.238095238095238</v>
      </c>
      <c r="F1130" s="13">
        <v>0.36434108527131798</v>
      </c>
      <c r="G1130" s="13">
        <v>0.41025641025641002</v>
      </c>
      <c r="H1130" s="13"/>
      <c r="I1130" s="13">
        <v>0.32599118942731298</v>
      </c>
      <c r="J1130" s="13">
        <v>0.41025641025641002</v>
      </c>
      <c r="K1130" s="13"/>
      <c r="L1130" s="13">
        <v>0.33333333333333298</v>
      </c>
      <c r="M1130" s="13">
        <v>0.38842975206611602</v>
      </c>
      <c r="N1130" s="13">
        <v>0.424050632911392</v>
      </c>
      <c r="O1130" s="13">
        <v>0.322981366459627</v>
      </c>
      <c r="P1130" s="13"/>
      <c r="Q1130" s="13">
        <v>0.34782608695652201</v>
      </c>
      <c r="R1130" s="13">
        <v>0.28947368421052599</v>
      </c>
      <c r="S1130" s="13">
        <v>0.41304347826087001</v>
      </c>
      <c r="T1130" s="13">
        <v>0.296296296296296</v>
      </c>
      <c r="U1130" s="13">
        <v>0.31884057971014501</v>
      </c>
      <c r="V1130" s="13">
        <v>0.42465753424657499</v>
      </c>
      <c r="W1130" s="13">
        <v>0.45098039215686297</v>
      </c>
      <c r="X1130" s="13">
        <v>0.4</v>
      </c>
      <c r="Y1130" s="13"/>
      <c r="Z1130" s="13">
        <v>0.28358208955223901</v>
      </c>
      <c r="AA1130" s="13">
        <v>0.37179487179487197</v>
      </c>
      <c r="AB1130" s="13">
        <v>0.36470588235294099</v>
      </c>
      <c r="AC1130" s="13">
        <v>0.45977011494252901</v>
      </c>
      <c r="AD1130" s="13">
        <v>0.39215686274509798</v>
      </c>
      <c r="AE1130" s="13">
        <v>0.39285714285714302</v>
      </c>
      <c r="AF1130" s="13">
        <v>0.31818181818181801</v>
      </c>
      <c r="AG1130" s="13">
        <v>0.33333333333333298</v>
      </c>
      <c r="AH1130" s="13"/>
      <c r="AI1130" s="13">
        <v>0.40909090909090901</v>
      </c>
      <c r="AJ1130" s="13">
        <v>0.30188679245283001</v>
      </c>
      <c r="AK1130" s="13">
        <v>0.358024691358025</v>
      </c>
      <c r="AL1130" s="13">
        <v>0.36614173228346503</v>
      </c>
      <c r="AM1130" s="13">
        <v>0.44827586206896602</v>
      </c>
      <c r="AN1130" s="13"/>
      <c r="AO1130" s="13">
        <v>0.35016835016835002</v>
      </c>
      <c r="AP1130" s="13">
        <v>0.40394088669950701</v>
      </c>
      <c r="AQ1130" s="13"/>
      <c r="AR1130" s="13">
        <v>0.34375</v>
      </c>
      <c r="AS1130" s="13">
        <v>0.39310344827586202</v>
      </c>
      <c r="AT1130" s="13">
        <v>0.375</v>
      </c>
      <c r="AU1130" s="13">
        <v>0.27777777777777801</v>
      </c>
      <c r="AV1130" s="13">
        <v>0.33333333333333298</v>
      </c>
      <c r="AW1130" s="13">
        <v>0.36363636363636398</v>
      </c>
      <c r="AX1130" s="13">
        <v>0.40909090909090901</v>
      </c>
      <c r="AY1130" s="13">
        <v>0.39130434782608697</v>
      </c>
      <c r="AZ1130" s="13">
        <v>0.5</v>
      </c>
      <c r="BA1130" s="13">
        <v>0.32352941176470601</v>
      </c>
      <c r="BB1130" s="13">
        <v>0.38461538461538503</v>
      </c>
      <c r="BC1130" s="13">
        <v>0.15</v>
      </c>
      <c r="BD1130" s="13"/>
      <c r="BE1130" s="13">
        <v>0.38383838383838398</v>
      </c>
    </row>
    <row r="1131" spans="2:57" x14ac:dyDescent="0.25">
      <c r="B1131" t="s">
        <v>462</v>
      </c>
      <c r="C1131" s="13">
        <v>0.41599999999999998</v>
      </c>
      <c r="D1131" s="13">
        <v>0.371428571428571</v>
      </c>
      <c r="E1131" s="13">
        <v>0.50793650793650802</v>
      </c>
      <c r="F1131" s="13">
        <v>0.403100775193798</v>
      </c>
      <c r="G1131" s="13">
        <v>0.40659340659340698</v>
      </c>
      <c r="H1131" s="13"/>
      <c r="I1131" s="13">
        <v>0.42731277533039602</v>
      </c>
      <c r="J1131" s="13">
        <v>0.40659340659340698</v>
      </c>
      <c r="K1131" s="13"/>
      <c r="L1131" s="13">
        <v>0.5</v>
      </c>
      <c r="M1131" s="13">
        <v>0.40495867768595001</v>
      </c>
      <c r="N1131" s="13">
        <v>0.373417721518987</v>
      </c>
      <c r="O1131" s="13">
        <v>0.434782608695652</v>
      </c>
      <c r="P1131" s="13"/>
      <c r="Q1131" s="13">
        <v>0.45652173913043498</v>
      </c>
      <c r="R1131" s="13">
        <v>0.55263157894736803</v>
      </c>
      <c r="S1131" s="13">
        <v>0.34782608695652201</v>
      </c>
      <c r="T1131" s="13">
        <v>0.5</v>
      </c>
      <c r="U1131" s="13">
        <v>0.434782608695652</v>
      </c>
      <c r="V1131" s="13">
        <v>0.36986301369863001</v>
      </c>
      <c r="W1131" s="13">
        <v>0.35294117647058798</v>
      </c>
      <c r="X1131" s="13">
        <v>0.40869565217391302</v>
      </c>
      <c r="Y1131" s="13"/>
      <c r="Z1131" s="13">
        <v>0.38805970149253699</v>
      </c>
      <c r="AA1131" s="13">
        <v>0.34615384615384598</v>
      </c>
      <c r="AB1131" s="13">
        <v>0.435294117647059</v>
      </c>
      <c r="AC1131" s="13">
        <v>0.390804597701149</v>
      </c>
      <c r="AD1131" s="13">
        <v>0.47058823529411797</v>
      </c>
      <c r="AE1131" s="13">
        <v>0.41071428571428598</v>
      </c>
      <c r="AF1131" s="13">
        <v>0.54545454545454497</v>
      </c>
      <c r="AG1131" s="13">
        <v>0.46296296296296302</v>
      </c>
      <c r="AH1131" s="13"/>
      <c r="AI1131" s="13">
        <v>0.45454545454545497</v>
      </c>
      <c r="AJ1131" s="13">
        <v>0.41509433962264197</v>
      </c>
      <c r="AK1131" s="13">
        <v>0.407407407407407</v>
      </c>
      <c r="AL1131" s="13">
        <v>0.43700787401574798</v>
      </c>
      <c r="AM1131" s="13">
        <v>0.34482758620689702</v>
      </c>
      <c r="AN1131" s="13"/>
      <c r="AO1131" s="13">
        <v>0.42087542087542101</v>
      </c>
      <c r="AP1131" s="13">
        <v>0.40886699507389201</v>
      </c>
      <c r="AQ1131" s="13"/>
      <c r="AR1131" s="13">
        <v>0.5</v>
      </c>
      <c r="AS1131" s="13">
        <v>0.40689655172413802</v>
      </c>
      <c r="AT1131" s="13">
        <v>0.375</v>
      </c>
      <c r="AU1131" s="13">
        <v>0.38888888888888901</v>
      </c>
      <c r="AV1131" s="13">
        <v>0.45</v>
      </c>
      <c r="AW1131" s="13">
        <v>0.45454545454545497</v>
      </c>
      <c r="AX1131" s="13">
        <v>0.36363636363636398</v>
      </c>
      <c r="AY1131" s="13">
        <v>0.39130434782608697</v>
      </c>
      <c r="AZ1131" s="13">
        <v>0.34782608695652201</v>
      </c>
      <c r="BA1131" s="13">
        <v>0.41176470588235298</v>
      </c>
      <c r="BB1131" s="13">
        <v>0.46153846153846201</v>
      </c>
      <c r="BC1131" s="13">
        <v>0.45</v>
      </c>
      <c r="BD1131" s="13"/>
      <c r="BE1131" s="13">
        <v>0.439393939393939</v>
      </c>
    </row>
    <row r="1132" spans="2:57" x14ac:dyDescent="0.25">
      <c r="B1132" t="s">
        <v>463</v>
      </c>
      <c r="C1132" s="13">
        <v>0.19400000000000001</v>
      </c>
      <c r="D1132" s="13">
        <v>0.25714285714285701</v>
      </c>
      <c r="E1132" s="13">
        <v>0.238095238095238</v>
      </c>
      <c r="F1132" s="13">
        <v>0.217054263565891</v>
      </c>
      <c r="G1132" s="13">
        <v>0.164835164835165</v>
      </c>
      <c r="H1132" s="13"/>
      <c r="I1132" s="13">
        <v>0.229074889867841</v>
      </c>
      <c r="J1132" s="13">
        <v>0.164835164835165</v>
      </c>
      <c r="K1132" s="13"/>
      <c r="L1132" s="13">
        <v>0.15</v>
      </c>
      <c r="M1132" s="13">
        <v>0.18181818181818199</v>
      </c>
      <c r="N1132" s="13">
        <v>0.19620253164557</v>
      </c>
      <c r="O1132" s="13">
        <v>0.217391304347826</v>
      </c>
      <c r="P1132" s="13"/>
      <c r="Q1132" s="13">
        <v>0.19565217391304299</v>
      </c>
      <c r="R1132" s="13">
        <v>0.13157894736842099</v>
      </c>
      <c r="S1132" s="13">
        <v>0.217391304347826</v>
      </c>
      <c r="T1132" s="13">
        <v>0.18518518518518501</v>
      </c>
      <c r="U1132" s="13">
        <v>0.231884057971014</v>
      </c>
      <c r="V1132" s="13">
        <v>0.20547945205479501</v>
      </c>
      <c r="W1132" s="13">
        <v>0.17647058823529399</v>
      </c>
      <c r="X1132" s="13">
        <v>0.16521739130434801</v>
      </c>
      <c r="Y1132" s="13"/>
      <c r="Z1132" s="13">
        <v>0.31343283582089598</v>
      </c>
      <c r="AA1132" s="13">
        <v>0.269230769230769</v>
      </c>
      <c r="AB1132" s="13">
        <v>0.16470588235294101</v>
      </c>
      <c r="AC1132" s="13">
        <v>0.13793103448275901</v>
      </c>
      <c r="AD1132" s="13">
        <v>0.13725490196078399</v>
      </c>
      <c r="AE1132" s="13">
        <v>0.160714285714286</v>
      </c>
      <c r="AF1132" s="13">
        <v>0.13636363636363599</v>
      </c>
      <c r="AG1132" s="13">
        <v>0.18518518518518501</v>
      </c>
      <c r="AH1132" s="13"/>
      <c r="AI1132" s="13">
        <v>0.13636363636363599</v>
      </c>
      <c r="AJ1132" s="13">
        <v>0.26415094339622602</v>
      </c>
      <c r="AK1132" s="13">
        <v>0.22222222222222199</v>
      </c>
      <c r="AL1132" s="13">
        <v>0.17322834645669299</v>
      </c>
      <c r="AM1132" s="13">
        <v>0.20689655172413801</v>
      </c>
      <c r="AN1132" s="13"/>
      <c r="AO1132" s="13">
        <v>0.218855218855219</v>
      </c>
      <c r="AP1132" s="13">
        <v>0.15763546798029601</v>
      </c>
      <c r="AQ1132" s="13"/>
      <c r="AR1132" s="13">
        <v>0.15625</v>
      </c>
      <c r="AS1132" s="13">
        <v>0.2</v>
      </c>
      <c r="AT1132" s="13">
        <v>0.25</v>
      </c>
      <c r="AU1132" s="13">
        <v>0.22222222222222199</v>
      </c>
      <c r="AV1132" s="13">
        <v>0.21666666666666701</v>
      </c>
      <c r="AW1132" s="13">
        <v>0.11363636363636399</v>
      </c>
      <c r="AX1132" s="13">
        <v>0.204545454545455</v>
      </c>
      <c r="AY1132" s="13">
        <v>0.217391304347826</v>
      </c>
      <c r="AZ1132" s="13">
        <v>0.13043478260869601</v>
      </c>
      <c r="BA1132" s="13">
        <v>0.20588235294117599</v>
      </c>
      <c r="BB1132" s="13">
        <v>0.15384615384615399</v>
      </c>
      <c r="BC1132" s="13">
        <v>0.4</v>
      </c>
      <c r="BD1132" s="13"/>
      <c r="BE1132" s="13">
        <v>0.16161616161616199</v>
      </c>
    </row>
    <row r="1133" spans="2:57" x14ac:dyDescent="0.25">
      <c r="B1133" t="s">
        <v>149</v>
      </c>
      <c r="C1133" s="13">
        <v>1.7999999999999999E-2</v>
      </c>
      <c r="D1133" s="13">
        <v>2.8571428571428598E-2</v>
      </c>
      <c r="E1133" s="13">
        <v>1.58730158730159E-2</v>
      </c>
      <c r="F1133" s="13">
        <v>1.5503875968992199E-2</v>
      </c>
      <c r="G1133" s="13">
        <v>1.8315018315018299E-2</v>
      </c>
      <c r="H1133" s="13"/>
      <c r="I1133" s="13">
        <v>1.7621145374449299E-2</v>
      </c>
      <c r="J1133" s="13">
        <v>1.8315018315018299E-2</v>
      </c>
      <c r="K1133" s="13"/>
      <c r="L1133" s="13">
        <v>1.6666666666666701E-2</v>
      </c>
      <c r="M1133" s="13">
        <v>2.4793388429752101E-2</v>
      </c>
      <c r="N1133" s="13">
        <v>6.3291139240506302E-3</v>
      </c>
      <c r="O1133" s="13">
        <v>2.4844720496894401E-2</v>
      </c>
      <c r="P1133" s="13"/>
      <c r="Q1133" s="13">
        <v>0</v>
      </c>
      <c r="R1133" s="13">
        <v>2.6315789473684199E-2</v>
      </c>
      <c r="S1133" s="13">
        <v>2.1739130434782601E-2</v>
      </c>
      <c r="T1133" s="13">
        <v>1.85185185185185E-2</v>
      </c>
      <c r="U1133" s="13">
        <v>1.4492753623188401E-2</v>
      </c>
      <c r="V1133" s="13">
        <v>0</v>
      </c>
      <c r="W1133" s="13">
        <v>1.9607843137254902E-2</v>
      </c>
      <c r="X1133" s="13">
        <v>2.6086956521739101E-2</v>
      </c>
      <c r="Y1133" s="13"/>
      <c r="Z1133" s="13">
        <v>1.49253731343284E-2</v>
      </c>
      <c r="AA1133" s="13">
        <v>1.2820512820512799E-2</v>
      </c>
      <c r="AB1133" s="13">
        <v>3.5294117647058802E-2</v>
      </c>
      <c r="AC1133" s="13">
        <v>1.1494252873563199E-2</v>
      </c>
      <c r="AD1133" s="13">
        <v>0</v>
      </c>
      <c r="AE1133" s="13">
        <v>3.5714285714285698E-2</v>
      </c>
      <c r="AF1133" s="13">
        <v>0</v>
      </c>
      <c r="AG1133" s="13">
        <v>1.85185185185185E-2</v>
      </c>
      <c r="AH1133" s="13"/>
      <c r="AI1133" s="13">
        <v>0</v>
      </c>
      <c r="AJ1133" s="13">
        <v>1.88679245283019E-2</v>
      </c>
      <c r="AK1133" s="13">
        <v>1.2345679012345699E-2</v>
      </c>
      <c r="AL1133" s="13">
        <v>2.3622047244094498E-2</v>
      </c>
      <c r="AM1133" s="13">
        <v>0</v>
      </c>
      <c r="AN1133" s="13"/>
      <c r="AO1133" s="13">
        <v>1.01010101010101E-2</v>
      </c>
      <c r="AP1133" s="13">
        <v>2.95566502463054E-2</v>
      </c>
      <c r="AQ1133" s="13"/>
      <c r="AR1133" s="13">
        <v>0</v>
      </c>
      <c r="AS1133" s="13">
        <v>0</v>
      </c>
      <c r="AT1133" s="13">
        <v>0</v>
      </c>
      <c r="AU1133" s="13">
        <v>0.11111111111111099</v>
      </c>
      <c r="AV1133" s="13">
        <v>0</v>
      </c>
      <c r="AW1133" s="13">
        <v>6.8181818181818205E-2</v>
      </c>
      <c r="AX1133" s="13">
        <v>2.27272727272727E-2</v>
      </c>
      <c r="AY1133" s="13">
        <v>0</v>
      </c>
      <c r="AZ1133" s="13">
        <v>2.1739130434782601E-2</v>
      </c>
      <c r="BA1133" s="13">
        <v>5.8823529411764698E-2</v>
      </c>
      <c r="BB1133" s="13">
        <v>0</v>
      </c>
      <c r="BC1133" s="13">
        <v>0</v>
      </c>
      <c r="BD1133" s="13"/>
      <c r="BE1133" s="13">
        <v>1.5151515151515201E-2</v>
      </c>
    </row>
    <row r="1134" spans="2:57" x14ac:dyDescent="0.25">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row>
    <row r="1135" spans="2:57" x14ac:dyDescent="0.25">
      <c r="B1135" s="6" t="s">
        <v>479</v>
      </c>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row>
    <row r="1136" spans="2:57" x14ac:dyDescent="0.25">
      <c r="B1136" s="23" t="s">
        <v>151</v>
      </c>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row>
    <row r="1137" spans="2:57" x14ac:dyDescent="0.25">
      <c r="B1137" t="s">
        <v>461</v>
      </c>
      <c r="C1137" s="13">
        <v>0.377593360995851</v>
      </c>
      <c r="D1137" s="13">
        <v>0.26190476190476197</v>
      </c>
      <c r="E1137" s="13">
        <v>0.29166666666666702</v>
      </c>
      <c r="F1137" s="13">
        <v>0.32800000000000001</v>
      </c>
      <c r="G1137" s="13">
        <v>0.44855967078189302</v>
      </c>
      <c r="H1137" s="13"/>
      <c r="I1137" s="13">
        <v>0.30543933054393302</v>
      </c>
      <c r="J1137" s="13">
        <v>0.44855967078189302</v>
      </c>
      <c r="K1137" s="13"/>
      <c r="L1137" s="13">
        <v>0.42647058823529399</v>
      </c>
      <c r="M1137" s="13">
        <v>0.41818181818181799</v>
      </c>
      <c r="N1137" s="13">
        <v>0.37588652482269502</v>
      </c>
      <c r="O1137" s="13">
        <v>0.327160493827161</v>
      </c>
      <c r="P1137" s="13"/>
      <c r="Q1137" s="13">
        <v>0.35384615384615398</v>
      </c>
      <c r="R1137" s="13">
        <v>0.30555555555555602</v>
      </c>
      <c r="S1137" s="13">
        <v>0.34782608695652201</v>
      </c>
      <c r="T1137" s="13">
        <v>0.20754716981132099</v>
      </c>
      <c r="U1137" s="13">
        <v>0.36363636363636398</v>
      </c>
      <c r="V1137" s="13">
        <v>0.44827586206896602</v>
      </c>
      <c r="W1137" s="13">
        <v>0.51063829787234005</v>
      </c>
      <c r="X1137" s="13">
        <v>0.44247787610619499</v>
      </c>
      <c r="Y1137" s="13"/>
      <c r="Z1137" s="13">
        <v>0.33333333333333298</v>
      </c>
      <c r="AA1137" s="13">
        <v>0.376470588235294</v>
      </c>
      <c r="AB1137" s="13">
        <v>0.31884057971014501</v>
      </c>
      <c r="AC1137" s="13">
        <v>0.45652173913043498</v>
      </c>
      <c r="AD1137" s="13">
        <v>0.44444444444444398</v>
      </c>
      <c r="AE1137" s="13">
        <v>0.320754716981132</v>
      </c>
      <c r="AF1137" s="13">
        <v>0.35</v>
      </c>
      <c r="AG1137" s="13">
        <v>0.37837837837837801</v>
      </c>
      <c r="AH1137" s="13"/>
      <c r="AI1137" s="13">
        <v>0.26086956521739102</v>
      </c>
      <c r="AJ1137" s="13">
        <v>0.27272727272727298</v>
      </c>
      <c r="AK1137" s="13">
        <v>0.29166666666666702</v>
      </c>
      <c r="AL1137" s="13">
        <v>0.40322580645161299</v>
      </c>
      <c r="AM1137" s="13">
        <v>0.48275862068965503</v>
      </c>
      <c r="AN1137" s="13"/>
      <c r="AO1137" s="13">
        <v>0.39867109634551501</v>
      </c>
      <c r="AP1137" s="13">
        <v>0.34254143646408802</v>
      </c>
      <c r="AQ1137" s="13"/>
      <c r="AR1137" s="13">
        <v>0.3125</v>
      </c>
      <c r="AS1137" s="13">
        <v>0.44680851063829802</v>
      </c>
      <c r="AT1137" s="13">
        <v>0.44444444444444398</v>
      </c>
      <c r="AU1137" s="13">
        <v>0.61538461538461497</v>
      </c>
      <c r="AV1137" s="13">
        <v>0.338983050847458</v>
      </c>
      <c r="AW1137" s="13">
        <v>0.21212121212121199</v>
      </c>
      <c r="AX1137" s="13">
        <v>0.32500000000000001</v>
      </c>
      <c r="AY1137" s="13">
        <v>0.54545454545454497</v>
      </c>
      <c r="AZ1137" s="13">
        <v>0.41071428571428598</v>
      </c>
      <c r="BA1137" s="13">
        <v>0.20833333333333301</v>
      </c>
      <c r="BB1137" s="13">
        <v>0.38709677419354799</v>
      </c>
      <c r="BC1137" s="13">
        <v>0.33333333333333298</v>
      </c>
      <c r="BD1137" s="13"/>
      <c r="BE1137" s="13">
        <v>0.50967741935483901</v>
      </c>
    </row>
    <row r="1138" spans="2:57" x14ac:dyDescent="0.25">
      <c r="B1138" t="s">
        <v>462</v>
      </c>
      <c r="C1138" s="13">
        <v>0.42323651452282202</v>
      </c>
      <c r="D1138" s="13">
        <v>0.35714285714285698</v>
      </c>
      <c r="E1138" s="13">
        <v>0.45833333333333298</v>
      </c>
      <c r="F1138" s="13">
        <v>0.52800000000000002</v>
      </c>
      <c r="G1138" s="13">
        <v>0.37037037037037002</v>
      </c>
      <c r="H1138" s="13"/>
      <c r="I1138" s="13">
        <v>0.47698744769874502</v>
      </c>
      <c r="J1138" s="13">
        <v>0.37037037037037002</v>
      </c>
      <c r="K1138" s="13"/>
      <c r="L1138" s="13">
        <v>0.33823529411764702</v>
      </c>
      <c r="M1138" s="13">
        <v>0.43636363636363601</v>
      </c>
      <c r="N1138" s="13">
        <v>0.44680851063829802</v>
      </c>
      <c r="O1138" s="13">
        <v>0.43209876543209902</v>
      </c>
      <c r="P1138" s="13"/>
      <c r="Q1138" s="13">
        <v>0.33846153846153798</v>
      </c>
      <c r="R1138" s="13">
        <v>0.47222222222222199</v>
      </c>
      <c r="S1138" s="13">
        <v>0.434782608695652</v>
      </c>
      <c r="T1138" s="13">
        <v>0.64150943396226401</v>
      </c>
      <c r="U1138" s="13">
        <v>0.49090909090909102</v>
      </c>
      <c r="V1138" s="13">
        <v>0.41379310344827602</v>
      </c>
      <c r="W1138" s="13">
        <v>0.319148936170213</v>
      </c>
      <c r="X1138" s="13">
        <v>0.37168141592920401</v>
      </c>
      <c r="Y1138" s="13"/>
      <c r="Z1138" s="13">
        <v>0.45833333333333298</v>
      </c>
      <c r="AA1138" s="13">
        <v>0.36470588235294099</v>
      </c>
      <c r="AB1138" s="13">
        <v>0.46376811594202899</v>
      </c>
      <c r="AC1138" s="13">
        <v>0.36956521739130399</v>
      </c>
      <c r="AD1138" s="13">
        <v>0.44444444444444398</v>
      </c>
      <c r="AE1138" s="13">
        <v>0.45283018867924502</v>
      </c>
      <c r="AF1138" s="13">
        <v>0.5</v>
      </c>
      <c r="AG1138" s="13">
        <v>0.43243243243243201</v>
      </c>
      <c r="AH1138" s="13"/>
      <c r="AI1138" s="13">
        <v>0.434782608695652</v>
      </c>
      <c r="AJ1138" s="13">
        <v>0.52272727272727304</v>
      </c>
      <c r="AK1138" s="13">
        <v>0.44444444444444398</v>
      </c>
      <c r="AL1138" s="13">
        <v>0.41532258064516098</v>
      </c>
      <c r="AM1138" s="13">
        <v>0.37931034482758602</v>
      </c>
      <c r="AN1138" s="13"/>
      <c r="AO1138" s="13">
        <v>0.39534883720930197</v>
      </c>
      <c r="AP1138" s="13">
        <v>0.46961325966850798</v>
      </c>
      <c r="AQ1138" s="13"/>
      <c r="AR1138" s="13">
        <v>0.5</v>
      </c>
      <c r="AS1138" s="13">
        <v>0.41134751773049599</v>
      </c>
      <c r="AT1138" s="13">
        <v>0.55555555555555602</v>
      </c>
      <c r="AU1138" s="13">
        <v>0.15384615384615399</v>
      </c>
      <c r="AV1138" s="13">
        <v>0.42372881355932202</v>
      </c>
      <c r="AW1138" s="13">
        <v>0.45454545454545497</v>
      </c>
      <c r="AX1138" s="13">
        <v>0.52500000000000002</v>
      </c>
      <c r="AY1138" s="13">
        <v>0.27272727272727298</v>
      </c>
      <c r="AZ1138" s="13">
        <v>0.41071428571428598</v>
      </c>
      <c r="BA1138" s="13">
        <v>0.58333333333333304</v>
      </c>
      <c r="BB1138" s="13">
        <v>0.38709677419354799</v>
      </c>
      <c r="BC1138" s="13">
        <v>0.30303030303030298</v>
      </c>
      <c r="BD1138" s="13"/>
      <c r="BE1138" s="13">
        <v>0.37419354838709701</v>
      </c>
    </row>
    <row r="1139" spans="2:57" x14ac:dyDescent="0.25">
      <c r="B1139" t="s">
        <v>463</v>
      </c>
      <c r="C1139" s="13">
        <v>0.17427385892116201</v>
      </c>
      <c r="D1139" s="13">
        <v>0.38095238095238099</v>
      </c>
      <c r="E1139" s="13">
        <v>0.16666666666666699</v>
      </c>
      <c r="F1139" s="13">
        <v>0.112</v>
      </c>
      <c r="G1139" s="13">
        <v>0.172839506172839</v>
      </c>
      <c r="H1139" s="13"/>
      <c r="I1139" s="13">
        <v>0.17573221757322199</v>
      </c>
      <c r="J1139" s="13">
        <v>0.172839506172839</v>
      </c>
      <c r="K1139" s="13"/>
      <c r="L1139" s="13">
        <v>0.220588235294118</v>
      </c>
      <c r="M1139" s="13">
        <v>0.118181818181818</v>
      </c>
      <c r="N1139" s="13">
        <v>0.14893617021276601</v>
      </c>
      <c r="O1139" s="13">
        <v>0.21604938271604901</v>
      </c>
      <c r="P1139" s="13"/>
      <c r="Q1139" s="13">
        <v>0.27692307692307699</v>
      </c>
      <c r="R1139" s="13">
        <v>0.194444444444444</v>
      </c>
      <c r="S1139" s="13">
        <v>0.19565217391304299</v>
      </c>
      <c r="T1139" s="13">
        <v>0.13207547169811301</v>
      </c>
      <c r="U1139" s="13">
        <v>0.145454545454545</v>
      </c>
      <c r="V1139" s="13">
        <v>0.10344827586206901</v>
      </c>
      <c r="W1139" s="13">
        <v>0.12765957446808501</v>
      </c>
      <c r="X1139" s="13">
        <v>0.16814159292035399</v>
      </c>
      <c r="Y1139" s="13"/>
      <c r="Z1139" s="13">
        <v>0.194444444444444</v>
      </c>
      <c r="AA1139" s="13">
        <v>0.17647058823529399</v>
      </c>
      <c r="AB1139" s="13">
        <v>0.188405797101449</v>
      </c>
      <c r="AC1139" s="13">
        <v>0.15217391304347799</v>
      </c>
      <c r="AD1139" s="13">
        <v>0.11111111111111099</v>
      </c>
      <c r="AE1139" s="13">
        <v>0.22641509433962301</v>
      </c>
      <c r="AF1139" s="13">
        <v>0.15</v>
      </c>
      <c r="AG1139" s="13">
        <v>0.18918918918918901</v>
      </c>
      <c r="AH1139" s="13"/>
      <c r="AI1139" s="13">
        <v>0.26086956521739102</v>
      </c>
      <c r="AJ1139" s="13">
        <v>0.204545454545455</v>
      </c>
      <c r="AK1139" s="13">
        <v>0.22222222222222199</v>
      </c>
      <c r="AL1139" s="13">
        <v>0.157258064516129</v>
      </c>
      <c r="AM1139" s="13">
        <v>0.114942528735632</v>
      </c>
      <c r="AN1139" s="13"/>
      <c r="AO1139" s="13">
        <v>0.17940199335548199</v>
      </c>
      <c r="AP1139" s="13">
        <v>0.16574585635359099</v>
      </c>
      <c r="AQ1139" s="13"/>
      <c r="AR1139" s="13">
        <v>0.15625</v>
      </c>
      <c r="AS1139" s="13">
        <v>0.134751773049645</v>
      </c>
      <c r="AT1139" s="13">
        <v>0</v>
      </c>
      <c r="AU1139" s="13">
        <v>0.15384615384615399</v>
      </c>
      <c r="AV1139" s="13">
        <v>0.22033898305084701</v>
      </c>
      <c r="AW1139" s="13">
        <v>0.30303030303030298</v>
      </c>
      <c r="AX1139" s="13">
        <v>0.15</v>
      </c>
      <c r="AY1139" s="13">
        <v>9.0909090909090898E-2</v>
      </c>
      <c r="AZ1139" s="13">
        <v>0.125</v>
      </c>
      <c r="BA1139" s="13">
        <v>0.20833333333333301</v>
      </c>
      <c r="BB1139" s="13">
        <v>0.19354838709677399</v>
      </c>
      <c r="BC1139" s="13">
        <v>0.30303030303030298</v>
      </c>
      <c r="BD1139" s="13"/>
      <c r="BE1139" s="13">
        <v>0.11612903225806499</v>
      </c>
    </row>
    <row r="1140" spans="2:57" x14ac:dyDescent="0.25">
      <c r="B1140" t="s">
        <v>149</v>
      </c>
      <c r="C1140" s="13">
        <v>2.4896265560166001E-2</v>
      </c>
      <c r="D1140" s="13">
        <v>0</v>
      </c>
      <c r="E1140" s="13">
        <v>8.3333333333333301E-2</v>
      </c>
      <c r="F1140" s="13">
        <v>3.2000000000000001E-2</v>
      </c>
      <c r="G1140" s="13">
        <v>8.23045267489712E-3</v>
      </c>
      <c r="H1140" s="13"/>
      <c r="I1140" s="13">
        <v>4.1841004184100403E-2</v>
      </c>
      <c r="J1140" s="13">
        <v>8.23045267489712E-3</v>
      </c>
      <c r="K1140" s="13"/>
      <c r="L1140" s="13">
        <v>1.4705882352941201E-2</v>
      </c>
      <c r="M1140" s="13">
        <v>2.7272727272727299E-2</v>
      </c>
      <c r="N1140" s="13">
        <v>2.8368794326241099E-2</v>
      </c>
      <c r="O1140" s="13">
        <v>2.4691358024691398E-2</v>
      </c>
      <c r="P1140" s="13"/>
      <c r="Q1140" s="13">
        <v>3.0769230769230799E-2</v>
      </c>
      <c r="R1140" s="13">
        <v>2.7777777777777801E-2</v>
      </c>
      <c r="S1140" s="13">
        <v>2.1739130434782601E-2</v>
      </c>
      <c r="T1140" s="13">
        <v>1.88679245283019E-2</v>
      </c>
      <c r="U1140" s="13">
        <v>0</v>
      </c>
      <c r="V1140" s="13">
        <v>3.4482758620689703E-2</v>
      </c>
      <c r="W1140" s="13">
        <v>4.2553191489361701E-2</v>
      </c>
      <c r="X1140" s="13">
        <v>1.7699115044247801E-2</v>
      </c>
      <c r="Y1140" s="13"/>
      <c r="Z1140" s="13">
        <v>1.38888888888889E-2</v>
      </c>
      <c r="AA1140" s="13">
        <v>8.2352941176470601E-2</v>
      </c>
      <c r="AB1140" s="13">
        <v>2.8985507246376802E-2</v>
      </c>
      <c r="AC1140" s="13">
        <v>2.1739130434782601E-2</v>
      </c>
      <c r="AD1140" s="13">
        <v>0</v>
      </c>
      <c r="AE1140" s="13">
        <v>0</v>
      </c>
      <c r="AF1140" s="13">
        <v>0</v>
      </c>
      <c r="AG1140" s="13">
        <v>0</v>
      </c>
      <c r="AH1140" s="13"/>
      <c r="AI1140" s="13">
        <v>4.3478260869565202E-2</v>
      </c>
      <c r="AJ1140" s="13">
        <v>0</v>
      </c>
      <c r="AK1140" s="13">
        <v>4.1666666666666699E-2</v>
      </c>
      <c r="AL1140" s="13">
        <v>2.4193548387096801E-2</v>
      </c>
      <c r="AM1140" s="13">
        <v>2.2988505747126398E-2</v>
      </c>
      <c r="AN1140" s="13"/>
      <c r="AO1140" s="13">
        <v>2.6578073089701001E-2</v>
      </c>
      <c r="AP1140" s="13">
        <v>2.2099447513812199E-2</v>
      </c>
      <c r="AQ1140" s="13"/>
      <c r="AR1140" s="13">
        <v>3.125E-2</v>
      </c>
      <c r="AS1140" s="13">
        <v>7.09219858156028E-3</v>
      </c>
      <c r="AT1140" s="13">
        <v>0</v>
      </c>
      <c r="AU1140" s="13">
        <v>7.69230769230769E-2</v>
      </c>
      <c r="AV1140" s="13">
        <v>1.6949152542372899E-2</v>
      </c>
      <c r="AW1140" s="13">
        <v>3.03030303030303E-2</v>
      </c>
      <c r="AX1140" s="13">
        <v>0</v>
      </c>
      <c r="AY1140" s="13">
        <v>9.0909090909090898E-2</v>
      </c>
      <c r="AZ1140" s="13">
        <v>5.3571428571428603E-2</v>
      </c>
      <c r="BA1140" s="13">
        <v>0</v>
      </c>
      <c r="BB1140" s="13">
        <v>3.2258064516128997E-2</v>
      </c>
      <c r="BC1140" s="13">
        <v>6.0606060606060601E-2</v>
      </c>
      <c r="BD1140" s="13"/>
      <c r="BE1140" s="13">
        <v>0</v>
      </c>
    </row>
    <row r="1141" spans="2:57" x14ac:dyDescent="0.25">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row>
    <row r="1142" spans="2:57" x14ac:dyDescent="0.25">
      <c r="B1142" s="6" t="s">
        <v>480</v>
      </c>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row>
    <row r="1143" spans="2:57" x14ac:dyDescent="0.25">
      <c r="B1143" s="23" t="s">
        <v>151</v>
      </c>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row>
    <row r="1144" spans="2:57" x14ac:dyDescent="0.25">
      <c r="B1144" t="s">
        <v>461</v>
      </c>
      <c r="C1144" s="13">
        <v>0.27800829875518701</v>
      </c>
      <c r="D1144" s="13">
        <v>0.19047619047618999</v>
      </c>
      <c r="E1144" s="13">
        <v>0.23611111111111099</v>
      </c>
      <c r="F1144" s="13">
        <v>0.248</v>
      </c>
      <c r="G1144" s="13">
        <v>0.32098765432098803</v>
      </c>
      <c r="H1144" s="13"/>
      <c r="I1144" s="13">
        <v>0.23430962343096201</v>
      </c>
      <c r="J1144" s="13">
        <v>0.32098765432098803</v>
      </c>
      <c r="K1144" s="13"/>
      <c r="L1144" s="13">
        <v>0.36764705882352899</v>
      </c>
      <c r="M1144" s="13">
        <v>0.30909090909090903</v>
      </c>
      <c r="N1144" s="13">
        <v>0.30496453900709197</v>
      </c>
      <c r="O1144" s="13">
        <v>0.19135802469135799</v>
      </c>
      <c r="P1144" s="13"/>
      <c r="Q1144" s="13">
        <v>0.2</v>
      </c>
      <c r="R1144" s="13">
        <v>0.22222222222222199</v>
      </c>
      <c r="S1144" s="13">
        <v>0.34782608695652201</v>
      </c>
      <c r="T1144" s="13">
        <v>0.22641509433962301</v>
      </c>
      <c r="U1144" s="13">
        <v>0.12727272727272701</v>
      </c>
      <c r="V1144" s="13">
        <v>0.39655172413793099</v>
      </c>
      <c r="W1144" s="13">
        <v>0.38297872340425498</v>
      </c>
      <c r="X1144" s="13">
        <v>0.30973451327433599</v>
      </c>
      <c r="Y1144" s="13"/>
      <c r="Z1144" s="13">
        <v>0.29166666666666702</v>
      </c>
      <c r="AA1144" s="13">
        <v>0.23529411764705899</v>
      </c>
      <c r="AB1144" s="13">
        <v>0.27536231884057999</v>
      </c>
      <c r="AC1144" s="13">
        <v>0.39130434782608697</v>
      </c>
      <c r="AD1144" s="13">
        <v>0.296296296296296</v>
      </c>
      <c r="AE1144" s="13">
        <v>0.22641509433962301</v>
      </c>
      <c r="AF1144" s="13">
        <v>0.15</v>
      </c>
      <c r="AG1144" s="13">
        <v>0.18918918918918901</v>
      </c>
      <c r="AH1144" s="13"/>
      <c r="AI1144" s="13">
        <v>0.26086956521739102</v>
      </c>
      <c r="AJ1144" s="13">
        <v>0.15909090909090901</v>
      </c>
      <c r="AK1144" s="13">
        <v>0.15277777777777801</v>
      </c>
      <c r="AL1144" s="13">
        <v>0.29032258064516098</v>
      </c>
      <c r="AM1144" s="13">
        <v>0.42528735632183901</v>
      </c>
      <c r="AN1144" s="13"/>
      <c r="AO1144" s="13">
        <v>0.27574750830564798</v>
      </c>
      <c r="AP1144" s="13">
        <v>0.28176795580110497</v>
      </c>
      <c r="AQ1144" s="13"/>
      <c r="AR1144" s="13">
        <v>0.34375</v>
      </c>
      <c r="AS1144" s="13">
        <v>0.340425531914894</v>
      </c>
      <c r="AT1144" s="13">
        <v>0.33333333333333298</v>
      </c>
      <c r="AU1144" s="13">
        <v>0.38461538461538503</v>
      </c>
      <c r="AV1144" s="13">
        <v>0.13559322033898299</v>
      </c>
      <c r="AW1144" s="13">
        <v>0.15151515151515199</v>
      </c>
      <c r="AX1144" s="13">
        <v>0.22500000000000001</v>
      </c>
      <c r="AY1144" s="13">
        <v>0.36363636363636398</v>
      </c>
      <c r="AZ1144" s="13">
        <v>0.23214285714285701</v>
      </c>
      <c r="BA1144" s="13">
        <v>0.20833333333333301</v>
      </c>
      <c r="BB1144" s="13">
        <v>0.41935483870967699</v>
      </c>
      <c r="BC1144" s="13">
        <v>0.30303030303030298</v>
      </c>
      <c r="BD1144" s="13"/>
      <c r="BE1144" s="13">
        <v>0.412903225806452</v>
      </c>
    </row>
    <row r="1145" spans="2:57" x14ac:dyDescent="0.25">
      <c r="B1145" t="s">
        <v>462</v>
      </c>
      <c r="C1145" s="13">
        <v>0.46473029045643199</v>
      </c>
      <c r="D1145" s="13">
        <v>0.38095238095238099</v>
      </c>
      <c r="E1145" s="13">
        <v>0.43055555555555602</v>
      </c>
      <c r="F1145" s="13">
        <v>0.48799999999999999</v>
      </c>
      <c r="G1145" s="13">
        <v>0.47736625514403302</v>
      </c>
      <c r="H1145" s="13"/>
      <c r="I1145" s="13">
        <v>0.45188284518828498</v>
      </c>
      <c r="J1145" s="13">
        <v>0.47736625514403302</v>
      </c>
      <c r="K1145" s="13"/>
      <c r="L1145" s="13">
        <v>0.38235294117647101</v>
      </c>
      <c r="M1145" s="13">
        <v>0.45454545454545497</v>
      </c>
      <c r="N1145" s="13">
        <v>0.49645390070922002</v>
      </c>
      <c r="O1145" s="13">
        <v>0.48148148148148101</v>
      </c>
      <c r="P1145" s="13"/>
      <c r="Q1145" s="13">
        <v>0.4</v>
      </c>
      <c r="R1145" s="13">
        <v>0.47222222222222199</v>
      </c>
      <c r="S1145" s="13">
        <v>0.41304347826087001</v>
      </c>
      <c r="T1145" s="13">
        <v>0.47169811320754701</v>
      </c>
      <c r="U1145" s="13">
        <v>0.67272727272727295</v>
      </c>
      <c r="V1145" s="13">
        <v>0.41379310344827602</v>
      </c>
      <c r="W1145" s="13">
        <v>0.48936170212766</v>
      </c>
      <c r="X1145" s="13">
        <v>0.45132743362831901</v>
      </c>
      <c r="Y1145" s="13"/>
      <c r="Z1145" s="13">
        <v>0.45833333333333298</v>
      </c>
      <c r="AA1145" s="13">
        <v>0.47058823529411797</v>
      </c>
      <c r="AB1145" s="13">
        <v>0.46376811594202899</v>
      </c>
      <c r="AC1145" s="13">
        <v>0.434782608695652</v>
      </c>
      <c r="AD1145" s="13">
        <v>0.5</v>
      </c>
      <c r="AE1145" s="13">
        <v>0.45283018867924502</v>
      </c>
      <c r="AF1145" s="13">
        <v>0.65</v>
      </c>
      <c r="AG1145" s="13">
        <v>0.40540540540540498</v>
      </c>
      <c r="AH1145" s="13"/>
      <c r="AI1145" s="13">
        <v>0.30434782608695699</v>
      </c>
      <c r="AJ1145" s="13">
        <v>0.38636363636363602</v>
      </c>
      <c r="AK1145" s="13">
        <v>0.51388888888888895</v>
      </c>
      <c r="AL1145" s="13">
        <v>0.49193548387096803</v>
      </c>
      <c r="AM1145" s="13">
        <v>0.43678160919540199</v>
      </c>
      <c r="AN1145" s="13"/>
      <c r="AO1145" s="13">
        <v>0.48504983388704298</v>
      </c>
      <c r="AP1145" s="13">
        <v>0.43093922651933703</v>
      </c>
      <c r="AQ1145" s="13"/>
      <c r="AR1145" s="13">
        <v>0.40625</v>
      </c>
      <c r="AS1145" s="13">
        <v>0.439716312056738</v>
      </c>
      <c r="AT1145" s="13">
        <v>0.44444444444444398</v>
      </c>
      <c r="AU1145" s="13">
        <v>0.46153846153846201</v>
      </c>
      <c r="AV1145" s="13">
        <v>0.54237288135593198</v>
      </c>
      <c r="AW1145" s="13">
        <v>0.48484848484848497</v>
      </c>
      <c r="AX1145" s="13">
        <v>0.5</v>
      </c>
      <c r="AY1145" s="13">
        <v>0.18181818181818199</v>
      </c>
      <c r="AZ1145" s="13">
        <v>0.55357142857142905</v>
      </c>
      <c r="BA1145" s="13">
        <v>0.54166666666666696</v>
      </c>
      <c r="BB1145" s="13">
        <v>0.41935483870967699</v>
      </c>
      <c r="BC1145" s="13">
        <v>0.36363636363636398</v>
      </c>
      <c r="BD1145" s="13"/>
      <c r="BE1145" s="13">
        <v>0.45806451612903198</v>
      </c>
    </row>
    <row r="1146" spans="2:57" x14ac:dyDescent="0.25">
      <c r="B1146" t="s">
        <v>463</v>
      </c>
      <c r="C1146" s="13">
        <v>0.23029045643153501</v>
      </c>
      <c r="D1146" s="13">
        <v>0.40476190476190499</v>
      </c>
      <c r="E1146" s="13">
        <v>0.30555555555555602</v>
      </c>
      <c r="F1146" s="13">
        <v>0.20799999999999999</v>
      </c>
      <c r="G1146" s="13">
        <v>0.18930041152263399</v>
      </c>
      <c r="H1146" s="13"/>
      <c r="I1146" s="13">
        <v>0.27196652719665299</v>
      </c>
      <c r="J1146" s="13">
        <v>0.18930041152263399</v>
      </c>
      <c r="K1146" s="13"/>
      <c r="L1146" s="13">
        <v>0.220588235294118</v>
      </c>
      <c r="M1146" s="13">
        <v>0.20909090909090899</v>
      </c>
      <c r="N1146" s="13">
        <v>0.17730496453900699</v>
      </c>
      <c r="O1146" s="13">
        <v>0.296296296296296</v>
      </c>
      <c r="P1146" s="13"/>
      <c r="Q1146" s="13">
        <v>0.36923076923076897</v>
      </c>
      <c r="R1146" s="13">
        <v>0.27777777777777801</v>
      </c>
      <c r="S1146" s="13">
        <v>0.23913043478260901</v>
      </c>
      <c r="T1146" s="13">
        <v>0.245283018867925</v>
      </c>
      <c r="U1146" s="13">
        <v>0.2</v>
      </c>
      <c r="V1146" s="13">
        <v>0.15517241379310301</v>
      </c>
      <c r="W1146" s="13">
        <v>0.10638297872340401</v>
      </c>
      <c r="X1146" s="13">
        <v>0.20353982300885001</v>
      </c>
      <c r="Y1146" s="13"/>
      <c r="Z1146" s="13">
        <v>0.25</v>
      </c>
      <c r="AA1146" s="13">
        <v>0.223529411764706</v>
      </c>
      <c r="AB1146" s="13">
        <v>0.231884057971014</v>
      </c>
      <c r="AC1146" s="13">
        <v>0.16304347826087001</v>
      </c>
      <c r="AD1146" s="13">
        <v>0.18518518518518501</v>
      </c>
      <c r="AE1146" s="13">
        <v>0.26415094339622602</v>
      </c>
      <c r="AF1146" s="13">
        <v>0.2</v>
      </c>
      <c r="AG1146" s="13">
        <v>0.40540540540540498</v>
      </c>
      <c r="AH1146" s="13"/>
      <c r="AI1146" s="13">
        <v>0.39130434782608697</v>
      </c>
      <c r="AJ1146" s="13">
        <v>0.45454545454545497</v>
      </c>
      <c r="AK1146" s="13">
        <v>0.31944444444444398</v>
      </c>
      <c r="AL1146" s="13">
        <v>0.17338709677419401</v>
      </c>
      <c r="AM1146" s="13">
        <v>0.13793103448275901</v>
      </c>
      <c r="AN1146" s="13"/>
      <c r="AO1146" s="13">
        <v>0.209302325581395</v>
      </c>
      <c r="AP1146" s="13">
        <v>0.26519337016574601</v>
      </c>
      <c r="AQ1146" s="13"/>
      <c r="AR1146" s="13">
        <v>0.25</v>
      </c>
      <c r="AS1146" s="13">
        <v>0.17730496453900699</v>
      </c>
      <c r="AT1146" s="13">
        <v>0.22222222222222199</v>
      </c>
      <c r="AU1146" s="13">
        <v>7.69230769230769E-2</v>
      </c>
      <c r="AV1146" s="13">
        <v>0.305084745762712</v>
      </c>
      <c r="AW1146" s="13">
        <v>0.33333333333333298</v>
      </c>
      <c r="AX1146" s="13">
        <v>0.25</v>
      </c>
      <c r="AY1146" s="13">
        <v>0.45454545454545497</v>
      </c>
      <c r="AZ1146" s="13">
        <v>0.19642857142857101</v>
      </c>
      <c r="BA1146" s="13">
        <v>0.25</v>
      </c>
      <c r="BB1146" s="13">
        <v>0.12903225806451599</v>
      </c>
      <c r="BC1146" s="13">
        <v>0.30303030303030298</v>
      </c>
      <c r="BD1146" s="13"/>
      <c r="BE1146" s="13">
        <v>0.11612903225806499</v>
      </c>
    </row>
    <row r="1147" spans="2:57" x14ac:dyDescent="0.25">
      <c r="B1147" t="s">
        <v>149</v>
      </c>
      <c r="C1147" s="13">
        <v>2.6970954356846499E-2</v>
      </c>
      <c r="D1147" s="13">
        <v>2.3809523809523801E-2</v>
      </c>
      <c r="E1147" s="13">
        <v>2.7777777777777801E-2</v>
      </c>
      <c r="F1147" s="13">
        <v>5.6000000000000001E-2</v>
      </c>
      <c r="G1147" s="13">
        <v>1.2345679012345699E-2</v>
      </c>
      <c r="H1147" s="13"/>
      <c r="I1147" s="13">
        <v>4.1841004184100403E-2</v>
      </c>
      <c r="J1147" s="13">
        <v>1.2345679012345699E-2</v>
      </c>
      <c r="K1147" s="13"/>
      <c r="L1147" s="13">
        <v>2.9411764705882401E-2</v>
      </c>
      <c r="M1147" s="13">
        <v>2.7272727272727299E-2</v>
      </c>
      <c r="N1147" s="13">
        <v>2.1276595744680899E-2</v>
      </c>
      <c r="O1147" s="13">
        <v>3.0864197530864199E-2</v>
      </c>
      <c r="P1147" s="13"/>
      <c r="Q1147" s="13">
        <v>3.0769230769230799E-2</v>
      </c>
      <c r="R1147" s="13">
        <v>2.7777777777777801E-2</v>
      </c>
      <c r="S1147" s="13">
        <v>0</v>
      </c>
      <c r="T1147" s="13">
        <v>5.6603773584905703E-2</v>
      </c>
      <c r="U1147" s="13">
        <v>0</v>
      </c>
      <c r="V1147" s="13">
        <v>3.4482758620689703E-2</v>
      </c>
      <c r="W1147" s="13">
        <v>2.1276595744680899E-2</v>
      </c>
      <c r="X1147" s="13">
        <v>3.5398230088495602E-2</v>
      </c>
      <c r="Y1147" s="13"/>
      <c r="Z1147" s="13">
        <v>0</v>
      </c>
      <c r="AA1147" s="13">
        <v>7.0588235294117604E-2</v>
      </c>
      <c r="AB1147" s="13">
        <v>2.8985507246376802E-2</v>
      </c>
      <c r="AC1147" s="13">
        <v>1.0869565217391301E-2</v>
      </c>
      <c r="AD1147" s="13">
        <v>1.85185185185185E-2</v>
      </c>
      <c r="AE1147" s="13">
        <v>5.6603773584905703E-2</v>
      </c>
      <c r="AF1147" s="13">
        <v>0</v>
      </c>
      <c r="AG1147" s="13">
        <v>0</v>
      </c>
      <c r="AH1147" s="13"/>
      <c r="AI1147" s="13">
        <v>4.3478260869565202E-2</v>
      </c>
      <c r="AJ1147" s="13">
        <v>0</v>
      </c>
      <c r="AK1147" s="13">
        <v>1.38888888888889E-2</v>
      </c>
      <c r="AL1147" s="13">
        <v>4.4354838709677401E-2</v>
      </c>
      <c r="AM1147" s="13">
        <v>0</v>
      </c>
      <c r="AN1147" s="13"/>
      <c r="AO1147" s="13">
        <v>2.9900332225913599E-2</v>
      </c>
      <c r="AP1147" s="13">
        <v>2.2099447513812199E-2</v>
      </c>
      <c r="AQ1147" s="13"/>
      <c r="AR1147" s="13">
        <v>0</v>
      </c>
      <c r="AS1147" s="13">
        <v>4.2553191489361701E-2</v>
      </c>
      <c r="AT1147" s="13">
        <v>0</v>
      </c>
      <c r="AU1147" s="13">
        <v>7.69230769230769E-2</v>
      </c>
      <c r="AV1147" s="13">
        <v>1.6949152542372899E-2</v>
      </c>
      <c r="AW1147" s="13">
        <v>3.03030303030303E-2</v>
      </c>
      <c r="AX1147" s="13">
        <v>2.5000000000000001E-2</v>
      </c>
      <c r="AY1147" s="13">
        <v>0</v>
      </c>
      <c r="AZ1147" s="13">
        <v>1.7857142857142901E-2</v>
      </c>
      <c r="BA1147" s="13">
        <v>0</v>
      </c>
      <c r="BB1147" s="13">
        <v>3.2258064516128997E-2</v>
      </c>
      <c r="BC1147" s="13">
        <v>3.03030303030303E-2</v>
      </c>
      <c r="BD1147" s="13"/>
      <c r="BE1147" s="13">
        <v>1.2903225806451601E-2</v>
      </c>
    </row>
    <row r="1148" spans="2:57" x14ac:dyDescent="0.25">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row>
    <row r="1149" spans="2:57" x14ac:dyDescent="0.25">
      <c r="B1149" s="6" t="s">
        <v>481</v>
      </c>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row>
    <row r="1150" spans="2:57" x14ac:dyDescent="0.25">
      <c r="B1150" s="23" t="s">
        <v>151</v>
      </c>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row>
    <row r="1151" spans="2:57" x14ac:dyDescent="0.25">
      <c r="B1151" t="s">
        <v>461</v>
      </c>
      <c r="C1151" s="13">
        <v>0.35062240663900401</v>
      </c>
      <c r="D1151" s="13">
        <v>0.119047619047619</v>
      </c>
      <c r="E1151" s="13">
        <v>0.27777777777777801</v>
      </c>
      <c r="F1151" s="13">
        <v>0.28799999999999998</v>
      </c>
      <c r="G1151" s="13">
        <v>0.44444444444444398</v>
      </c>
      <c r="H1151" s="13"/>
      <c r="I1151" s="13">
        <v>0.255230125523013</v>
      </c>
      <c r="J1151" s="13">
        <v>0.44444444444444398</v>
      </c>
      <c r="K1151" s="13"/>
      <c r="L1151" s="13">
        <v>0.38235294117647101</v>
      </c>
      <c r="M1151" s="13">
        <v>0.4</v>
      </c>
      <c r="N1151" s="13">
        <v>0.33333333333333298</v>
      </c>
      <c r="O1151" s="13">
        <v>0.31481481481481499</v>
      </c>
      <c r="P1151" s="13"/>
      <c r="Q1151" s="13">
        <v>0.21538461538461501</v>
      </c>
      <c r="R1151" s="13">
        <v>0.27777777777777801</v>
      </c>
      <c r="S1151" s="13">
        <v>0.434782608695652</v>
      </c>
      <c r="T1151" s="13">
        <v>0.320754716981132</v>
      </c>
      <c r="U1151" s="13">
        <v>0.29090909090909101</v>
      </c>
      <c r="V1151" s="13">
        <v>0.431034482758621</v>
      </c>
      <c r="W1151" s="13">
        <v>0.42553191489361702</v>
      </c>
      <c r="X1151" s="13">
        <v>0.40707964601769903</v>
      </c>
      <c r="Y1151" s="13"/>
      <c r="Z1151" s="13">
        <v>0.31944444444444398</v>
      </c>
      <c r="AA1151" s="13">
        <v>0.32941176470588202</v>
      </c>
      <c r="AB1151" s="13">
        <v>0.24637681159420299</v>
      </c>
      <c r="AC1151" s="13">
        <v>0.5</v>
      </c>
      <c r="AD1151" s="13">
        <v>0.42592592592592599</v>
      </c>
      <c r="AE1151" s="13">
        <v>0.22641509433962301</v>
      </c>
      <c r="AF1151" s="13">
        <v>0.3</v>
      </c>
      <c r="AG1151" s="13">
        <v>0.37837837837837801</v>
      </c>
      <c r="AH1151" s="13"/>
      <c r="AI1151" s="13">
        <v>0.173913043478261</v>
      </c>
      <c r="AJ1151" s="13">
        <v>0.22727272727272699</v>
      </c>
      <c r="AK1151" s="13">
        <v>0.26388888888888901</v>
      </c>
      <c r="AL1151" s="13">
        <v>0.38709677419354799</v>
      </c>
      <c r="AM1151" s="13">
        <v>0.43678160919540199</v>
      </c>
      <c r="AN1151" s="13"/>
      <c r="AO1151" s="13">
        <v>0.36212624584717601</v>
      </c>
      <c r="AP1151" s="13">
        <v>0.33149171270718197</v>
      </c>
      <c r="AQ1151" s="13"/>
      <c r="AR1151" s="13">
        <v>0.34375</v>
      </c>
      <c r="AS1151" s="13">
        <v>0.42553191489361702</v>
      </c>
      <c r="AT1151" s="13">
        <v>0.33333333333333298</v>
      </c>
      <c r="AU1151" s="13">
        <v>0.61538461538461497</v>
      </c>
      <c r="AV1151" s="13">
        <v>0.27118644067796599</v>
      </c>
      <c r="AW1151" s="13">
        <v>0.27272727272727298</v>
      </c>
      <c r="AX1151" s="13">
        <v>0.25</v>
      </c>
      <c r="AY1151" s="13">
        <v>0.18181818181818199</v>
      </c>
      <c r="AZ1151" s="13">
        <v>0.375</v>
      </c>
      <c r="BA1151" s="13">
        <v>0.33333333333333298</v>
      </c>
      <c r="BB1151" s="13">
        <v>0.32258064516128998</v>
      </c>
      <c r="BC1151" s="13">
        <v>0.33333333333333298</v>
      </c>
      <c r="BD1151" s="13"/>
      <c r="BE1151" s="13">
        <v>0.41935483870967699</v>
      </c>
    </row>
    <row r="1152" spans="2:57" x14ac:dyDescent="0.25">
      <c r="B1152" t="s">
        <v>462</v>
      </c>
      <c r="C1152" s="13">
        <v>0.43568464730290501</v>
      </c>
      <c r="D1152" s="13">
        <v>0.452380952380952</v>
      </c>
      <c r="E1152" s="13">
        <v>0.43055555555555602</v>
      </c>
      <c r="F1152" s="13">
        <v>0.504</v>
      </c>
      <c r="G1152" s="13">
        <v>0.39917695473251003</v>
      </c>
      <c r="H1152" s="13"/>
      <c r="I1152" s="13">
        <v>0.47280334728033502</v>
      </c>
      <c r="J1152" s="13">
        <v>0.39917695473251003</v>
      </c>
      <c r="K1152" s="13"/>
      <c r="L1152" s="13">
        <v>0.35294117647058798</v>
      </c>
      <c r="M1152" s="13">
        <v>0.40909090909090901</v>
      </c>
      <c r="N1152" s="13">
        <v>0.48936170212766</v>
      </c>
      <c r="O1152" s="13">
        <v>0.44444444444444398</v>
      </c>
      <c r="P1152" s="13"/>
      <c r="Q1152" s="13">
        <v>0.43076923076923102</v>
      </c>
      <c r="R1152" s="13">
        <v>0.33333333333333298</v>
      </c>
      <c r="S1152" s="13">
        <v>0.282608695652174</v>
      </c>
      <c r="T1152" s="13">
        <v>0.52830188679245305</v>
      </c>
      <c r="U1152" s="13">
        <v>0.56363636363636405</v>
      </c>
      <c r="V1152" s="13">
        <v>0.44827586206896602</v>
      </c>
      <c r="W1152" s="13">
        <v>0.42553191489361702</v>
      </c>
      <c r="X1152" s="13">
        <v>0.42477876106194701</v>
      </c>
      <c r="Y1152" s="13"/>
      <c r="Z1152" s="13">
        <v>0.44444444444444398</v>
      </c>
      <c r="AA1152" s="13">
        <v>0.4</v>
      </c>
      <c r="AB1152" s="13">
        <v>0.52173913043478304</v>
      </c>
      <c r="AC1152" s="13">
        <v>0.32608695652173902</v>
      </c>
      <c r="AD1152" s="13">
        <v>0.44444444444444398</v>
      </c>
      <c r="AE1152" s="13">
        <v>0.52830188679245305</v>
      </c>
      <c r="AF1152" s="13">
        <v>0.55000000000000004</v>
      </c>
      <c r="AG1152" s="13">
        <v>0.40540540540540498</v>
      </c>
      <c r="AH1152" s="13"/>
      <c r="AI1152" s="13">
        <v>0.39130434782608697</v>
      </c>
      <c r="AJ1152" s="13">
        <v>0.45454545454545497</v>
      </c>
      <c r="AK1152" s="13">
        <v>0.45833333333333298</v>
      </c>
      <c r="AL1152" s="13">
        <v>0.42741935483871002</v>
      </c>
      <c r="AM1152" s="13">
        <v>0.43678160919540199</v>
      </c>
      <c r="AN1152" s="13"/>
      <c r="AO1152" s="13">
        <v>0.42524916943521601</v>
      </c>
      <c r="AP1152" s="13">
        <v>0.45303867403314901</v>
      </c>
      <c r="AQ1152" s="13"/>
      <c r="AR1152" s="13">
        <v>0.4375</v>
      </c>
      <c r="AS1152" s="13">
        <v>0.41843971631205701</v>
      </c>
      <c r="AT1152" s="13">
        <v>0.44444444444444398</v>
      </c>
      <c r="AU1152" s="13">
        <v>7.69230769230769E-2</v>
      </c>
      <c r="AV1152" s="13">
        <v>0.50847457627118597</v>
      </c>
      <c r="AW1152" s="13">
        <v>0.39393939393939398</v>
      </c>
      <c r="AX1152" s="13">
        <v>0.55000000000000004</v>
      </c>
      <c r="AY1152" s="13">
        <v>0.36363636363636398</v>
      </c>
      <c r="AZ1152" s="13">
        <v>0.44642857142857101</v>
      </c>
      <c r="BA1152" s="13">
        <v>0.5</v>
      </c>
      <c r="BB1152" s="13">
        <v>0.41935483870967699</v>
      </c>
      <c r="BC1152" s="13">
        <v>0.39393939393939398</v>
      </c>
      <c r="BD1152" s="13"/>
      <c r="BE1152" s="13">
        <v>0.47741935483871001</v>
      </c>
    </row>
    <row r="1153" spans="2:57" x14ac:dyDescent="0.25">
      <c r="B1153" t="s">
        <v>463</v>
      </c>
      <c r="C1153" s="13">
        <v>0.17842323651452299</v>
      </c>
      <c r="D1153" s="13">
        <v>0.38095238095238099</v>
      </c>
      <c r="E1153" s="13">
        <v>0.23611111111111099</v>
      </c>
      <c r="F1153" s="13">
        <v>0.16800000000000001</v>
      </c>
      <c r="G1153" s="13">
        <v>0.131687242798354</v>
      </c>
      <c r="H1153" s="13"/>
      <c r="I1153" s="13">
        <v>0.22594142259414199</v>
      </c>
      <c r="J1153" s="13">
        <v>0.131687242798354</v>
      </c>
      <c r="K1153" s="13"/>
      <c r="L1153" s="13">
        <v>0.23529411764705899</v>
      </c>
      <c r="M1153" s="13">
        <v>0.145454545454545</v>
      </c>
      <c r="N1153" s="13">
        <v>0.16312056737588701</v>
      </c>
      <c r="O1153" s="13">
        <v>0.19135802469135799</v>
      </c>
      <c r="P1153" s="13"/>
      <c r="Q1153" s="13">
        <v>0.27692307692307699</v>
      </c>
      <c r="R1153" s="13">
        <v>0.36111111111111099</v>
      </c>
      <c r="S1153" s="13">
        <v>0.26086956521739102</v>
      </c>
      <c r="T1153" s="13">
        <v>0.15094339622641501</v>
      </c>
      <c r="U1153" s="13">
        <v>0.12727272727272701</v>
      </c>
      <c r="V1153" s="13">
        <v>0.12068965517241401</v>
      </c>
      <c r="W1153" s="13">
        <v>0.10638297872340401</v>
      </c>
      <c r="X1153" s="13">
        <v>0.11504424778761101</v>
      </c>
      <c r="Y1153" s="13"/>
      <c r="Z1153" s="13">
        <v>0.23611111111111099</v>
      </c>
      <c r="AA1153" s="13">
        <v>0.17647058823529399</v>
      </c>
      <c r="AB1153" s="13">
        <v>0.188405797101449</v>
      </c>
      <c r="AC1153" s="13">
        <v>0.15217391304347799</v>
      </c>
      <c r="AD1153" s="13">
        <v>0.12962962962963001</v>
      </c>
      <c r="AE1153" s="13">
        <v>0.169811320754717</v>
      </c>
      <c r="AF1153" s="13">
        <v>0.15</v>
      </c>
      <c r="AG1153" s="13">
        <v>0.21621621621621601</v>
      </c>
      <c r="AH1153" s="13"/>
      <c r="AI1153" s="13">
        <v>0.34782608695652201</v>
      </c>
      <c r="AJ1153" s="13">
        <v>0.27272727272727298</v>
      </c>
      <c r="AK1153" s="13">
        <v>0.22222222222222199</v>
      </c>
      <c r="AL1153" s="13">
        <v>0.157258064516129</v>
      </c>
      <c r="AM1153" s="13">
        <v>0.10344827586206901</v>
      </c>
      <c r="AN1153" s="13"/>
      <c r="AO1153" s="13">
        <v>0.172757475083056</v>
      </c>
      <c r="AP1153" s="13">
        <v>0.187845303867403</v>
      </c>
      <c r="AQ1153" s="13"/>
      <c r="AR1153" s="13">
        <v>0.15625</v>
      </c>
      <c r="AS1153" s="13">
        <v>0.120567375886525</v>
      </c>
      <c r="AT1153" s="13">
        <v>0.22222222222222199</v>
      </c>
      <c r="AU1153" s="13">
        <v>0.230769230769231</v>
      </c>
      <c r="AV1153" s="13">
        <v>0.22033898305084701</v>
      </c>
      <c r="AW1153" s="13">
        <v>0.30303030303030298</v>
      </c>
      <c r="AX1153" s="13">
        <v>0.17499999999999999</v>
      </c>
      <c r="AY1153" s="13">
        <v>0.36363636363636398</v>
      </c>
      <c r="AZ1153" s="13">
        <v>0.160714285714286</v>
      </c>
      <c r="BA1153" s="13">
        <v>0.125</v>
      </c>
      <c r="BB1153" s="13">
        <v>0.225806451612903</v>
      </c>
      <c r="BC1153" s="13">
        <v>0.18181818181818199</v>
      </c>
      <c r="BD1153" s="13"/>
      <c r="BE1153" s="13">
        <v>9.6774193548387094E-2</v>
      </c>
    </row>
    <row r="1154" spans="2:57" x14ac:dyDescent="0.25">
      <c r="B1154" t="s">
        <v>149</v>
      </c>
      <c r="C1154" s="13">
        <v>3.5269709543568499E-2</v>
      </c>
      <c r="D1154" s="13">
        <v>4.7619047619047603E-2</v>
      </c>
      <c r="E1154" s="13">
        <v>5.5555555555555601E-2</v>
      </c>
      <c r="F1154" s="13">
        <v>0.04</v>
      </c>
      <c r="G1154" s="13">
        <v>2.4691358024691398E-2</v>
      </c>
      <c r="H1154" s="13"/>
      <c r="I1154" s="13">
        <v>4.6025104602510497E-2</v>
      </c>
      <c r="J1154" s="13">
        <v>2.4691358024691398E-2</v>
      </c>
      <c r="K1154" s="13"/>
      <c r="L1154" s="13">
        <v>2.9411764705882401E-2</v>
      </c>
      <c r="M1154" s="13">
        <v>4.5454545454545497E-2</v>
      </c>
      <c r="N1154" s="13">
        <v>1.41843971631206E-2</v>
      </c>
      <c r="O1154" s="13">
        <v>4.9382716049382699E-2</v>
      </c>
      <c r="P1154" s="13"/>
      <c r="Q1154" s="13">
        <v>7.69230769230769E-2</v>
      </c>
      <c r="R1154" s="13">
        <v>2.7777777777777801E-2</v>
      </c>
      <c r="S1154" s="13">
        <v>2.1739130434782601E-2</v>
      </c>
      <c r="T1154" s="13">
        <v>0</v>
      </c>
      <c r="U1154" s="13">
        <v>1.8181818181818198E-2</v>
      </c>
      <c r="V1154" s="13">
        <v>0</v>
      </c>
      <c r="W1154" s="13">
        <v>4.2553191489361701E-2</v>
      </c>
      <c r="X1154" s="13">
        <v>5.3097345132743397E-2</v>
      </c>
      <c r="Y1154" s="13"/>
      <c r="Z1154" s="13">
        <v>0</v>
      </c>
      <c r="AA1154" s="13">
        <v>9.41176470588235E-2</v>
      </c>
      <c r="AB1154" s="13">
        <v>4.3478260869565202E-2</v>
      </c>
      <c r="AC1154" s="13">
        <v>2.1739130434782601E-2</v>
      </c>
      <c r="AD1154" s="13">
        <v>0</v>
      </c>
      <c r="AE1154" s="13">
        <v>7.5471698113207503E-2</v>
      </c>
      <c r="AF1154" s="13">
        <v>0</v>
      </c>
      <c r="AG1154" s="13">
        <v>0</v>
      </c>
      <c r="AH1154" s="13"/>
      <c r="AI1154" s="13">
        <v>8.6956521739130405E-2</v>
      </c>
      <c r="AJ1154" s="13">
        <v>4.5454545454545497E-2</v>
      </c>
      <c r="AK1154" s="13">
        <v>5.5555555555555601E-2</v>
      </c>
      <c r="AL1154" s="13">
        <v>2.8225806451612899E-2</v>
      </c>
      <c r="AM1154" s="13">
        <v>2.2988505747126398E-2</v>
      </c>
      <c r="AN1154" s="13"/>
      <c r="AO1154" s="13">
        <v>3.9867109634551499E-2</v>
      </c>
      <c r="AP1154" s="13">
        <v>2.7624309392265199E-2</v>
      </c>
      <c r="AQ1154" s="13"/>
      <c r="AR1154" s="13">
        <v>6.25E-2</v>
      </c>
      <c r="AS1154" s="13">
        <v>3.54609929078014E-2</v>
      </c>
      <c r="AT1154" s="13">
        <v>0</v>
      </c>
      <c r="AU1154" s="13">
        <v>7.69230769230769E-2</v>
      </c>
      <c r="AV1154" s="13">
        <v>0</v>
      </c>
      <c r="AW1154" s="13">
        <v>3.03030303030303E-2</v>
      </c>
      <c r="AX1154" s="13">
        <v>2.5000000000000001E-2</v>
      </c>
      <c r="AY1154" s="13">
        <v>9.0909090909090898E-2</v>
      </c>
      <c r="AZ1154" s="13">
        <v>1.7857142857142901E-2</v>
      </c>
      <c r="BA1154" s="13">
        <v>4.1666666666666699E-2</v>
      </c>
      <c r="BB1154" s="13">
        <v>3.2258064516128997E-2</v>
      </c>
      <c r="BC1154" s="13">
        <v>9.0909090909090898E-2</v>
      </c>
      <c r="BD1154" s="13"/>
      <c r="BE1154" s="13">
        <v>6.4516129032258099E-3</v>
      </c>
    </row>
    <row r="1155" spans="2:57" x14ac:dyDescent="0.25">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row>
    <row r="1156" spans="2:57" x14ac:dyDescent="0.25">
      <c r="B1156" s="6" t="s">
        <v>482</v>
      </c>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row>
    <row r="1157" spans="2:57" x14ac:dyDescent="0.25">
      <c r="B1157" s="23" t="s">
        <v>151</v>
      </c>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row>
    <row r="1158" spans="2:57" x14ac:dyDescent="0.25">
      <c r="B1158" t="s">
        <v>461</v>
      </c>
      <c r="C1158" s="13">
        <v>0.33195020746887999</v>
      </c>
      <c r="D1158" s="13">
        <v>0.238095238095238</v>
      </c>
      <c r="E1158" s="13">
        <v>0.26388888888888901</v>
      </c>
      <c r="F1158" s="13">
        <v>0.32800000000000001</v>
      </c>
      <c r="G1158" s="13">
        <v>0.37037037037037002</v>
      </c>
      <c r="H1158" s="13"/>
      <c r="I1158" s="13">
        <v>0.29288702928870303</v>
      </c>
      <c r="J1158" s="13">
        <v>0.37037037037037002</v>
      </c>
      <c r="K1158" s="13"/>
      <c r="L1158" s="13">
        <v>0.42647058823529399</v>
      </c>
      <c r="M1158" s="13">
        <v>0.39090909090909098</v>
      </c>
      <c r="N1158" s="13">
        <v>0.36170212765957399</v>
      </c>
      <c r="O1158" s="13">
        <v>0.22222222222222199</v>
      </c>
      <c r="P1158" s="13"/>
      <c r="Q1158" s="13">
        <v>0.261538461538462</v>
      </c>
      <c r="R1158" s="13">
        <v>0.30555555555555602</v>
      </c>
      <c r="S1158" s="13">
        <v>0.39130434782608697</v>
      </c>
      <c r="T1158" s="13">
        <v>0.30188679245283001</v>
      </c>
      <c r="U1158" s="13">
        <v>0.25454545454545502</v>
      </c>
      <c r="V1158" s="13">
        <v>0.36206896551724099</v>
      </c>
      <c r="W1158" s="13">
        <v>0.44680851063829802</v>
      </c>
      <c r="X1158" s="13">
        <v>0.35398230088495602</v>
      </c>
      <c r="Y1158" s="13"/>
      <c r="Z1158" s="13">
        <v>0.38888888888888901</v>
      </c>
      <c r="AA1158" s="13">
        <v>0.247058823529412</v>
      </c>
      <c r="AB1158" s="13">
        <v>0.24637681159420299</v>
      </c>
      <c r="AC1158" s="13">
        <v>0.42391304347826098</v>
      </c>
      <c r="AD1158" s="13">
        <v>0.35185185185185203</v>
      </c>
      <c r="AE1158" s="13">
        <v>0.30188679245283001</v>
      </c>
      <c r="AF1158" s="13">
        <v>0.2</v>
      </c>
      <c r="AG1158" s="13">
        <v>0.43243243243243201</v>
      </c>
      <c r="AH1158" s="13"/>
      <c r="AI1158" s="13">
        <v>0.217391304347826</v>
      </c>
      <c r="AJ1158" s="13">
        <v>0.25</v>
      </c>
      <c r="AK1158" s="13">
        <v>0.27777777777777801</v>
      </c>
      <c r="AL1158" s="13">
        <v>0.32661290322580599</v>
      </c>
      <c r="AM1158" s="13">
        <v>0.49425287356321801</v>
      </c>
      <c r="AN1158" s="13"/>
      <c r="AO1158" s="13">
        <v>0.34883720930232598</v>
      </c>
      <c r="AP1158" s="13">
        <v>0.30386740331491702</v>
      </c>
      <c r="AQ1158" s="13"/>
      <c r="AR1158" s="13">
        <v>0.3125</v>
      </c>
      <c r="AS1158" s="13">
        <v>0.41134751773049599</v>
      </c>
      <c r="AT1158" s="13">
        <v>0.33333333333333298</v>
      </c>
      <c r="AU1158" s="13">
        <v>0.30769230769230799</v>
      </c>
      <c r="AV1158" s="13">
        <v>0.169491525423729</v>
      </c>
      <c r="AW1158" s="13">
        <v>0.21212121212121199</v>
      </c>
      <c r="AX1158" s="13">
        <v>0.25</v>
      </c>
      <c r="AY1158" s="13">
        <v>0.27272727272727298</v>
      </c>
      <c r="AZ1158" s="13">
        <v>0.375</v>
      </c>
      <c r="BA1158" s="13">
        <v>0.33333333333333298</v>
      </c>
      <c r="BB1158" s="13">
        <v>0.483870967741935</v>
      </c>
      <c r="BC1158" s="13">
        <v>0.33333333333333298</v>
      </c>
      <c r="BD1158" s="13"/>
      <c r="BE1158" s="13">
        <v>0.46451612903225797</v>
      </c>
    </row>
    <row r="1159" spans="2:57" x14ac:dyDescent="0.25">
      <c r="B1159" t="s">
        <v>462</v>
      </c>
      <c r="C1159" s="13">
        <v>0.450207468879668</v>
      </c>
      <c r="D1159" s="13">
        <v>0.38095238095238099</v>
      </c>
      <c r="E1159" s="13">
        <v>0.375</v>
      </c>
      <c r="F1159" s="13">
        <v>0.48</v>
      </c>
      <c r="G1159" s="13">
        <v>0.469135802469136</v>
      </c>
      <c r="H1159" s="13"/>
      <c r="I1159" s="13">
        <v>0.43096234309623399</v>
      </c>
      <c r="J1159" s="13">
        <v>0.469135802469136</v>
      </c>
      <c r="K1159" s="13"/>
      <c r="L1159" s="13">
        <v>0.38235294117647101</v>
      </c>
      <c r="M1159" s="13">
        <v>0.4</v>
      </c>
      <c r="N1159" s="13">
        <v>0.46808510638297901</v>
      </c>
      <c r="O1159" s="13">
        <v>0.5</v>
      </c>
      <c r="P1159" s="13"/>
      <c r="Q1159" s="13">
        <v>0.36923076923076897</v>
      </c>
      <c r="R1159" s="13">
        <v>0.41666666666666702</v>
      </c>
      <c r="S1159" s="13">
        <v>0.36956521739130399</v>
      </c>
      <c r="T1159" s="13">
        <v>0.490566037735849</v>
      </c>
      <c r="U1159" s="13">
        <v>0.58181818181818201</v>
      </c>
      <c r="V1159" s="13">
        <v>0.5</v>
      </c>
      <c r="W1159" s="13">
        <v>0.42553191489361702</v>
      </c>
      <c r="X1159" s="13">
        <v>0.46017699115044203</v>
      </c>
      <c r="Y1159" s="13"/>
      <c r="Z1159" s="13">
        <v>0.38888888888888901</v>
      </c>
      <c r="AA1159" s="13">
        <v>0.45882352941176502</v>
      </c>
      <c r="AB1159" s="13">
        <v>0.52173913043478304</v>
      </c>
      <c r="AC1159" s="13">
        <v>0.42391304347826098</v>
      </c>
      <c r="AD1159" s="13">
        <v>0.48148148148148101</v>
      </c>
      <c r="AE1159" s="13">
        <v>0.47169811320754701</v>
      </c>
      <c r="AF1159" s="13">
        <v>0.7</v>
      </c>
      <c r="AG1159" s="13">
        <v>0.27027027027027001</v>
      </c>
      <c r="AH1159" s="13"/>
      <c r="AI1159" s="13">
        <v>0.434782608695652</v>
      </c>
      <c r="AJ1159" s="13">
        <v>0.43181818181818199</v>
      </c>
      <c r="AK1159" s="13">
        <v>0.40277777777777801</v>
      </c>
      <c r="AL1159" s="13">
        <v>0.483870967741935</v>
      </c>
      <c r="AM1159" s="13">
        <v>0.390804597701149</v>
      </c>
      <c r="AN1159" s="13"/>
      <c r="AO1159" s="13">
        <v>0.445182724252492</v>
      </c>
      <c r="AP1159" s="13">
        <v>0.45856353591160198</v>
      </c>
      <c r="AQ1159" s="13"/>
      <c r="AR1159" s="13">
        <v>0.4375</v>
      </c>
      <c r="AS1159" s="13">
        <v>0.41134751773049599</v>
      </c>
      <c r="AT1159" s="13">
        <v>0.66666666666666696</v>
      </c>
      <c r="AU1159" s="13">
        <v>0.46153846153846201</v>
      </c>
      <c r="AV1159" s="13">
        <v>0.55932203389830504</v>
      </c>
      <c r="AW1159" s="13">
        <v>0.48484848484848497</v>
      </c>
      <c r="AX1159" s="13">
        <v>0.55000000000000004</v>
      </c>
      <c r="AY1159" s="13">
        <v>0.36363636363636398</v>
      </c>
      <c r="AZ1159" s="13">
        <v>0.42857142857142899</v>
      </c>
      <c r="BA1159" s="13">
        <v>0.45833333333333298</v>
      </c>
      <c r="BB1159" s="13">
        <v>0.32258064516128998</v>
      </c>
      <c r="BC1159" s="13">
        <v>0.39393939393939398</v>
      </c>
      <c r="BD1159" s="13"/>
      <c r="BE1159" s="13">
        <v>0.41935483870967699</v>
      </c>
    </row>
    <row r="1160" spans="2:57" x14ac:dyDescent="0.25">
      <c r="B1160" t="s">
        <v>463</v>
      </c>
      <c r="C1160" s="13">
        <v>0.195020746887967</v>
      </c>
      <c r="D1160" s="13">
        <v>0.38095238095238099</v>
      </c>
      <c r="E1160" s="13">
        <v>0.31944444444444398</v>
      </c>
      <c r="F1160" s="13">
        <v>0.152</v>
      </c>
      <c r="G1160" s="13">
        <v>0.148148148148148</v>
      </c>
      <c r="H1160" s="13"/>
      <c r="I1160" s="13">
        <v>0.24267782426778201</v>
      </c>
      <c r="J1160" s="13">
        <v>0.148148148148148</v>
      </c>
      <c r="K1160" s="13"/>
      <c r="L1160" s="13">
        <v>0.17647058823529399</v>
      </c>
      <c r="M1160" s="13">
        <v>0.17272727272727301</v>
      </c>
      <c r="N1160" s="13">
        <v>0.16312056737588701</v>
      </c>
      <c r="O1160" s="13">
        <v>0.24691358024691401</v>
      </c>
      <c r="P1160" s="13"/>
      <c r="Q1160" s="13">
        <v>0.32307692307692298</v>
      </c>
      <c r="R1160" s="13">
        <v>0.25</v>
      </c>
      <c r="S1160" s="13">
        <v>0.23913043478260901</v>
      </c>
      <c r="T1160" s="13">
        <v>0.18867924528301899</v>
      </c>
      <c r="U1160" s="13">
        <v>0.163636363636364</v>
      </c>
      <c r="V1160" s="13">
        <v>0.13793103448275901</v>
      </c>
      <c r="W1160" s="13">
        <v>6.3829787234042507E-2</v>
      </c>
      <c r="X1160" s="13">
        <v>0.15929203539823</v>
      </c>
      <c r="Y1160" s="13"/>
      <c r="Z1160" s="13">
        <v>0.22222222222222199</v>
      </c>
      <c r="AA1160" s="13">
        <v>0.223529411764706</v>
      </c>
      <c r="AB1160" s="13">
        <v>0.217391304347826</v>
      </c>
      <c r="AC1160" s="13">
        <v>0.119565217391304</v>
      </c>
      <c r="AD1160" s="13">
        <v>0.16666666666666699</v>
      </c>
      <c r="AE1160" s="13">
        <v>0.20754716981132099</v>
      </c>
      <c r="AF1160" s="13">
        <v>0.1</v>
      </c>
      <c r="AG1160" s="13">
        <v>0.29729729729729698</v>
      </c>
      <c r="AH1160" s="13"/>
      <c r="AI1160" s="13">
        <v>0.30434782608695699</v>
      </c>
      <c r="AJ1160" s="13">
        <v>0.31818181818181801</v>
      </c>
      <c r="AK1160" s="13">
        <v>0.29166666666666702</v>
      </c>
      <c r="AL1160" s="13">
        <v>0.16129032258064499</v>
      </c>
      <c r="AM1160" s="13">
        <v>0.10344827586206901</v>
      </c>
      <c r="AN1160" s="13"/>
      <c r="AO1160" s="13">
        <v>0.18272425249169399</v>
      </c>
      <c r="AP1160" s="13">
        <v>0.21546961325966901</v>
      </c>
      <c r="AQ1160" s="13"/>
      <c r="AR1160" s="13">
        <v>0.1875</v>
      </c>
      <c r="AS1160" s="13">
        <v>0.15602836879432599</v>
      </c>
      <c r="AT1160" s="13">
        <v>0</v>
      </c>
      <c r="AU1160" s="13">
        <v>0.15384615384615399</v>
      </c>
      <c r="AV1160" s="13">
        <v>0.27118644067796599</v>
      </c>
      <c r="AW1160" s="13">
        <v>0.27272727272727298</v>
      </c>
      <c r="AX1160" s="13">
        <v>0.2</v>
      </c>
      <c r="AY1160" s="13">
        <v>0.36363636363636398</v>
      </c>
      <c r="AZ1160" s="13">
        <v>0.17857142857142899</v>
      </c>
      <c r="BA1160" s="13">
        <v>0.20833333333333301</v>
      </c>
      <c r="BB1160" s="13">
        <v>0.16129032258064499</v>
      </c>
      <c r="BC1160" s="13">
        <v>0.21212121212121199</v>
      </c>
      <c r="BD1160" s="13"/>
      <c r="BE1160" s="13">
        <v>0.11612903225806499</v>
      </c>
    </row>
    <row r="1161" spans="2:57" x14ac:dyDescent="0.25">
      <c r="B1161" t="s">
        <v>149</v>
      </c>
      <c r="C1161" s="13">
        <v>2.28215767634855E-2</v>
      </c>
      <c r="D1161" s="13">
        <v>0</v>
      </c>
      <c r="E1161" s="13">
        <v>4.1666666666666699E-2</v>
      </c>
      <c r="F1161" s="13">
        <v>0.04</v>
      </c>
      <c r="G1161" s="13">
        <v>1.2345679012345699E-2</v>
      </c>
      <c r="H1161" s="13"/>
      <c r="I1161" s="13">
        <v>3.3472803347280297E-2</v>
      </c>
      <c r="J1161" s="13">
        <v>1.2345679012345699E-2</v>
      </c>
      <c r="K1161" s="13"/>
      <c r="L1161" s="13">
        <v>1.4705882352941201E-2</v>
      </c>
      <c r="M1161" s="13">
        <v>3.6363636363636397E-2</v>
      </c>
      <c r="N1161" s="13">
        <v>7.09219858156028E-3</v>
      </c>
      <c r="O1161" s="13">
        <v>3.0864197530864199E-2</v>
      </c>
      <c r="P1161" s="13"/>
      <c r="Q1161" s="13">
        <v>4.6153846153846198E-2</v>
      </c>
      <c r="R1161" s="13">
        <v>2.7777777777777801E-2</v>
      </c>
      <c r="S1161" s="13">
        <v>0</v>
      </c>
      <c r="T1161" s="13">
        <v>1.88679245283019E-2</v>
      </c>
      <c r="U1161" s="13">
        <v>0</v>
      </c>
      <c r="V1161" s="13">
        <v>0</v>
      </c>
      <c r="W1161" s="13">
        <v>6.3829787234042507E-2</v>
      </c>
      <c r="X1161" s="13">
        <v>2.6548672566371698E-2</v>
      </c>
      <c r="Y1161" s="13"/>
      <c r="Z1161" s="13">
        <v>0</v>
      </c>
      <c r="AA1161" s="13">
        <v>7.0588235294117604E-2</v>
      </c>
      <c r="AB1161" s="13">
        <v>1.4492753623188401E-2</v>
      </c>
      <c r="AC1161" s="13">
        <v>3.2608695652173898E-2</v>
      </c>
      <c r="AD1161" s="13">
        <v>0</v>
      </c>
      <c r="AE1161" s="13">
        <v>1.88679245283019E-2</v>
      </c>
      <c r="AF1161" s="13">
        <v>0</v>
      </c>
      <c r="AG1161" s="13">
        <v>0</v>
      </c>
      <c r="AH1161" s="13"/>
      <c r="AI1161" s="13">
        <v>4.3478260869565202E-2</v>
      </c>
      <c r="AJ1161" s="13">
        <v>0</v>
      </c>
      <c r="AK1161" s="13">
        <v>2.7777777777777801E-2</v>
      </c>
      <c r="AL1161" s="13">
        <v>2.8225806451612899E-2</v>
      </c>
      <c r="AM1161" s="13">
        <v>1.1494252873563199E-2</v>
      </c>
      <c r="AN1161" s="13"/>
      <c r="AO1161" s="13">
        <v>2.32558139534884E-2</v>
      </c>
      <c r="AP1161" s="13">
        <v>2.2099447513812199E-2</v>
      </c>
      <c r="AQ1161" s="13"/>
      <c r="AR1161" s="13">
        <v>6.25E-2</v>
      </c>
      <c r="AS1161" s="13">
        <v>2.1276595744680899E-2</v>
      </c>
      <c r="AT1161" s="13">
        <v>0</v>
      </c>
      <c r="AU1161" s="13">
        <v>7.69230769230769E-2</v>
      </c>
      <c r="AV1161" s="13">
        <v>0</v>
      </c>
      <c r="AW1161" s="13">
        <v>3.03030303030303E-2</v>
      </c>
      <c r="AX1161" s="13">
        <v>0</v>
      </c>
      <c r="AY1161" s="13">
        <v>0</v>
      </c>
      <c r="AZ1161" s="13">
        <v>1.7857142857142901E-2</v>
      </c>
      <c r="BA1161" s="13">
        <v>0</v>
      </c>
      <c r="BB1161" s="13">
        <v>3.2258064516128997E-2</v>
      </c>
      <c r="BC1161" s="13">
        <v>6.0606060606060601E-2</v>
      </c>
      <c r="BD1161" s="13"/>
      <c r="BE1161" s="13">
        <v>0</v>
      </c>
    </row>
    <row r="1162" spans="2:57" x14ac:dyDescent="0.25">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row>
    <row r="1163" spans="2:57" x14ac:dyDescent="0.25">
      <c r="B1163" s="6" t="s">
        <v>483</v>
      </c>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row>
    <row r="1164" spans="2:57" x14ac:dyDescent="0.25">
      <c r="B1164" s="23" t="s">
        <v>151</v>
      </c>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row>
    <row r="1165" spans="2:57" x14ac:dyDescent="0.25">
      <c r="B1165" t="s">
        <v>461</v>
      </c>
      <c r="C1165" s="13">
        <v>0.28838174273858902</v>
      </c>
      <c r="D1165" s="13">
        <v>0.119047619047619</v>
      </c>
      <c r="E1165" s="13">
        <v>0.23611111111111099</v>
      </c>
      <c r="F1165" s="13">
        <v>0.248</v>
      </c>
      <c r="G1165" s="13">
        <v>0.35390946502057602</v>
      </c>
      <c r="H1165" s="13"/>
      <c r="I1165" s="13">
        <v>0.22175732217573199</v>
      </c>
      <c r="J1165" s="13">
        <v>0.35390946502057602</v>
      </c>
      <c r="K1165" s="13"/>
      <c r="L1165" s="13">
        <v>0.36764705882352899</v>
      </c>
      <c r="M1165" s="13">
        <v>0.30909090909090903</v>
      </c>
      <c r="N1165" s="13">
        <v>0.32624113475177302</v>
      </c>
      <c r="O1165" s="13">
        <v>0.209876543209877</v>
      </c>
      <c r="P1165" s="13"/>
      <c r="Q1165" s="13">
        <v>0.230769230769231</v>
      </c>
      <c r="R1165" s="13">
        <v>0.16666666666666699</v>
      </c>
      <c r="S1165" s="13">
        <v>0.26086956521739102</v>
      </c>
      <c r="T1165" s="13">
        <v>0.28301886792452802</v>
      </c>
      <c r="U1165" s="13">
        <v>0.2</v>
      </c>
      <c r="V1165" s="13">
        <v>0.39655172413793099</v>
      </c>
      <c r="W1165" s="13">
        <v>0.40425531914893598</v>
      </c>
      <c r="X1165" s="13">
        <v>0.32743362831858402</v>
      </c>
      <c r="Y1165" s="13"/>
      <c r="Z1165" s="13">
        <v>0.23611111111111099</v>
      </c>
      <c r="AA1165" s="13">
        <v>0.28235294117647097</v>
      </c>
      <c r="AB1165" s="13">
        <v>0.26086956521739102</v>
      </c>
      <c r="AC1165" s="13">
        <v>0.40217391304347799</v>
      </c>
      <c r="AD1165" s="13">
        <v>0.296296296296296</v>
      </c>
      <c r="AE1165" s="13">
        <v>0.169811320754717</v>
      </c>
      <c r="AF1165" s="13">
        <v>0.25</v>
      </c>
      <c r="AG1165" s="13">
        <v>0.35135135135135098</v>
      </c>
      <c r="AH1165" s="13"/>
      <c r="AI1165" s="13">
        <v>0.173913043478261</v>
      </c>
      <c r="AJ1165" s="13">
        <v>0.11363636363636399</v>
      </c>
      <c r="AK1165" s="13">
        <v>0.16666666666666699</v>
      </c>
      <c r="AL1165" s="13">
        <v>0.33870967741935498</v>
      </c>
      <c r="AM1165" s="13">
        <v>0.390804597701149</v>
      </c>
      <c r="AN1165" s="13"/>
      <c r="AO1165" s="13">
        <v>0.28571428571428598</v>
      </c>
      <c r="AP1165" s="13">
        <v>0.29281767955801102</v>
      </c>
      <c r="AQ1165" s="13"/>
      <c r="AR1165" s="13">
        <v>0.21875</v>
      </c>
      <c r="AS1165" s="13">
        <v>0.30496453900709197</v>
      </c>
      <c r="AT1165" s="13">
        <v>0.44444444444444398</v>
      </c>
      <c r="AU1165" s="13">
        <v>0.53846153846153799</v>
      </c>
      <c r="AV1165" s="13">
        <v>0.22033898305084701</v>
      </c>
      <c r="AW1165" s="13">
        <v>0.18181818181818199</v>
      </c>
      <c r="AX1165" s="13">
        <v>0.22500000000000001</v>
      </c>
      <c r="AY1165" s="13">
        <v>0.27272727272727298</v>
      </c>
      <c r="AZ1165" s="13">
        <v>0.375</v>
      </c>
      <c r="BA1165" s="13">
        <v>0.125</v>
      </c>
      <c r="BB1165" s="13">
        <v>0.32258064516128998</v>
      </c>
      <c r="BC1165" s="13">
        <v>0.39393939393939398</v>
      </c>
      <c r="BD1165" s="13"/>
      <c r="BE1165" s="13">
        <v>0.40645161290322601</v>
      </c>
    </row>
    <row r="1166" spans="2:57" x14ac:dyDescent="0.25">
      <c r="B1166" t="s">
        <v>462</v>
      </c>
      <c r="C1166" s="13">
        <v>0.439834024896266</v>
      </c>
      <c r="D1166" s="13">
        <v>0.452380952380952</v>
      </c>
      <c r="E1166" s="13">
        <v>0.38888888888888901</v>
      </c>
      <c r="F1166" s="13">
        <v>0.44800000000000001</v>
      </c>
      <c r="G1166" s="13">
        <v>0.44855967078189302</v>
      </c>
      <c r="H1166" s="13"/>
      <c r="I1166" s="13">
        <v>0.43096234309623399</v>
      </c>
      <c r="J1166" s="13">
        <v>0.44855967078189302</v>
      </c>
      <c r="K1166" s="13"/>
      <c r="L1166" s="13">
        <v>0.32352941176470601</v>
      </c>
      <c r="M1166" s="13">
        <v>0.46363636363636401</v>
      </c>
      <c r="N1166" s="13">
        <v>0.48226950354609899</v>
      </c>
      <c r="O1166" s="13">
        <v>0.438271604938272</v>
      </c>
      <c r="P1166" s="13"/>
      <c r="Q1166" s="13">
        <v>0.41538461538461502</v>
      </c>
      <c r="R1166" s="13">
        <v>0.5</v>
      </c>
      <c r="S1166" s="13">
        <v>0.45652173913043498</v>
      </c>
      <c r="T1166" s="13">
        <v>0.320754716981132</v>
      </c>
      <c r="U1166" s="13">
        <v>0.58181818181818201</v>
      </c>
      <c r="V1166" s="13">
        <v>0.46551724137931</v>
      </c>
      <c r="W1166" s="13">
        <v>0.36170212765957399</v>
      </c>
      <c r="X1166" s="13">
        <v>0.44247787610619499</v>
      </c>
      <c r="Y1166" s="13"/>
      <c r="Z1166" s="13">
        <v>0.47222222222222199</v>
      </c>
      <c r="AA1166" s="13">
        <v>0.44705882352941201</v>
      </c>
      <c r="AB1166" s="13">
        <v>0.405797101449275</v>
      </c>
      <c r="AC1166" s="13">
        <v>0.40217391304347799</v>
      </c>
      <c r="AD1166" s="13">
        <v>0.46296296296296302</v>
      </c>
      <c r="AE1166" s="13">
        <v>0.45283018867924502</v>
      </c>
      <c r="AF1166" s="13">
        <v>0.55000000000000004</v>
      </c>
      <c r="AG1166" s="13">
        <v>0.40540540540540498</v>
      </c>
      <c r="AH1166" s="13"/>
      <c r="AI1166" s="13">
        <v>0.34782608695652201</v>
      </c>
      <c r="AJ1166" s="13">
        <v>0.54545454545454497</v>
      </c>
      <c r="AK1166" s="13">
        <v>0.5</v>
      </c>
      <c r="AL1166" s="13">
        <v>0.41129032258064502</v>
      </c>
      <c r="AM1166" s="13">
        <v>0.44827586206896602</v>
      </c>
      <c r="AN1166" s="13"/>
      <c r="AO1166" s="13">
        <v>0.43189368770764103</v>
      </c>
      <c r="AP1166" s="13">
        <v>0.45303867403314901</v>
      </c>
      <c r="AQ1166" s="13"/>
      <c r="AR1166" s="13">
        <v>0.53125</v>
      </c>
      <c r="AS1166" s="13">
        <v>0.47517730496453903</v>
      </c>
      <c r="AT1166" s="13">
        <v>0.33333333333333298</v>
      </c>
      <c r="AU1166" s="13">
        <v>7.69230769230769E-2</v>
      </c>
      <c r="AV1166" s="13">
        <v>0.52542372881355903</v>
      </c>
      <c r="AW1166" s="13">
        <v>0.30303030303030298</v>
      </c>
      <c r="AX1166" s="13">
        <v>0.47499999999999998</v>
      </c>
      <c r="AY1166" s="13">
        <v>0.36363636363636398</v>
      </c>
      <c r="AZ1166" s="13">
        <v>0.44642857142857101</v>
      </c>
      <c r="BA1166" s="13">
        <v>0.54166666666666696</v>
      </c>
      <c r="BB1166" s="13">
        <v>0.41935483870967699</v>
      </c>
      <c r="BC1166" s="13">
        <v>0.27272727272727298</v>
      </c>
      <c r="BD1166" s="13"/>
      <c r="BE1166" s="13">
        <v>0.412903225806452</v>
      </c>
    </row>
    <row r="1167" spans="2:57" x14ac:dyDescent="0.25">
      <c r="B1167" t="s">
        <v>463</v>
      </c>
      <c r="C1167" s="13">
        <v>0.24066390041493799</v>
      </c>
      <c r="D1167" s="13">
        <v>0.42857142857142899</v>
      </c>
      <c r="E1167" s="13">
        <v>0.29166666666666702</v>
      </c>
      <c r="F1167" s="13">
        <v>0.27200000000000002</v>
      </c>
      <c r="G1167" s="13">
        <v>0.17695473251028801</v>
      </c>
      <c r="H1167" s="13"/>
      <c r="I1167" s="13">
        <v>0.30543933054393302</v>
      </c>
      <c r="J1167" s="13">
        <v>0.17695473251028801</v>
      </c>
      <c r="K1167" s="13"/>
      <c r="L1167" s="13">
        <v>0.29411764705882398</v>
      </c>
      <c r="M1167" s="13">
        <v>0.190909090909091</v>
      </c>
      <c r="N1167" s="13">
        <v>0.170212765957447</v>
      </c>
      <c r="O1167" s="13">
        <v>0.31481481481481499</v>
      </c>
      <c r="P1167" s="13"/>
      <c r="Q1167" s="13">
        <v>0.32307692307692298</v>
      </c>
      <c r="R1167" s="13">
        <v>0.27777777777777801</v>
      </c>
      <c r="S1167" s="13">
        <v>0.26086956521739102</v>
      </c>
      <c r="T1167" s="13">
        <v>0.35849056603773599</v>
      </c>
      <c r="U1167" s="13">
        <v>0.218181818181818</v>
      </c>
      <c r="V1167" s="13">
        <v>0.13793103448275901</v>
      </c>
      <c r="W1167" s="13">
        <v>0.170212765957447</v>
      </c>
      <c r="X1167" s="13">
        <v>0.20353982300885001</v>
      </c>
      <c r="Y1167" s="13"/>
      <c r="Z1167" s="13">
        <v>0.25</v>
      </c>
      <c r="AA1167" s="13">
        <v>0.223529411764706</v>
      </c>
      <c r="AB1167" s="13">
        <v>0.30434782608695699</v>
      </c>
      <c r="AC1167" s="13">
        <v>0.173913043478261</v>
      </c>
      <c r="AD1167" s="13">
        <v>0.22222222222222199</v>
      </c>
      <c r="AE1167" s="13">
        <v>0.320754716981132</v>
      </c>
      <c r="AF1167" s="13">
        <v>0.2</v>
      </c>
      <c r="AG1167" s="13">
        <v>0.24324324324324301</v>
      </c>
      <c r="AH1167" s="13"/>
      <c r="AI1167" s="13">
        <v>0.47826086956521702</v>
      </c>
      <c r="AJ1167" s="13">
        <v>0.29545454545454503</v>
      </c>
      <c r="AK1167" s="13">
        <v>0.29166666666666702</v>
      </c>
      <c r="AL1167" s="13">
        <v>0.21370967741935501</v>
      </c>
      <c r="AM1167" s="13">
        <v>0.14942528735632199</v>
      </c>
      <c r="AN1167" s="13"/>
      <c r="AO1167" s="13">
        <v>0.249169435215947</v>
      </c>
      <c r="AP1167" s="13">
        <v>0.22651933701657501</v>
      </c>
      <c r="AQ1167" s="13"/>
      <c r="AR1167" s="13">
        <v>0.21875</v>
      </c>
      <c r="AS1167" s="13">
        <v>0.19858156028368801</v>
      </c>
      <c r="AT1167" s="13">
        <v>0.11111111111111099</v>
      </c>
      <c r="AU1167" s="13">
        <v>0.30769230769230799</v>
      </c>
      <c r="AV1167" s="13">
        <v>0.20338983050847501</v>
      </c>
      <c r="AW1167" s="13">
        <v>0.45454545454545497</v>
      </c>
      <c r="AX1167" s="13">
        <v>0.27500000000000002</v>
      </c>
      <c r="AY1167" s="13">
        <v>0.36363636363636398</v>
      </c>
      <c r="AZ1167" s="13">
        <v>0.160714285714286</v>
      </c>
      <c r="BA1167" s="13">
        <v>0.33333333333333298</v>
      </c>
      <c r="BB1167" s="13">
        <v>0.225806451612903</v>
      </c>
      <c r="BC1167" s="13">
        <v>0.30303030303030298</v>
      </c>
      <c r="BD1167" s="13"/>
      <c r="BE1167" s="13">
        <v>0.16129032258064499</v>
      </c>
    </row>
    <row r="1168" spans="2:57" x14ac:dyDescent="0.25">
      <c r="B1168" t="s">
        <v>149</v>
      </c>
      <c r="C1168" s="13">
        <v>3.1120331950207501E-2</v>
      </c>
      <c r="D1168" s="13">
        <v>0</v>
      </c>
      <c r="E1168" s="13">
        <v>8.3333333333333301E-2</v>
      </c>
      <c r="F1168" s="13">
        <v>3.2000000000000001E-2</v>
      </c>
      <c r="G1168" s="13">
        <v>2.0576131687242798E-2</v>
      </c>
      <c r="H1168" s="13"/>
      <c r="I1168" s="13">
        <v>4.1841004184100403E-2</v>
      </c>
      <c r="J1168" s="13">
        <v>2.0576131687242798E-2</v>
      </c>
      <c r="K1168" s="13"/>
      <c r="L1168" s="13">
        <v>1.4705882352941201E-2</v>
      </c>
      <c r="M1168" s="13">
        <v>3.6363636363636397E-2</v>
      </c>
      <c r="N1168" s="13">
        <v>2.1276595744680899E-2</v>
      </c>
      <c r="O1168" s="13">
        <v>3.7037037037037E-2</v>
      </c>
      <c r="P1168" s="13"/>
      <c r="Q1168" s="13">
        <v>3.0769230769230799E-2</v>
      </c>
      <c r="R1168" s="13">
        <v>5.5555555555555601E-2</v>
      </c>
      <c r="S1168" s="13">
        <v>2.1739130434782601E-2</v>
      </c>
      <c r="T1168" s="13">
        <v>3.77358490566038E-2</v>
      </c>
      <c r="U1168" s="13">
        <v>0</v>
      </c>
      <c r="V1168" s="13">
        <v>0</v>
      </c>
      <c r="W1168" s="13">
        <v>6.3829787234042507E-2</v>
      </c>
      <c r="X1168" s="13">
        <v>2.6548672566371698E-2</v>
      </c>
      <c r="Y1168" s="13"/>
      <c r="Z1168" s="13">
        <v>4.1666666666666699E-2</v>
      </c>
      <c r="AA1168" s="13">
        <v>4.7058823529411799E-2</v>
      </c>
      <c r="AB1168" s="13">
        <v>2.8985507246376802E-2</v>
      </c>
      <c r="AC1168" s="13">
        <v>2.1739130434782601E-2</v>
      </c>
      <c r="AD1168" s="13">
        <v>1.85185185185185E-2</v>
      </c>
      <c r="AE1168" s="13">
        <v>5.6603773584905703E-2</v>
      </c>
      <c r="AF1168" s="13">
        <v>0</v>
      </c>
      <c r="AG1168" s="13">
        <v>0</v>
      </c>
      <c r="AH1168" s="13"/>
      <c r="AI1168" s="13">
        <v>0</v>
      </c>
      <c r="AJ1168" s="13">
        <v>4.5454545454545497E-2</v>
      </c>
      <c r="AK1168" s="13">
        <v>4.1666666666666699E-2</v>
      </c>
      <c r="AL1168" s="13">
        <v>3.6290322580645198E-2</v>
      </c>
      <c r="AM1168" s="13">
        <v>1.1494252873563199E-2</v>
      </c>
      <c r="AN1168" s="13"/>
      <c r="AO1168" s="13">
        <v>3.32225913621262E-2</v>
      </c>
      <c r="AP1168" s="13">
        <v>2.7624309392265199E-2</v>
      </c>
      <c r="AQ1168" s="13"/>
      <c r="AR1168" s="13">
        <v>3.125E-2</v>
      </c>
      <c r="AS1168" s="13">
        <v>2.1276595744680899E-2</v>
      </c>
      <c r="AT1168" s="13">
        <v>0.11111111111111099</v>
      </c>
      <c r="AU1168" s="13">
        <v>7.69230769230769E-2</v>
      </c>
      <c r="AV1168" s="13">
        <v>5.0847457627118599E-2</v>
      </c>
      <c r="AW1168" s="13">
        <v>6.0606060606060601E-2</v>
      </c>
      <c r="AX1168" s="13">
        <v>2.5000000000000001E-2</v>
      </c>
      <c r="AY1168" s="13">
        <v>0</v>
      </c>
      <c r="AZ1168" s="13">
        <v>1.7857142857142901E-2</v>
      </c>
      <c r="BA1168" s="13">
        <v>0</v>
      </c>
      <c r="BB1168" s="13">
        <v>3.2258064516128997E-2</v>
      </c>
      <c r="BC1168" s="13">
        <v>3.03030303030303E-2</v>
      </c>
      <c r="BD1168" s="13"/>
      <c r="BE1168" s="13">
        <v>1.9354838709677399E-2</v>
      </c>
    </row>
    <row r="1169" spans="2:57" x14ac:dyDescent="0.25">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row>
    <row r="1170" spans="2:57" x14ac:dyDescent="0.25">
      <c r="B1170" s="6" t="s">
        <v>484</v>
      </c>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row>
    <row r="1171" spans="2:57" x14ac:dyDescent="0.25">
      <c r="B1171" s="23" t="s">
        <v>151</v>
      </c>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row>
    <row r="1172" spans="2:57" x14ac:dyDescent="0.25">
      <c r="B1172" t="s">
        <v>461</v>
      </c>
      <c r="C1172" s="13">
        <v>0.30705394190871399</v>
      </c>
      <c r="D1172" s="13">
        <v>0.14285714285714299</v>
      </c>
      <c r="E1172" s="13">
        <v>0.16666666666666699</v>
      </c>
      <c r="F1172" s="13">
        <v>0.20799999999999999</v>
      </c>
      <c r="G1172" s="13">
        <v>0.42798353909464998</v>
      </c>
      <c r="H1172" s="13"/>
      <c r="I1172" s="13">
        <v>0.18410041841004199</v>
      </c>
      <c r="J1172" s="13">
        <v>0.42798353909464998</v>
      </c>
      <c r="K1172" s="13"/>
      <c r="L1172" s="13">
        <v>0.308823529411765</v>
      </c>
      <c r="M1172" s="13">
        <v>0.32727272727272699</v>
      </c>
      <c r="N1172" s="13">
        <v>0.32624113475177302</v>
      </c>
      <c r="O1172" s="13">
        <v>0.27777777777777801</v>
      </c>
      <c r="P1172" s="13"/>
      <c r="Q1172" s="13">
        <v>0.16923076923076899</v>
      </c>
      <c r="R1172" s="13">
        <v>0.13888888888888901</v>
      </c>
      <c r="S1172" s="13">
        <v>0.23913043478260901</v>
      </c>
      <c r="T1172" s="13">
        <v>0.245283018867925</v>
      </c>
      <c r="U1172" s="13">
        <v>0.218181818181818</v>
      </c>
      <c r="V1172" s="13">
        <v>0.44827586206896602</v>
      </c>
      <c r="W1172" s="13">
        <v>0.46808510638297901</v>
      </c>
      <c r="X1172" s="13">
        <v>0.42477876106194701</v>
      </c>
      <c r="Y1172" s="13"/>
      <c r="Z1172" s="13">
        <v>0.31944444444444398</v>
      </c>
      <c r="AA1172" s="13">
        <v>0.29411764705882398</v>
      </c>
      <c r="AB1172" s="13">
        <v>0.217391304347826</v>
      </c>
      <c r="AC1172" s="13">
        <v>0.41304347826087001</v>
      </c>
      <c r="AD1172" s="13">
        <v>0.296296296296296</v>
      </c>
      <c r="AE1172" s="13">
        <v>0.20754716981132099</v>
      </c>
      <c r="AF1172" s="13">
        <v>0.4</v>
      </c>
      <c r="AG1172" s="13">
        <v>0.32432432432432401</v>
      </c>
      <c r="AH1172" s="13"/>
      <c r="AI1172" s="13">
        <v>8.6956521739130405E-2</v>
      </c>
      <c r="AJ1172" s="13">
        <v>0.15909090909090901</v>
      </c>
      <c r="AK1172" s="13">
        <v>0.20833333333333301</v>
      </c>
      <c r="AL1172" s="13">
        <v>0.36290322580645201</v>
      </c>
      <c r="AM1172" s="13">
        <v>0.37931034482758602</v>
      </c>
      <c r="AN1172" s="13"/>
      <c r="AO1172" s="13">
        <v>0.282392026578073</v>
      </c>
      <c r="AP1172" s="13">
        <v>0.34806629834254099</v>
      </c>
      <c r="AQ1172" s="13"/>
      <c r="AR1172" s="13">
        <v>0.25</v>
      </c>
      <c r="AS1172" s="13">
        <v>0.390070921985816</v>
      </c>
      <c r="AT1172" s="13">
        <v>0.22222222222222199</v>
      </c>
      <c r="AU1172" s="13">
        <v>0.53846153846153799</v>
      </c>
      <c r="AV1172" s="13">
        <v>0.169491525423729</v>
      </c>
      <c r="AW1172" s="13">
        <v>0.15151515151515199</v>
      </c>
      <c r="AX1172" s="13">
        <v>0.3</v>
      </c>
      <c r="AY1172" s="13">
        <v>0.27272727272727298</v>
      </c>
      <c r="AZ1172" s="13">
        <v>0.32142857142857101</v>
      </c>
      <c r="BA1172" s="13">
        <v>0.25</v>
      </c>
      <c r="BB1172" s="13">
        <v>0.35483870967741898</v>
      </c>
      <c r="BC1172" s="13">
        <v>0.33333333333333298</v>
      </c>
      <c r="BD1172" s="13"/>
      <c r="BE1172" s="13">
        <v>0.380645161290323</v>
      </c>
    </row>
    <row r="1173" spans="2:57" x14ac:dyDescent="0.25">
      <c r="B1173" t="s">
        <v>462</v>
      </c>
      <c r="C1173" s="13">
        <v>0.46058091286307101</v>
      </c>
      <c r="D1173" s="13">
        <v>0.40476190476190499</v>
      </c>
      <c r="E1173" s="13">
        <v>0.52777777777777801</v>
      </c>
      <c r="F1173" s="13">
        <v>0.59199999999999997</v>
      </c>
      <c r="G1173" s="13">
        <v>0.38271604938271597</v>
      </c>
      <c r="H1173" s="13"/>
      <c r="I1173" s="13">
        <v>0.53974895397489497</v>
      </c>
      <c r="J1173" s="13">
        <v>0.38271604938271597</v>
      </c>
      <c r="K1173" s="13"/>
      <c r="L1173" s="13">
        <v>0.45588235294117602</v>
      </c>
      <c r="M1173" s="13">
        <v>0.46363636363636401</v>
      </c>
      <c r="N1173" s="13">
        <v>0.48226950354609899</v>
      </c>
      <c r="O1173" s="13">
        <v>0.44444444444444398</v>
      </c>
      <c r="P1173" s="13"/>
      <c r="Q1173" s="13">
        <v>0.47692307692307701</v>
      </c>
      <c r="R1173" s="13">
        <v>0.52777777777777801</v>
      </c>
      <c r="S1173" s="13">
        <v>0.58695652173913004</v>
      </c>
      <c r="T1173" s="13">
        <v>0.490566037735849</v>
      </c>
      <c r="U1173" s="13">
        <v>0.58181818181818201</v>
      </c>
      <c r="V1173" s="13">
        <v>0.41379310344827602</v>
      </c>
      <c r="W1173" s="13">
        <v>0.42553191489361702</v>
      </c>
      <c r="X1173" s="13">
        <v>0.36283185840707999</v>
      </c>
      <c r="Y1173" s="13"/>
      <c r="Z1173" s="13">
        <v>0.40277777777777801</v>
      </c>
      <c r="AA1173" s="13">
        <v>0.44705882352941201</v>
      </c>
      <c r="AB1173" s="13">
        <v>0.49275362318840599</v>
      </c>
      <c r="AC1173" s="13">
        <v>0.434782608695652</v>
      </c>
      <c r="AD1173" s="13">
        <v>0.57407407407407396</v>
      </c>
      <c r="AE1173" s="13">
        <v>0.490566037735849</v>
      </c>
      <c r="AF1173" s="13">
        <v>0.45</v>
      </c>
      <c r="AG1173" s="13">
        <v>0.40540540540540498</v>
      </c>
      <c r="AH1173" s="13"/>
      <c r="AI1173" s="13">
        <v>0.565217391304348</v>
      </c>
      <c r="AJ1173" s="13">
        <v>0.47727272727272702</v>
      </c>
      <c r="AK1173" s="13">
        <v>0.48611111111111099</v>
      </c>
      <c r="AL1173" s="13">
        <v>0.44758064516128998</v>
      </c>
      <c r="AM1173" s="13">
        <v>0.44827586206896602</v>
      </c>
      <c r="AN1173" s="13"/>
      <c r="AO1173" s="13">
        <v>0.47840531561461802</v>
      </c>
      <c r="AP1173" s="13">
        <v>0.43093922651933703</v>
      </c>
      <c r="AQ1173" s="13"/>
      <c r="AR1173" s="13">
        <v>0.5625</v>
      </c>
      <c r="AS1173" s="13">
        <v>0.38297872340425498</v>
      </c>
      <c r="AT1173" s="13">
        <v>0.55555555555555602</v>
      </c>
      <c r="AU1173" s="13">
        <v>0.230769230769231</v>
      </c>
      <c r="AV1173" s="13">
        <v>0.55932203389830504</v>
      </c>
      <c r="AW1173" s="13">
        <v>0.51515151515151503</v>
      </c>
      <c r="AX1173" s="13">
        <v>0.47499999999999998</v>
      </c>
      <c r="AY1173" s="13">
        <v>0.45454545454545497</v>
      </c>
      <c r="AZ1173" s="13">
        <v>0.5</v>
      </c>
      <c r="BA1173" s="13">
        <v>0.58333333333333304</v>
      </c>
      <c r="BB1173" s="13">
        <v>0.41935483870967699</v>
      </c>
      <c r="BC1173" s="13">
        <v>0.39393939393939398</v>
      </c>
      <c r="BD1173" s="13"/>
      <c r="BE1173" s="13">
        <v>0.45806451612903198</v>
      </c>
    </row>
    <row r="1174" spans="2:57" x14ac:dyDescent="0.25">
      <c r="B1174" t="s">
        <v>463</v>
      </c>
      <c r="C1174" s="13">
        <v>0.19917012448132801</v>
      </c>
      <c r="D1174" s="13">
        <v>0.452380952380952</v>
      </c>
      <c r="E1174" s="13">
        <v>0.26388888888888901</v>
      </c>
      <c r="F1174" s="13">
        <v>0.14399999999999999</v>
      </c>
      <c r="G1174" s="13">
        <v>0.164609053497942</v>
      </c>
      <c r="H1174" s="13"/>
      <c r="I1174" s="13">
        <v>0.23430962343096201</v>
      </c>
      <c r="J1174" s="13">
        <v>0.164609053497942</v>
      </c>
      <c r="K1174" s="13"/>
      <c r="L1174" s="13">
        <v>0.20588235294117599</v>
      </c>
      <c r="M1174" s="13">
        <v>0.163636363636364</v>
      </c>
      <c r="N1174" s="13">
        <v>0.16312056737588701</v>
      </c>
      <c r="O1174" s="13">
        <v>0.25308641975308599</v>
      </c>
      <c r="P1174" s="13"/>
      <c r="Q1174" s="13">
        <v>0.32307692307692298</v>
      </c>
      <c r="R1174" s="13">
        <v>0.27777777777777801</v>
      </c>
      <c r="S1174" s="13">
        <v>0.15217391304347799</v>
      </c>
      <c r="T1174" s="13">
        <v>0.22641509433962301</v>
      </c>
      <c r="U1174" s="13">
        <v>0.18181818181818199</v>
      </c>
      <c r="V1174" s="13">
        <v>0.10344827586206901</v>
      </c>
      <c r="W1174" s="13">
        <v>8.5106382978723402E-2</v>
      </c>
      <c r="X1174" s="13">
        <v>0.185840707964602</v>
      </c>
      <c r="Y1174" s="13"/>
      <c r="Z1174" s="13">
        <v>0.25</v>
      </c>
      <c r="AA1174" s="13">
        <v>0.2</v>
      </c>
      <c r="AB1174" s="13">
        <v>0.231884057971014</v>
      </c>
      <c r="AC1174" s="13">
        <v>0.141304347826087</v>
      </c>
      <c r="AD1174" s="13">
        <v>0.11111111111111099</v>
      </c>
      <c r="AE1174" s="13">
        <v>0.245283018867925</v>
      </c>
      <c r="AF1174" s="13">
        <v>0.15</v>
      </c>
      <c r="AG1174" s="13">
        <v>0.27027027027027001</v>
      </c>
      <c r="AH1174" s="13"/>
      <c r="AI1174" s="13">
        <v>0.34782608695652201</v>
      </c>
      <c r="AJ1174" s="13">
        <v>0.36363636363636398</v>
      </c>
      <c r="AK1174" s="13">
        <v>0.23611111111111099</v>
      </c>
      <c r="AL1174" s="13">
        <v>0.15322580645161299</v>
      </c>
      <c r="AM1174" s="13">
        <v>0.14942528735632199</v>
      </c>
      <c r="AN1174" s="13"/>
      <c r="AO1174" s="13">
        <v>0.20265780730897001</v>
      </c>
      <c r="AP1174" s="13">
        <v>0.193370165745856</v>
      </c>
      <c r="AQ1174" s="13"/>
      <c r="AR1174" s="13">
        <v>0.15625</v>
      </c>
      <c r="AS1174" s="13">
        <v>0.19148936170212799</v>
      </c>
      <c r="AT1174" s="13">
        <v>0.22222222222222199</v>
      </c>
      <c r="AU1174" s="13">
        <v>0.230769230769231</v>
      </c>
      <c r="AV1174" s="13">
        <v>0.23728813559322001</v>
      </c>
      <c r="AW1174" s="13">
        <v>0.24242424242424199</v>
      </c>
      <c r="AX1174" s="13">
        <v>0.22500000000000001</v>
      </c>
      <c r="AY1174" s="13">
        <v>0.27272727272727298</v>
      </c>
      <c r="AZ1174" s="13">
        <v>0.160714285714286</v>
      </c>
      <c r="BA1174" s="13">
        <v>0.16666666666666699</v>
      </c>
      <c r="BB1174" s="13">
        <v>0.12903225806451599</v>
      </c>
      <c r="BC1174" s="13">
        <v>0.24242424242424199</v>
      </c>
      <c r="BD1174" s="13"/>
      <c r="BE1174" s="13">
        <v>0.12903225806451599</v>
      </c>
    </row>
    <row r="1175" spans="2:57" x14ac:dyDescent="0.25">
      <c r="B1175" t="s">
        <v>149</v>
      </c>
      <c r="C1175" s="13">
        <v>3.3195020746888002E-2</v>
      </c>
      <c r="D1175" s="13">
        <v>0</v>
      </c>
      <c r="E1175" s="13">
        <v>4.1666666666666699E-2</v>
      </c>
      <c r="F1175" s="13">
        <v>5.6000000000000001E-2</v>
      </c>
      <c r="G1175" s="13">
        <v>2.4691358024691398E-2</v>
      </c>
      <c r="H1175" s="13"/>
      <c r="I1175" s="13">
        <v>4.1841004184100403E-2</v>
      </c>
      <c r="J1175" s="13">
        <v>2.4691358024691398E-2</v>
      </c>
      <c r="K1175" s="13"/>
      <c r="L1175" s="13">
        <v>2.9411764705882401E-2</v>
      </c>
      <c r="M1175" s="13">
        <v>4.5454545454545497E-2</v>
      </c>
      <c r="N1175" s="13">
        <v>2.8368794326241099E-2</v>
      </c>
      <c r="O1175" s="13">
        <v>2.4691358024691398E-2</v>
      </c>
      <c r="P1175" s="13"/>
      <c r="Q1175" s="13">
        <v>3.0769230769230799E-2</v>
      </c>
      <c r="R1175" s="13">
        <v>5.5555555555555601E-2</v>
      </c>
      <c r="S1175" s="13">
        <v>2.1739130434782601E-2</v>
      </c>
      <c r="T1175" s="13">
        <v>3.77358490566038E-2</v>
      </c>
      <c r="U1175" s="13">
        <v>1.8181818181818198E-2</v>
      </c>
      <c r="V1175" s="13">
        <v>3.4482758620689703E-2</v>
      </c>
      <c r="W1175" s="13">
        <v>2.1276595744680899E-2</v>
      </c>
      <c r="X1175" s="13">
        <v>2.6548672566371698E-2</v>
      </c>
      <c r="Y1175" s="13"/>
      <c r="Z1175" s="13">
        <v>2.7777777777777801E-2</v>
      </c>
      <c r="AA1175" s="13">
        <v>5.8823529411764698E-2</v>
      </c>
      <c r="AB1175" s="13">
        <v>5.7971014492753603E-2</v>
      </c>
      <c r="AC1175" s="13">
        <v>1.0869565217391301E-2</v>
      </c>
      <c r="AD1175" s="13">
        <v>1.85185185185185E-2</v>
      </c>
      <c r="AE1175" s="13">
        <v>5.6603773584905703E-2</v>
      </c>
      <c r="AF1175" s="13">
        <v>0</v>
      </c>
      <c r="AG1175" s="13">
        <v>0</v>
      </c>
      <c r="AH1175" s="13"/>
      <c r="AI1175" s="13">
        <v>0</v>
      </c>
      <c r="AJ1175" s="13">
        <v>0</v>
      </c>
      <c r="AK1175" s="13">
        <v>6.9444444444444406E-2</v>
      </c>
      <c r="AL1175" s="13">
        <v>3.6290322580645198E-2</v>
      </c>
      <c r="AM1175" s="13">
        <v>2.2988505747126398E-2</v>
      </c>
      <c r="AN1175" s="13"/>
      <c r="AO1175" s="13">
        <v>3.6544850498338902E-2</v>
      </c>
      <c r="AP1175" s="13">
        <v>2.7624309392265199E-2</v>
      </c>
      <c r="AQ1175" s="13"/>
      <c r="AR1175" s="13">
        <v>3.125E-2</v>
      </c>
      <c r="AS1175" s="13">
        <v>3.54609929078014E-2</v>
      </c>
      <c r="AT1175" s="13">
        <v>0</v>
      </c>
      <c r="AU1175" s="13">
        <v>0</v>
      </c>
      <c r="AV1175" s="13">
        <v>3.3898305084745797E-2</v>
      </c>
      <c r="AW1175" s="13">
        <v>9.0909090909090898E-2</v>
      </c>
      <c r="AX1175" s="13">
        <v>0</v>
      </c>
      <c r="AY1175" s="13">
        <v>0</v>
      </c>
      <c r="AZ1175" s="13">
        <v>1.7857142857142901E-2</v>
      </c>
      <c r="BA1175" s="13">
        <v>0</v>
      </c>
      <c r="BB1175" s="13">
        <v>9.6774193548387094E-2</v>
      </c>
      <c r="BC1175" s="13">
        <v>3.03030303030303E-2</v>
      </c>
      <c r="BD1175" s="13"/>
      <c r="BE1175" s="13">
        <v>3.2258064516128997E-2</v>
      </c>
    </row>
    <row r="1176" spans="2:57" x14ac:dyDescent="0.25">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row>
    <row r="1177" spans="2:57" x14ac:dyDescent="0.25">
      <c r="B1177" s="6" t="s">
        <v>485</v>
      </c>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row>
    <row r="1178" spans="2:57" x14ac:dyDescent="0.25">
      <c r="B1178" s="23" t="s">
        <v>151</v>
      </c>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row>
    <row r="1179" spans="2:57" x14ac:dyDescent="0.25">
      <c r="B1179" t="s">
        <v>461</v>
      </c>
      <c r="C1179" s="13">
        <v>0.27593360995850602</v>
      </c>
      <c r="D1179" s="13">
        <v>0.16666666666666699</v>
      </c>
      <c r="E1179" s="13">
        <v>0.15277777777777801</v>
      </c>
      <c r="F1179" s="13">
        <v>0.27200000000000002</v>
      </c>
      <c r="G1179" s="13">
        <v>0.33333333333333298</v>
      </c>
      <c r="H1179" s="13"/>
      <c r="I1179" s="13">
        <v>0.21757322175732199</v>
      </c>
      <c r="J1179" s="13">
        <v>0.33333333333333298</v>
      </c>
      <c r="K1179" s="13"/>
      <c r="L1179" s="13">
        <v>0.35294117647058798</v>
      </c>
      <c r="M1179" s="13">
        <v>0.3</v>
      </c>
      <c r="N1179" s="13">
        <v>0.32624113475177302</v>
      </c>
      <c r="O1179" s="13">
        <v>0.18518518518518501</v>
      </c>
      <c r="P1179" s="13"/>
      <c r="Q1179" s="13">
        <v>0.21538461538461501</v>
      </c>
      <c r="R1179" s="13">
        <v>0.194444444444444</v>
      </c>
      <c r="S1179" s="13">
        <v>0.30434782608695699</v>
      </c>
      <c r="T1179" s="13">
        <v>0.320754716981132</v>
      </c>
      <c r="U1179" s="13">
        <v>0.25454545454545502</v>
      </c>
      <c r="V1179" s="13">
        <v>0.31034482758620702</v>
      </c>
      <c r="W1179" s="13">
        <v>0.25531914893617003</v>
      </c>
      <c r="X1179" s="13">
        <v>0.31858407079646001</v>
      </c>
      <c r="Y1179" s="13"/>
      <c r="Z1179" s="13">
        <v>0.25</v>
      </c>
      <c r="AA1179" s="13">
        <v>0.188235294117647</v>
      </c>
      <c r="AB1179" s="13">
        <v>0.231884057971014</v>
      </c>
      <c r="AC1179" s="13">
        <v>0.42391304347826098</v>
      </c>
      <c r="AD1179" s="13">
        <v>0.31481481481481499</v>
      </c>
      <c r="AE1179" s="13">
        <v>0.245283018867925</v>
      </c>
      <c r="AF1179" s="13">
        <v>0.2</v>
      </c>
      <c r="AG1179" s="13">
        <v>0.27027027027027001</v>
      </c>
      <c r="AH1179" s="13"/>
      <c r="AI1179" s="13">
        <v>0.13043478260869601</v>
      </c>
      <c r="AJ1179" s="13">
        <v>0.22727272727272699</v>
      </c>
      <c r="AK1179" s="13">
        <v>0.20833333333333301</v>
      </c>
      <c r="AL1179" s="13">
        <v>0.30241935483871002</v>
      </c>
      <c r="AM1179" s="13">
        <v>0.33333333333333298</v>
      </c>
      <c r="AN1179" s="13"/>
      <c r="AO1179" s="13">
        <v>0.27574750830564798</v>
      </c>
      <c r="AP1179" s="13">
        <v>0.27624309392265201</v>
      </c>
      <c r="AQ1179" s="13"/>
      <c r="AR1179" s="13">
        <v>0.15625</v>
      </c>
      <c r="AS1179" s="13">
        <v>0.35460992907801397</v>
      </c>
      <c r="AT1179" s="13">
        <v>0.22222222222222199</v>
      </c>
      <c r="AU1179" s="13">
        <v>0.38461538461538503</v>
      </c>
      <c r="AV1179" s="13">
        <v>0.13559322033898299</v>
      </c>
      <c r="AW1179" s="13">
        <v>0.15151515151515199</v>
      </c>
      <c r="AX1179" s="13">
        <v>0.25</v>
      </c>
      <c r="AY1179" s="13">
        <v>0.27272727272727298</v>
      </c>
      <c r="AZ1179" s="13">
        <v>0.33928571428571402</v>
      </c>
      <c r="BA1179" s="13">
        <v>0.29166666666666702</v>
      </c>
      <c r="BB1179" s="13">
        <v>0.29032258064516098</v>
      </c>
      <c r="BC1179" s="13">
        <v>0.30303030303030298</v>
      </c>
      <c r="BD1179" s="13"/>
      <c r="BE1179" s="13">
        <v>0.39354838709677398</v>
      </c>
    </row>
    <row r="1180" spans="2:57" x14ac:dyDescent="0.25">
      <c r="B1180" t="s">
        <v>462</v>
      </c>
      <c r="C1180" s="13">
        <v>0.47925311203319498</v>
      </c>
      <c r="D1180" s="13">
        <v>0.42857142857142899</v>
      </c>
      <c r="E1180" s="13">
        <v>0.51388888888888895</v>
      </c>
      <c r="F1180" s="13">
        <v>0.52</v>
      </c>
      <c r="G1180" s="13">
        <v>0.45679012345678999</v>
      </c>
      <c r="H1180" s="13"/>
      <c r="I1180" s="13">
        <v>0.502092050209205</v>
      </c>
      <c r="J1180" s="13">
        <v>0.45679012345678999</v>
      </c>
      <c r="K1180" s="13"/>
      <c r="L1180" s="13">
        <v>0.33823529411764702</v>
      </c>
      <c r="M1180" s="13">
        <v>0.50909090909090904</v>
      </c>
      <c r="N1180" s="13">
        <v>0.46808510638297901</v>
      </c>
      <c r="O1180" s="13">
        <v>0.530864197530864</v>
      </c>
      <c r="P1180" s="13"/>
      <c r="Q1180" s="13">
        <v>0.46153846153846201</v>
      </c>
      <c r="R1180" s="13">
        <v>0.47222222222222199</v>
      </c>
      <c r="S1180" s="13">
        <v>0.47826086956521702</v>
      </c>
      <c r="T1180" s="13">
        <v>0.47169811320754701</v>
      </c>
      <c r="U1180" s="13">
        <v>0.49090909090909102</v>
      </c>
      <c r="V1180" s="13">
        <v>0.46551724137931</v>
      </c>
      <c r="W1180" s="13">
        <v>0.51063829787234005</v>
      </c>
      <c r="X1180" s="13">
        <v>0.47787610619469001</v>
      </c>
      <c r="Y1180" s="13"/>
      <c r="Z1180" s="13">
        <v>0.47222222222222199</v>
      </c>
      <c r="AA1180" s="13">
        <v>0.47058823529411797</v>
      </c>
      <c r="AB1180" s="13">
        <v>0.50724637681159401</v>
      </c>
      <c r="AC1180" s="13">
        <v>0.45652173913043498</v>
      </c>
      <c r="AD1180" s="13">
        <v>0.53703703703703698</v>
      </c>
      <c r="AE1180" s="13">
        <v>0.490566037735849</v>
      </c>
      <c r="AF1180" s="13">
        <v>0.5</v>
      </c>
      <c r="AG1180" s="13">
        <v>0.40540540540540498</v>
      </c>
      <c r="AH1180" s="13"/>
      <c r="AI1180" s="13">
        <v>0.434782608695652</v>
      </c>
      <c r="AJ1180" s="13">
        <v>0.5</v>
      </c>
      <c r="AK1180" s="13">
        <v>0.44444444444444398</v>
      </c>
      <c r="AL1180" s="13">
        <v>0.48790322580645201</v>
      </c>
      <c r="AM1180" s="13">
        <v>0.49425287356321801</v>
      </c>
      <c r="AN1180" s="13"/>
      <c r="AO1180" s="13">
        <v>0.481727574750831</v>
      </c>
      <c r="AP1180" s="13">
        <v>0.475138121546961</v>
      </c>
      <c r="AQ1180" s="13"/>
      <c r="AR1180" s="13">
        <v>0.4375</v>
      </c>
      <c r="AS1180" s="13">
        <v>0.44680851063829802</v>
      </c>
      <c r="AT1180" s="13">
        <v>0.55555555555555602</v>
      </c>
      <c r="AU1180" s="13">
        <v>0.46153846153846201</v>
      </c>
      <c r="AV1180" s="13">
        <v>0.59322033898305104</v>
      </c>
      <c r="AW1180" s="13">
        <v>0.51515151515151503</v>
      </c>
      <c r="AX1180" s="13">
        <v>0.47499999999999998</v>
      </c>
      <c r="AY1180" s="13">
        <v>0.36363636363636398</v>
      </c>
      <c r="AZ1180" s="13">
        <v>0.5</v>
      </c>
      <c r="BA1180" s="13">
        <v>0.5</v>
      </c>
      <c r="BB1180" s="13">
        <v>0.51612903225806495</v>
      </c>
      <c r="BC1180" s="13">
        <v>0.36363636363636398</v>
      </c>
      <c r="BD1180" s="13"/>
      <c r="BE1180" s="13">
        <v>0.45806451612903198</v>
      </c>
    </row>
    <row r="1181" spans="2:57" x14ac:dyDescent="0.25">
      <c r="B1181" t="s">
        <v>463</v>
      </c>
      <c r="C1181" s="13">
        <v>0.226141078838174</v>
      </c>
      <c r="D1181" s="13">
        <v>0.40476190476190499</v>
      </c>
      <c r="E1181" s="13">
        <v>0.29166666666666702</v>
      </c>
      <c r="F1181" s="13">
        <v>0.2</v>
      </c>
      <c r="G1181" s="13">
        <v>0.18930041152263399</v>
      </c>
      <c r="H1181" s="13"/>
      <c r="I1181" s="13">
        <v>0.26359832635983299</v>
      </c>
      <c r="J1181" s="13">
        <v>0.18930041152263399</v>
      </c>
      <c r="K1181" s="13"/>
      <c r="L1181" s="13">
        <v>0.29411764705882398</v>
      </c>
      <c r="M1181" s="13">
        <v>0.18181818181818199</v>
      </c>
      <c r="N1181" s="13">
        <v>0.19858156028368801</v>
      </c>
      <c r="O1181" s="13">
        <v>0.25308641975308599</v>
      </c>
      <c r="P1181" s="13"/>
      <c r="Q1181" s="13">
        <v>0.29230769230769199</v>
      </c>
      <c r="R1181" s="13">
        <v>0.33333333333333298</v>
      </c>
      <c r="S1181" s="13">
        <v>0.19565217391304299</v>
      </c>
      <c r="T1181" s="13">
        <v>0.20754716981132099</v>
      </c>
      <c r="U1181" s="13">
        <v>0.25454545454545502</v>
      </c>
      <c r="V1181" s="13">
        <v>0.22413793103448301</v>
      </c>
      <c r="W1181" s="13">
        <v>0.21276595744680901</v>
      </c>
      <c r="X1181" s="13">
        <v>0.16814159292035399</v>
      </c>
      <c r="Y1181" s="13"/>
      <c r="Z1181" s="13">
        <v>0.26388888888888901</v>
      </c>
      <c r="AA1181" s="13">
        <v>0.28235294117647097</v>
      </c>
      <c r="AB1181" s="13">
        <v>0.231884057971014</v>
      </c>
      <c r="AC1181" s="13">
        <v>0.108695652173913</v>
      </c>
      <c r="AD1181" s="13">
        <v>0.148148148148148</v>
      </c>
      <c r="AE1181" s="13">
        <v>0.26415094339622602</v>
      </c>
      <c r="AF1181" s="13">
        <v>0.3</v>
      </c>
      <c r="AG1181" s="13">
        <v>0.32432432432432401</v>
      </c>
      <c r="AH1181" s="13"/>
      <c r="AI1181" s="13">
        <v>0.39130434782608697</v>
      </c>
      <c r="AJ1181" s="13">
        <v>0.27272727272727298</v>
      </c>
      <c r="AK1181" s="13">
        <v>0.31944444444444398</v>
      </c>
      <c r="AL1181" s="13">
        <v>0.19354838709677399</v>
      </c>
      <c r="AM1181" s="13">
        <v>0.14942528735632199</v>
      </c>
      <c r="AN1181" s="13"/>
      <c r="AO1181" s="13">
        <v>0.22591362126245801</v>
      </c>
      <c r="AP1181" s="13">
        <v>0.22651933701657501</v>
      </c>
      <c r="AQ1181" s="13"/>
      <c r="AR1181" s="13">
        <v>0.34375</v>
      </c>
      <c r="AS1181" s="13">
        <v>0.184397163120567</v>
      </c>
      <c r="AT1181" s="13">
        <v>0.22222222222222199</v>
      </c>
      <c r="AU1181" s="13">
        <v>0.15384615384615399</v>
      </c>
      <c r="AV1181" s="13">
        <v>0.27118644067796599</v>
      </c>
      <c r="AW1181" s="13">
        <v>0.33333333333333298</v>
      </c>
      <c r="AX1181" s="13">
        <v>0.27500000000000002</v>
      </c>
      <c r="AY1181" s="13">
        <v>0.27272727272727298</v>
      </c>
      <c r="AZ1181" s="13">
        <v>0.14285714285714299</v>
      </c>
      <c r="BA1181" s="13">
        <v>0.20833333333333301</v>
      </c>
      <c r="BB1181" s="13">
        <v>0.16129032258064499</v>
      </c>
      <c r="BC1181" s="13">
        <v>0.27272727272727298</v>
      </c>
      <c r="BD1181" s="13"/>
      <c r="BE1181" s="13">
        <v>0.14193548387096799</v>
      </c>
    </row>
    <row r="1182" spans="2:57" x14ac:dyDescent="0.25">
      <c r="B1182" t="s">
        <v>149</v>
      </c>
      <c r="C1182" s="13">
        <v>1.8672199170124502E-2</v>
      </c>
      <c r="D1182" s="13">
        <v>0</v>
      </c>
      <c r="E1182" s="13">
        <v>4.1666666666666699E-2</v>
      </c>
      <c r="F1182" s="13">
        <v>8.0000000000000002E-3</v>
      </c>
      <c r="G1182" s="13">
        <v>2.0576131687242798E-2</v>
      </c>
      <c r="H1182" s="13"/>
      <c r="I1182" s="13">
        <v>1.6736401673640201E-2</v>
      </c>
      <c r="J1182" s="13">
        <v>2.0576131687242798E-2</v>
      </c>
      <c r="K1182" s="13"/>
      <c r="L1182" s="13">
        <v>1.4705882352941201E-2</v>
      </c>
      <c r="M1182" s="13">
        <v>9.0909090909090905E-3</v>
      </c>
      <c r="N1182" s="13">
        <v>7.09219858156028E-3</v>
      </c>
      <c r="O1182" s="13">
        <v>3.0864197530864199E-2</v>
      </c>
      <c r="P1182" s="13"/>
      <c r="Q1182" s="13">
        <v>3.0769230769230799E-2</v>
      </c>
      <c r="R1182" s="13">
        <v>0</v>
      </c>
      <c r="S1182" s="13">
        <v>2.1739130434782601E-2</v>
      </c>
      <c r="T1182" s="13">
        <v>0</v>
      </c>
      <c r="U1182" s="13">
        <v>0</v>
      </c>
      <c r="V1182" s="13">
        <v>0</v>
      </c>
      <c r="W1182" s="13">
        <v>2.1276595744680899E-2</v>
      </c>
      <c r="X1182" s="13">
        <v>3.5398230088495602E-2</v>
      </c>
      <c r="Y1182" s="13"/>
      <c r="Z1182" s="13">
        <v>1.38888888888889E-2</v>
      </c>
      <c r="AA1182" s="13">
        <v>5.8823529411764698E-2</v>
      </c>
      <c r="AB1182" s="13">
        <v>2.8985507246376802E-2</v>
      </c>
      <c r="AC1182" s="13">
        <v>1.0869565217391301E-2</v>
      </c>
      <c r="AD1182" s="13">
        <v>0</v>
      </c>
      <c r="AE1182" s="13">
        <v>0</v>
      </c>
      <c r="AF1182" s="13">
        <v>0</v>
      </c>
      <c r="AG1182" s="13">
        <v>0</v>
      </c>
      <c r="AH1182" s="13"/>
      <c r="AI1182" s="13">
        <v>4.3478260869565202E-2</v>
      </c>
      <c r="AJ1182" s="13">
        <v>0</v>
      </c>
      <c r="AK1182" s="13">
        <v>2.7777777777777801E-2</v>
      </c>
      <c r="AL1182" s="13">
        <v>1.6129032258064498E-2</v>
      </c>
      <c r="AM1182" s="13">
        <v>2.2988505747126398E-2</v>
      </c>
      <c r="AN1182" s="13"/>
      <c r="AO1182" s="13">
        <v>1.66112956810631E-2</v>
      </c>
      <c r="AP1182" s="13">
        <v>2.2099447513812199E-2</v>
      </c>
      <c r="AQ1182" s="13"/>
      <c r="AR1182" s="13">
        <v>6.25E-2</v>
      </c>
      <c r="AS1182" s="13">
        <v>1.41843971631206E-2</v>
      </c>
      <c r="AT1182" s="13">
        <v>0</v>
      </c>
      <c r="AU1182" s="13">
        <v>0</v>
      </c>
      <c r="AV1182" s="13">
        <v>0</v>
      </c>
      <c r="AW1182" s="13">
        <v>0</v>
      </c>
      <c r="AX1182" s="13">
        <v>0</v>
      </c>
      <c r="AY1182" s="13">
        <v>9.0909090909090898E-2</v>
      </c>
      <c r="AZ1182" s="13">
        <v>1.7857142857142901E-2</v>
      </c>
      <c r="BA1182" s="13">
        <v>0</v>
      </c>
      <c r="BB1182" s="13">
        <v>3.2258064516128997E-2</v>
      </c>
      <c r="BC1182" s="13">
        <v>6.0606060606060601E-2</v>
      </c>
      <c r="BD1182" s="13"/>
      <c r="BE1182" s="13">
        <v>6.4516129032258099E-3</v>
      </c>
    </row>
    <row r="1183" spans="2:57" x14ac:dyDescent="0.25">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row>
    <row r="1184" spans="2:57" x14ac:dyDescent="0.25">
      <c r="B1184" s="6" t="s">
        <v>495</v>
      </c>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row>
    <row r="1185" spans="2:57" x14ac:dyDescent="0.25">
      <c r="B1185" s="23" t="s">
        <v>494</v>
      </c>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row>
    <row r="1186" spans="2:57" x14ac:dyDescent="0.25">
      <c r="B1186" t="s">
        <v>315</v>
      </c>
      <c r="C1186" s="13">
        <v>0.59878048780487803</v>
      </c>
      <c r="D1186" s="13">
        <v>0.5</v>
      </c>
      <c r="E1186" s="13">
        <v>0.57291666666666696</v>
      </c>
      <c r="F1186" s="13">
        <v>0.55980861244019098</v>
      </c>
      <c r="G1186" s="13">
        <v>0.63282937365010805</v>
      </c>
      <c r="H1186" s="13"/>
      <c r="I1186" s="13">
        <v>0.55462184873949605</v>
      </c>
      <c r="J1186" s="13">
        <v>0.63282937365010805</v>
      </c>
      <c r="K1186" s="13"/>
      <c r="L1186" s="13">
        <v>0.57142857142857095</v>
      </c>
      <c r="M1186" s="13">
        <v>0.56923076923076898</v>
      </c>
      <c r="N1186" s="13">
        <v>0.60852713178294604</v>
      </c>
      <c r="O1186" s="13">
        <v>0.62204724409448797</v>
      </c>
      <c r="P1186" s="13"/>
      <c r="Q1186" s="13">
        <v>0.46753246753246802</v>
      </c>
      <c r="R1186" s="13">
        <v>0.53571428571428603</v>
      </c>
      <c r="S1186" s="13">
        <v>0.51249999999999996</v>
      </c>
      <c r="T1186" s="13">
        <v>0.620253164556962</v>
      </c>
      <c r="U1186" s="13">
        <v>0.55555555555555602</v>
      </c>
      <c r="V1186" s="13">
        <v>0.66666666666666696</v>
      </c>
      <c r="W1186" s="13">
        <v>0.58823529411764697</v>
      </c>
      <c r="X1186" s="13">
        <v>0.68115942028985499</v>
      </c>
      <c r="Y1186" s="13"/>
      <c r="Z1186" s="13">
        <v>0.61403508771929804</v>
      </c>
      <c r="AA1186" s="13">
        <v>0.57692307692307698</v>
      </c>
      <c r="AB1186" s="13">
        <v>0.61832061068702304</v>
      </c>
      <c r="AC1186" s="13">
        <v>0.62732919254658404</v>
      </c>
      <c r="AD1186" s="13">
        <v>0.58888888888888902</v>
      </c>
      <c r="AE1186" s="13">
        <v>0.53488372093023295</v>
      </c>
      <c r="AF1186" s="13">
        <v>0.5625</v>
      </c>
      <c r="AG1186" s="13">
        <v>0.61842105263157898</v>
      </c>
      <c r="AH1186" s="13"/>
      <c r="AI1186" s="13">
        <v>0.55555555555555602</v>
      </c>
      <c r="AJ1186" s="13">
        <v>0.52777777777777801</v>
      </c>
      <c r="AK1186" s="13">
        <v>0.56637168141592897</v>
      </c>
      <c r="AL1186" s="13">
        <v>0.61627906976744196</v>
      </c>
      <c r="AM1186" s="13">
        <v>0.62264150943396201</v>
      </c>
      <c r="AN1186" s="13"/>
      <c r="AO1186" s="13">
        <v>0.594650205761317</v>
      </c>
      <c r="AP1186" s="13">
        <v>0.60479041916167697</v>
      </c>
      <c r="AQ1186" s="13"/>
      <c r="AR1186" s="13">
        <v>0.50877192982456099</v>
      </c>
      <c r="AS1186" s="13">
        <v>0.59920634920634896</v>
      </c>
      <c r="AT1186" s="13">
        <v>0.6</v>
      </c>
      <c r="AU1186" s="13">
        <v>0.70833333333333304</v>
      </c>
      <c r="AV1186" s="13">
        <v>0.59574468085106402</v>
      </c>
      <c r="AW1186" s="13">
        <v>0.59649122807017496</v>
      </c>
      <c r="AX1186" s="13">
        <v>0.62162162162162204</v>
      </c>
      <c r="AY1186" s="13">
        <v>0.58064516129032295</v>
      </c>
      <c r="AZ1186" s="13">
        <v>0.65432098765432101</v>
      </c>
      <c r="BA1186" s="13">
        <v>0.59183673469387799</v>
      </c>
      <c r="BB1186" s="13">
        <v>0.54347826086956497</v>
      </c>
      <c r="BC1186" s="13">
        <v>0.6</v>
      </c>
      <c r="BD1186" s="13"/>
      <c r="BE1186" s="13">
        <v>0.62616822429906505</v>
      </c>
    </row>
    <row r="1187" spans="2:57" x14ac:dyDescent="0.25">
      <c r="B1187" t="s">
        <v>316</v>
      </c>
      <c r="C1187" s="13">
        <v>0.29634146341463402</v>
      </c>
      <c r="D1187" s="13">
        <v>0.42307692307692302</v>
      </c>
      <c r="E1187" s="13">
        <v>0.22916666666666699</v>
      </c>
      <c r="F1187" s="13">
        <v>0.33014354066985602</v>
      </c>
      <c r="G1187" s="13">
        <v>0.28077753779697601</v>
      </c>
      <c r="H1187" s="13"/>
      <c r="I1187" s="13">
        <v>0.31652661064425802</v>
      </c>
      <c r="J1187" s="13">
        <v>0.28077753779697601</v>
      </c>
      <c r="K1187" s="13"/>
      <c r="L1187" s="13">
        <v>0.32142857142857101</v>
      </c>
      <c r="M1187" s="13">
        <v>0.31282051282051299</v>
      </c>
      <c r="N1187" s="13">
        <v>0.290697674418605</v>
      </c>
      <c r="O1187" s="13">
        <v>0.279527559055118</v>
      </c>
      <c r="P1187" s="13"/>
      <c r="Q1187" s="13">
        <v>0.46753246753246802</v>
      </c>
      <c r="R1187" s="13">
        <v>0.26785714285714302</v>
      </c>
      <c r="S1187" s="13">
        <v>0.33750000000000002</v>
      </c>
      <c r="T1187" s="13">
        <v>0.265822784810127</v>
      </c>
      <c r="U1187" s="13">
        <v>0.33333333333333298</v>
      </c>
      <c r="V1187" s="13">
        <v>0.26495726495726502</v>
      </c>
      <c r="W1187" s="13">
        <v>0.29411764705882398</v>
      </c>
      <c r="X1187" s="13">
        <v>0.24637681159420299</v>
      </c>
      <c r="Y1187" s="13"/>
      <c r="Z1187" s="13">
        <v>0.31578947368421101</v>
      </c>
      <c r="AA1187" s="13">
        <v>0.29230769230769199</v>
      </c>
      <c r="AB1187" s="13">
        <v>0.25190839694656503</v>
      </c>
      <c r="AC1187" s="13">
        <v>0.29192546583850898</v>
      </c>
      <c r="AD1187" s="13">
        <v>0.27777777777777801</v>
      </c>
      <c r="AE1187" s="13">
        <v>0.36046511627907002</v>
      </c>
      <c r="AF1187" s="13">
        <v>0.375</v>
      </c>
      <c r="AG1187" s="13">
        <v>0.27631578947368401</v>
      </c>
      <c r="AH1187" s="13"/>
      <c r="AI1187" s="13">
        <v>0.30555555555555602</v>
      </c>
      <c r="AJ1187" s="13">
        <v>0.27777777777777801</v>
      </c>
      <c r="AK1187" s="13">
        <v>0.30973451327433599</v>
      </c>
      <c r="AL1187" s="13">
        <v>0.293023255813953</v>
      </c>
      <c r="AM1187" s="13">
        <v>0.31446540880503099</v>
      </c>
      <c r="AN1187" s="13"/>
      <c r="AO1187" s="13">
        <v>0.31687242798353898</v>
      </c>
      <c r="AP1187" s="13">
        <v>0.26646706586826302</v>
      </c>
      <c r="AQ1187" s="13"/>
      <c r="AR1187" s="13">
        <v>0.36842105263157898</v>
      </c>
      <c r="AS1187" s="13">
        <v>0.293650793650794</v>
      </c>
      <c r="AT1187" s="13">
        <v>0.33333333333333298</v>
      </c>
      <c r="AU1187" s="13">
        <v>0.29166666666666702</v>
      </c>
      <c r="AV1187" s="13">
        <v>0.30851063829787201</v>
      </c>
      <c r="AW1187" s="13">
        <v>0.28070175438596501</v>
      </c>
      <c r="AX1187" s="13">
        <v>0.25675675675675702</v>
      </c>
      <c r="AY1187" s="13">
        <v>0.29032258064516098</v>
      </c>
      <c r="AZ1187" s="13">
        <v>0.25925925925925902</v>
      </c>
      <c r="BA1187" s="13">
        <v>0.24489795918367299</v>
      </c>
      <c r="BB1187" s="13">
        <v>0.36956521739130399</v>
      </c>
      <c r="BC1187" s="13">
        <v>0.32500000000000001</v>
      </c>
      <c r="BD1187" s="13"/>
      <c r="BE1187" s="13">
        <v>0.27725856697819301</v>
      </c>
    </row>
    <row r="1188" spans="2:57" x14ac:dyDescent="0.25">
      <c r="B1188" t="s">
        <v>491</v>
      </c>
      <c r="C1188" s="13">
        <v>8.5365853658536606E-2</v>
      </c>
      <c r="D1188" s="13">
        <v>3.8461538461538498E-2</v>
      </c>
      <c r="E1188" s="13">
        <v>0.16666666666666699</v>
      </c>
      <c r="F1188" s="13">
        <v>0.100478468899522</v>
      </c>
      <c r="G1188" s="13">
        <v>6.6954643628509697E-2</v>
      </c>
      <c r="H1188" s="13"/>
      <c r="I1188" s="13">
        <v>0.109243697478992</v>
      </c>
      <c r="J1188" s="13">
        <v>6.6954643628509697E-2</v>
      </c>
      <c r="K1188" s="13"/>
      <c r="L1188" s="13">
        <v>8.0357142857142905E-2</v>
      </c>
      <c r="M1188" s="13">
        <v>0.102564102564103</v>
      </c>
      <c r="N1188" s="13">
        <v>8.9147286821705404E-2</v>
      </c>
      <c r="O1188" s="13">
        <v>7.0866141732283505E-2</v>
      </c>
      <c r="P1188" s="13"/>
      <c r="Q1188" s="13">
        <v>5.1948051948052E-2</v>
      </c>
      <c r="R1188" s="13">
        <v>0.17857142857142899</v>
      </c>
      <c r="S1188" s="13">
        <v>0.125</v>
      </c>
      <c r="T1188" s="13">
        <v>0.10126582278481</v>
      </c>
      <c r="U1188" s="13">
        <v>7.4074074074074098E-2</v>
      </c>
      <c r="V1188" s="13">
        <v>6.8376068376068397E-2</v>
      </c>
      <c r="W1188" s="13">
        <v>9.41176470588235E-2</v>
      </c>
      <c r="X1188" s="13">
        <v>5.7971014492753603E-2</v>
      </c>
      <c r="Y1188" s="13"/>
      <c r="Z1188" s="13">
        <v>5.2631578947368397E-2</v>
      </c>
      <c r="AA1188" s="13">
        <v>0.115384615384615</v>
      </c>
      <c r="AB1188" s="13">
        <v>0.114503816793893</v>
      </c>
      <c r="AC1188" s="13">
        <v>6.2111801242236003E-2</v>
      </c>
      <c r="AD1188" s="13">
        <v>0.122222222222222</v>
      </c>
      <c r="AE1188" s="13">
        <v>4.6511627906976702E-2</v>
      </c>
      <c r="AF1188" s="13">
        <v>6.25E-2</v>
      </c>
      <c r="AG1188" s="13">
        <v>9.2105263157894704E-2</v>
      </c>
      <c r="AH1188" s="13"/>
      <c r="AI1188" s="13">
        <v>0.11111111111111099</v>
      </c>
      <c r="AJ1188" s="13">
        <v>0.16666666666666699</v>
      </c>
      <c r="AK1188" s="13">
        <v>0.106194690265487</v>
      </c>
      <c r="AL1188" s="13">
        <v>7.6744186046511606E-2</v>
      </c>
      <c r="AM1188" s="13">
        <v>5.0314465408804999E-2</v>
      </c>
      <c r="AN1188" s="13"/>
      <c r="AO1188" s="13">
        <v>6.9958847736625501E-2</v>
      </c>
      <c r="AP1188" s="13">
        <v>0.107784431137725</v>
      </c>
      <c r="AQ1188" s="13"/>
      <c r="AR1188" s="13">
        <v>0.105263157894737</v>
      </c>
      <c r="AS1188" s="13">
        <v>9.5238095238095205E-2</v>
      </c>
      <c r="AT1188" s="13">
        <v>6.6666666666666693E-2</v>
      </c>
      <c r="AU1188" s="13">
        <v>0</v>
      </c>
      <c r="AV1188" s="13">
        <v>7.4468085106383003E-2</v>
      </c>
      <c r="AW1188" s="13">
        <v>0.105263157894737</v>
      </c>
      <c r="AX1188" s="13">
        <v>8.1081081081081099E-2</v>
      </c>
      <c r="AY1188" s="13">
        <v>0.12903225806451599</v>
      </c>
      <c r="AZ1188" s="13">
        <v>3.7037037037037E-2</v>
      </c>
      <c r="BA1188" s="13">
        <v>0.14285714285714299</v>
      </c>
      <c r="BB1188" s="13">
        <v>8.6956521739130405E-2</v>
      </c>
      <c r="BC1188" s="13">
        <v>0.05</v>
      </c>
      <c r="BD1188" s="13"/>
      <c r="BE1188" s="13">
        <v>7.7881619937694699E-2</v>
      </c>
    </row>
    <row r="1189" spans="2:57" x14ac:dyDescent="0.25">
      <c r="B1189" t="s">
        <v>492</v>
      </c>
      <c r="C1189" s="13">
        <v>9.7560975609756097E-3</v>
      </c>
      <c r="D1189" s="13">
        <v>0</v>
      </c>
      <c r="E1189" s="13">
        <v>1.0416666666666701E-2</v>
      </c>
      <c r="F1189" s="13">
        <v>9.5693779904306199E-3</v>
      </c>
      <c r="G1189" s="13">
        <v>1.07991360691145E-2</v>
      </c>
      <c r="H1189" s="13"/>
      <c r="I1189" s="13">
        <v>8.4033613445378096E-3</v>
      </c>
      <c r="J1189" s="13">
        <v>1.07991360691145E-2</v>
      </c>
      <c r="K1189" s="13"/>
      <c r="L1189" s="13">
        <v>8.9285714285714298E-3</v>
      </c>
      <c r="M1189" s="13">
        <v>1.5384615384615399E-2</v>
      </c>
      <c r="N1189" s="13">
        <v>3.8759689922480598E-3</v>
      </c>
      <c r="O1189" s="13">
        <v>1.1811023622047201E-2</v>
      </c>
      <c r="P1189" s="13"/>
      <c r="Q1189" s="13">
        <v>0</v>
      </c>
      <c r="R1189" s="13">
        <v>1.7857142857142901E-2</v>
      </c>
      <c r="S1189" s="13">
        <v>0</v>
      </c>
      <c r="T1189" s="13">
        <v>1.26582278481013E-2</v>
      </c>
      <c r="U1189" s="13">
        <v>1.85185185185185E-2</v>
      </c>
      <c r="V1189" s="13">
        <v>0</v>
      </c>
      <c r="W1189" s="13">
        <v>1.1764705882352899E-2</v>
      </c>
      <c r="X1189" s="13">
        <v>1.4492753623188401E-2</v>
      </c>
      <c r="Y1189" s="13"/>
      <c r="Z1189" s="13">
        <v>0</v>
      </c>
      <c r="AA1189" s="13">
        <v>1.5384615384615399E-2</v>
      </c>
      <c r="AB1189" s="13">
        <v>0</v>
      </c>
      <c r="AC1189" s="13">
        <v>1.2422360248447201E-2</v>
      </c>
      <c r="AD1189" s="13">
        <v>1.1111111111111099E-2</v>
      </c>
      <c r="AE1189" s="13">
        <v>3.4883720930232599E-2</v>
      </c>
      <c r="AF1189" s="13">
        <v>0</v>
      </c>
      <c r="AG1189" s="13">
        <v>0</v>
      </c>
      <c r="AH1189" s="13"/>
      <c r="AI1189" s="13">
        <v>0</v>
      </c>
      <c r="AJ1189" s="13">
        <v>2.7777777777777801E-2</v>
      </c>
      <c r="AK1189" s="13">
        <v>8.8495575221238902E-3</v>
      </c>
      <c r="AL1189" s="13">
        <v>1.16279069767442E-2</v>
      </c>
      <c r="AM1189" s="13">
        <v>0</v>
      </c>
      <c r="AN1189" s="13"/>
      <c r="AO1189" s="13">
        <v>1.0288065843621399E-2</v>
      </c>
      <c r="AP1189" s="13">
        <v>8.9820359281437105E-3</v>
      </c>
      <c r="AQ1189" s="13"/>
      <c r="AR1189" s="13">
        <v>1.7543859649122799E-2</v>
      </c>
      <c r="AS1189" s="13">
        <v>0</v>
      </c>
      <c r="AT1189" s="13">
        <v>0</v>
      </c>
      <c r="AU1189" s="13">
        <v>0</v>
      </c>
      <c r="AV1189" s="13">
        <v>1.0638297872340399E-2</v>
      </c>
      <c r="AW1189" s="13">
        <v>0</v>
      </c>
      <c r="AX1189" s="13">
        <v>4.0540540540540501E-2</v>
      </c>
      <c r="AY1189" s="13">
        <v>0</v>
      </c>
      <c r="AZ1189" s="13">
        <v>2.4691358024691398E-2</v>
      </c>
      <c r="BA1189" s="13">
        <v>2.04081632653061E-2</v>
      </c>
      <c r="BB1189" s="13">
        <v>0</v>
      </c>
      <c r="BC1189" s="13">
        <v>0</v>
      </c>
      <c r="BD1189" s="13"/>
      <c r="BE1189" s="13">
        <v>1.86915887850467E-2</v>
      </c>
    </row>
    <row r="1190" spans="2:57" x14ac:dyDescent="0.25">
      <c r="B1190" t="s">
        <v>318</v>
      </c>
      <c r="C1190" s="13">
        <v>2.4390243902438998E-3</v>
      </c>
      <c r="D1190" s="13">
        <v>1.9230769230769201E-2</v>
      </c>
      <c r="E1190" s="13">
        <v>0</v>
      </c>
      <c r="F1190" s="13">
        <v>0</v>
      </c>
      <c r="G1190" s="13">
        <v>2.15982721382289E-3</v>
      </c>
      <c r="H1190" s="13"/>
      <c r="I1190" s="13">
        <v>2.80112044817927E-3</v>
      </c>
      <c r="J1190" s="13">
        <v>2.15982721382289E-3</v>
      </c>
      <c r="K1190" s="13"/>
      <c r="L1190" s="13">
        <v>0</v>
      </c>
      <c r="M1190" s="13">
        <v>0</v>
      </c>
      <c r="N1190" s="13">
        <v>0</v>
      </c>
      <c r="O1190" s="13">
        <v>7.8740157480314994E-3</v>
      </c>
      <c r="P1190" s="13"/>
      <c r="Q1190" s="13">
        <v>0</v>
      </c>
      <c r="R1190" s="13">
        <v>0</v>
      </c>
      <c r="S1190" s="13">
        <v>1.2500000000000001E-2</v>
      </c>
      <c r="T1190" s="13">
        <v>0</v>
      </c>
      <c r="U1190" s="13">
        <v>9.2592592592592605E-3</v>
      </c>
      <c r="V1190" s="13">
        <v>0</v>
      </c>
      <c r="W1190" s="13">
        <v>0</v>
      </c>
      <c r="X1190" s="13">
        <v>0</v>
      </c>
      <c r="Y1190" s="13"/>
      <c r="Z1190" s="13">
        <v>0</v>
      </c>
      <c r="AA1190" s="13">
        <v>0</v>
      </c>
      <c r="AB1190" s="13">
        <v>7.63358778625954E-3</v>
      </c>
      <c r="AC1190" s="13">
        <v>0</v>
      </c>
      <c r="AD1190" s="13">
        <v>0</v>
      </c>
      <c r="AE1190" s="13">
        <v>1.16279069767442E-2</v>
      </c>
      <c r="AF1190" s="13">
        <v>0</v>
      </c>
      <c r="AG1190" s="13">
        <v>0</v>
      </c>
      <c r="AH1190" s="13"/>
      <c r="AI1190" s="13">
        <v>0</v>
      </c>
      <c r="AJ1190" s="13">
        <v>0</v>
      </c>
      <c r="AK1190" s="13">
        <v>8.8495575221238902E-3</v>
      </c>
      <c r="AL1190" s="13">
        <v>0</v>
      </c>
      <c r="AM1190" s="13">
        <v>0</v>
      </c>
      <c r="AN1190" s="13"/>
      <c r="AO1190" s="13">
        <v>2.05761316872428E-3</v>
      </c>
      <c r="AP1190" s="13">
        <v>2.9940119760479E-3</v>
      </c>
      <c r="AQ1190" s="13"/>
      <c r="AR1190" s="13">
        <v>0</v>
      </c>
      <c r="AS1190" s="13">
        <v>7.9365079365079395E-3</v>
      </c>
      <c r="AT1190" s="13">
        <v>0</v>
      </c>
      <c r="AU1190" s="13">
        <v>0</v>
      </c>
      <c r="AV1190" s="13">
        <v>0</v>
      </c>
      <c r="AW1190" s="13">
        <v>0</v>
      </c>
      <c r="AX1190" s="13">
        <v>0</v>
      </c>
      <c r="AY1190" s="13">
        <v>0</v>
      </c>
      <c r="AZ1190" s="13">
        <v>0</v>
      </c>
      <c r="BA1190" s="13">
        <v>0</v>
      </c>
      <c r="BB1190" s="13">
        <v>0</v>
      </c>
      <c r="BC1190" s="13">
        <v>0</v>
      </c>
      <c r="BD1190" s="13"/>
      <c r="BE1190" s="13">
        <v>0</v>
      </c>
    </row>
    <row r="1191" spans="2:57" x14ac:dyDescent="0.25">
      <c r="B1191" t="s">
        <v>82</v>
      </c>
      <c r="C1191" s="13">
        <v>7.3170731707317103E-3</v>
      </c>
      <c r="D1191" s="13">
        <v>1.9230769230769201E-2</v>
      </c>
      <c r="E1191" s="13">
        <v>2.0833333333333301E-2</v>
      </c>
      <c r="F1191" s="13">
        <v>0</v>
      </c>
      <c r="G1191" s="13">
        <v>6.4794816414686799E-3</v>
      </c>
      <c r="H1191" s="13"/>
      <c r="I1191" s="13">
        <v>8.4033613445378096E-3</v>
      </c>
      <c r="J1191" s="13">
        <v>6.4794816414686799E-3</v>
      </c>
      <c r="K1191" s="13"/>
      <c r="L1191" s="13">
        <v>1.7857142857142901E-2</v>
      </c>
      <c r="M1191" s="13">
        <v>0</v>
      </c>
      <c r="N1191" s="13">
        <v>7.7519379844961196E-3</v>
      </c>
      <c r="O1191" s="13">
        <v>7.8740157480314994E-3</v>
      </c>
      <c r="P1191" s="13"/>
      <c r="Q1191" s="13">
        <v>1.2987012987013E-2</v>
      </c>
      <c r="R1191" s="13">
        <v>0</v>
      </c>
      <c r="S1191" s="13">
        <v>1.2500000000000001E-2</v>
      </c>
      <c r="T1191" s="13">
        <v>0</v>
      </c>
      <c r="U1191" s="13">
        <v>9.2592592592592605E-3</v>
      </c>
      <c r="V1191" s="13">
        <v>0</v>
      </c>
      <c r="W1191" s="13">
        <v>1.1764705882352899E-2</v>
      </c>
      <c r="X1191" s="13">
        <v>0</v>
      </c>
      <c r="Y1191" s="13"/>
      <c r="Z1191" s="13">
        <v>1.7543859649122799E-2</v>
      </c>
      <c r="AA1191" s="13">
        <v>0</v>
      </c>
      <c r="AB1191" s="13">
        <v>7.63358778625954E-3</v>
      </c>
      <c r="AC1191" s="13">
        <v>6.2111801242236003E-3</v>
      </c>
      <c r="AD1191" s="13">
        <v>0</v>
      </c>
      <c r="AE1191" s="13">
        <v>1.16279069767442E-2</v>
      </c>
      <c r="AF1191" s="13">
        <v>0</v>
      </c>
      <c r="AG1191" s="13">
        <v>1.3157894736842099E-2</v>
      </c>
      <c r="AH1191" s="13"/>
      <c r="AI1191" s="13">
        <v>2.7777777777777801E-2</v>
      </c>
      <c r="AJ1191" s="13">
        <v>0</v>
      </c>
      <c r="AK1191" s="13">
        <v>0</v>
      </c>
      <c r="AL1191" s="13">
        <v>2.3255813953488402E-3</v>
      </c>
      <c r="AM1191" s="13">
        <v>1.25786163522013E-2</v>
      </c>
      <c r="AN1191" s="13"/>
      <c r="AO1191" s="13">
        <v>6.17283950617284E-3</v>
      </c>
      <c r="AP1191" s="13">
        <v>8.9820359281437105E-3</v>
      </c>
      <c r="AQ1191" s="13"/>
      <c r="AR1191" s="13">
        <v>0</v>
      </c>
      <c r="AS1191" s="13">
        <v>3.9682539682539698E-3</v>
      </c>
      <c r="AT1191" s="13">
        <v>0</v>
      </c>
      <c r="AU1191" s="13">
        <v>0</v>
      </c>
      <c r="AV1191" s="13">
        <v>1.0638297872340399E-2</v>
      </c>
      <c r="AW1191" s="13">
        <v>1.7543859649122799E-2</v>
      </c>
      <c r="AX1191" s="13">
        <v>0</v>
      </c>
      <c r="AY1191" s="13">
        <v>0</v>
      </c>
      <c r="AZ1191" s="13">
        <v>2.4691358024691398E-2</v>
      </c>
      <c r="BA1191" s="13">
        <v>0</v>
      </c>
      <c r="BB1191" s="13">
        <v>0</v>
      </c>
      <c r="BC1191" s="13">
        <v>2.5000000000000001E-2</v>
      </c>
      <c r="BD1191" s="13"/>
      <c r="BE1191" s="13">
        <v>0</v>
      </c>
    </row>
    <row r="1192" spans="2:57" x14ac:dyDescent="0.25">
      <c r="B1192" t="s">
        <v>319</v>
      </c>
      <c r="C1192" s="13">
        <v>0.89512195121951199</v>
      </c>
      <c r="D1192" s="13">
        <v>0.92307692307692302</v>
      </c>
      <c r="E1192" s="13">
        <v>0.80208333333333304</v>
      </c>
      <c r="F1192" s="13">
        <v>0.88995215311004805</v>
      </c>
      <c r="G1192" s="13">
        <v>0.91360691144708395</v>
      </c>
      <c r="H1192" s="13"/>
      <c r="I1192" s="13">
        <v>0.87114845938375396</v>
      </c>
      <c r="J1192" s="13">
        <v>0.91360691144708395</v>
      </c>
      <c r="K1192" s="13"/>
      <c r="L1192" s="13">
        <v>0.89285714285714302</v>
      </c>
      <c r="M1192" s="13">
        <v>0.88205128205128203</v>
      </c>
      <c r="N1192" s="13">
        <v>0.89922480620154999</v>
      </c>
      <c r="O1192" s="13">
        <v>0.90157480314960603</v>
      </c>
      <c r="P1192" s="13"/>
      <c r="Q1192" s="13">
        <v>0.93506493506493504</v>
      </c>
      <c r="R1192" s="13">
        <v>0.80357142857142905</v>
      </c>
      <c r="S1192" s="13">
        <v>0.85</v>
      </c>
      <c r="T1192" s="13">
        <v>0.886075949367089</v>
      </c>
      <c r="U1192" s="13">
        <v>0.88888888888888895</v>
      </c>
      <c r="V1192" s="13">
        <v>0.93162393162393198</v>
      </c>
      <c r="W1192" s="13">
        <v>0.88235294117647101</v>
      </c>
      <c r="X1192" s="13">
        <v>0.92753623188405798</v>
      </c>
      <c r="Y1192" s="13"/>
      <c r="Z1192" s="13">
        <v>0.929824561403509</v>
      </c>
      <c r="AA1192" s="13">
        <v>0.86923076923076903</v>
      </c>
      <c r="AB1192" s="13">
        <v>0.87022900763358801</v>
      </c>
      <c r="AC1192" s="13">
        <v>0.91925465838509302</v>
      </c>
      <c r="AD1192" s="13">
        <v>0.86666666666666703</v>
      </c>
      <c r="AE1192" s="13">
        <v>0.89534883720930203</v>
      </c>
      <c r="AF1192" s="13">
        <v>0.9375</v>
      </c>
      <c r="AG1192" s="13">
        <v>0.89473684210526305</v>
      </c>
      <c r="AH1192" s="13"/>
      <c r="AI1192" s="13">
        <v>0.86111111111111105</v>
      </c>
      <c r="AJ1192" s="13">
        <v>0.80555555555555602</v>
      </c>
      <c r="AK1192" s="13">
        <v>0.87610619469026596</v>
      </c>
      <c r="AL1192" s="13">
        <v>0.90930232558139501</v>
      </c>
      <c r="AM1192" s="13">
        <v>0.93710691823899395</v>
      </c>
      <c r="AN1192" s="13"/>
      <c r="AO1192" s="13">
        <v>0.91152263374485598</v>
      </c>
      <c r="AP1192" s="13">
        <v>0.87125748502994005</v>
      </c>
      <c r="AQ1192" s="13"/>
      <c r="AR1192" s="13">
        <v>0.87719298245613997</v>
      </c>
      <c r="AS1192" s="13">
        <v>0.89285714285714302</v>
      </c>
      <c r="AT1192" s="13">
        <v>0.93333333333333302</v>
      </c>
      <c r="AU1192" s="13">
        <v>1</v>
      </c>
      <c r="AV1192" s="13">
        <v>0.90425531914893598</v>
      </c>
      <c r="AW1192" s="13">
        <v>0.87719298245613997</v>
      </c>
      <c r="AX1192" s="13">
        <v>0.87837837837837796</v>
      </c>
      <c r="AY1192" s="13">
        <v>0.87096774193548399</v>
      </c>
      <c r="AZ1192" s="13">
        <v>0.91358024691357997</v>
      </c>
      <c r="BA1192" s="13">
        <v>0.83673469387755095</v>
      </c>
      <c r="BB1192" s="13">
        <v>0.91304347826086996</v>
      </c>
      <c r="BC1192" s="13">
        <v>0.92500000000000004</v>
      </c>
      <c r="BD1192" s="13"/>
      <c r="BE1192" s="13">
        <v>0.903426791277258</v>
      </c>
    </row>
    <row r="1193" spans="2:57" x14ac:dyDescent="0.25">
      <c r="B1193" t="s">
        <v>274</v>
      </c>
      <c r="C1193" s="13">
        <v>-0.88780487804878006</v>
      </c>
      <c r="D1193" s="13">
        <v>-0.90384615384615397</v>
      </c>
      <c r="E1193" s="13">
        <v>-0.78125</v>
      </c>
      <c r="F1193" s="13">
        <v>-0.88995215311004805</v>
      </c>
      <c r="G1193" s="13">
        <v>-0.907127429805615</v>
      </c>
      <c r="H1193" s="13"/>
      <c r="I1193" s="13">
        <v>-0.86274509803921595</v>
      </c>
      <c r="J1193" s="13">
        <v>-0.907127429805615</v>
      </c>
      <c r="K1193" s="13"/>
      <c r="L1193" s="13">
        <v>-0.875</v>
      </c>
      <c r="M1193" s="13">
        <v>-0.88205128205128203</v>
      </c>
      <c r="N1193" s="13">
        <v>-0.89147286821705396</v>
      </c>
      <c r="O1193" s="13">
        <v>-0.89370078740157499</v>
      </c>
      <c r="P1193" s="13"/>
      <c r="Q1193" s="13">
        <v>-0.92207792207792205</v>
      </c>
      <c r="R1193" s="13">
        <v>-0.80357142857142905</v>
      </c>
      <c r="S1193" s="13">
        <v>-0.83750000000000002</v>
      </c>
      <c r="T1193" s="13">
        <v>-0.886075949367089</v>
      </c>
      <c r="U1193" s="13">
        <v>-0.87962962962962998</v>
      </c>
      <c r="V1193" s="13">
        <v>-0.93162393162393198</v>
      </c>
      <c r="W1193" s="13">
        <v>-0.870588235294118</v>
      </c>
      <c r="X1193" s="13">
        <v>-0.92753623188405798</v>
      </c>
      <c r="Y1193" s="13"/>
      <c r="Z1193" s="13">
        <v>-0.91228070175438603</v>
      </c>
      <c r="AA1193" s="13">
        <v>-0.86923076923076903</v>
      </c>
      <c r="AB1193" s="13">
        <v>-0.86259541984732802</v>
      </c>
      <c r="AC1193" s="13">
        <v>-0.91304347826086996</v>
      </c>
      <c r="AD1193" s="13">
        <v>-0.86666666666666703</v>
      </c>
      <c r="AE1193" s="13">
        <v>-0.88372093023255804</v>
      </c>
      <c r="AF1193" s="13">
        <v>-0.9375</v>
      </c>
      <c r="AG1193" s="13">
        <v>-0.88157894736842102</v>
      </c>
      <c r="AH1193" s="13"/>
      <c r="AI1193" s="13">
        <v>-0.83333333333333304</v>
      </c>
      <c r="AJ1193" s="13">
        <v>-0.80555555555555602</v>
      </c>
      <c r="AK1193" s="13">
        <v>-0.87610619469026596</v>
      </c>
      <c r="AL1193" s="13">
        <v>-0.90697674418604601</v>
      </c>
      <c r="AM1193" s="13">
        <v>-0.92452830188679203</v>
      </c>
      <c r="AN1193" s="13"/>
      <c r="AO1193" s="13">
        <v>-0.905349794238683</v>
      </c>
      <c r="AP1193" s="13">
        <v>-0.86227544910179599</v>
      </c>
      <c r="AQ1193" s="13"/>
      <c r="AR1193" s="13">
        <v>-0.87719298245613997</v>
      </c>
      <c r="AS1193" s="13">
        <v>-0.88888888888888895</v>
      </c>
      <c r="AT1193" s="13">
        <v>-0.93333333333333302</v>
      </c>
      <c r="AU1193" s="13">
        <v>-1</v>
      </c>
      <c r="AV1193" s="13">
        <v>-0.89361702127659604</v>
      </c>
      <c r="AW1193" s="13">
        <v>-0.859649122807018</v>
      </c>
      <c r="AX1193" s="13">
        <v>-0.87837837837837796</v>
      </c>
      <c r="AY1193" s="13">
        <v>-0.87096774193548399</v>
      </c>
      <c r="AZ1193" s="13">
        <v>-0.88888888888888895</v>
      </c>
      <c r="BA1193" s="13">
        <v>-0.83673469387755095</v>
      </c>
      <c r="BB1193" s="13">
        <v>-0.91304347826086996</v>
      </c>
      <c r="BC1193" s="13">
        <v>-0.9</v>
      </c>
      <c r="BD1193" s="13"/>
      <c r="BE1193" s="13">
        <v>-0.903426791277258</v>
      </c>
    </row>
    <row r="1194" spans="2:57" x14ac:dyDescent="0.25">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row>
    <row r="1195" spans="2:57" x14ac:dyDescent="0.25">
      <c r="B1195" s="6" t="s">
        <v>496</v>
      </c>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row>
    <row r="1196" spans="2:57" x14ac:dyDescent="0.25">
      <c r="B1196" s="23" t="s">
        <v>494</v>
      </c>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row>
    <row r="1197" spans="2:57" x14ac:dyDescent="0.25">
      <c r="B1197" t="s">
        <v>315</v>
      </c>
      <c r="C1197" s="13">
        <v>0.48536585365853702</v>
      </c>
      <c r="D1197" s="13">
        <v>0.40384615384615402</v>
      </c>
      <c r="E1197" s="13">
        <v>0.48958333333333298</v>
      </c>
      <c r="F1197" s="13">
        <v>0.47368421052631599</v>
      </c>
      <c r="G1197" s="13">
        <v>0.49892008639308899</v>
      </c>
      <c r="H1197" s="13"/>
      <c r="I1197" s="13">
        <v>0.46778711484593799</v>
      </c>
      <c r="J1197" s="13">
        <v>0.49892008639308899</v>
      </c>
      <c r="K1197" s="13"/>
      <c r="L1197" s="13">
        <v>0.45535714285714302</v>
      </c>
      <c r="M1197" s="13">
        <v>0.482051282051282</v>
      </c>
      <c r="N1197" s="13">
        <v>0.49612403100775199</v>
      </c>
      <c r="O1197" s="13">
        <v>0.488188976377953</v>
      </c>
      <c r="P1197" s="13"/>
      <c r="Q1197" s="13">
        <v>0.38961038961039002</v>
      </c>
      <c r="R1197" s="13">
        <v>0.46428571428571402</v>
      </c>
      <c r="S1197" s="13">
        <v>0.52500000000000002</v>
      </c>
      <c r="T1197" s="13">
        <v>0.430379746835443</v>
      </c>
      <c r="U1197" s="13">
        <v>0.50925925925925897</v>
      </c>
      <c r="V1197" s="13">
        <v>0.54700854700854695</v>
      </c>
      <c r="W1197" s="13">
        <v>0.4</v>
      </c>
      <c r="X1197" s="13">
        <v>0.52173913043478304</v>
      </c>
      <c r="Y1197" s="13"/>
      <c r="Z1197" s="13">
        <v>0.51754385964912297</v>
      </c>
      <c r="AA1197" s="13">
        <v>0.492307692307692</v>
      </c>
      <c r="AB1197" s="13">
        <v>0.50381679389313005</v>
      </c>
      <c r="AC1197" s="13">
        <v>0.48447204968944102</v>
      </c>
      <c r="AD1197" s="13">
        <v>0.43333333333333302</v>
      </c>
      <c r="AE1197" s="13">
        <v>0.45348837209302301</v>
      </c>
      <c r="AF1197" s="13">
        <v>0.5</v>
      </c>
      <c r="AG1197" s="13">
        <v>0.48684210526315802</v>
      </c>
      <c r="AH1197" s="13"/>
      <c r="AI1197" s="13">
        <v>0.47222222222222199</v>
      </c>
      <c r="AJ1197" s="13">
        <v>0.41666666666666702</v>
      </c>
      <c r="AK1197" s="13">
        <v>0.44247787610619499</v>
      </c>
      <c r="AL1197" s="13">
        <v>0.48372093023255802</v>
      </c>
      <c r="AM1197" s="13">
        <v>0.55974842767295596</v>
      </c>
      <c r="AN1197" s="13"/>
      <c r="AO1197" s="13">
        <v>0.50617283950617298</v>
      </c>
      <c r="AP1197" s="13">
        <v>0.45508982035928103</v>
      </c>
      <c r="AQ1197" s="13"/>
      <c r="AR1197" s="13">
        <v>0.33333333333333298</v>
      </c>
      <c r="AS1197" s="13">
        <v>0.49206349206349198</v>
      </c>
      <c r="AT1197" s="13">
        <v>0.53333333333333299</v>
      </c>
      <c r="AU1197" s="13">
        <v>0.54166666666666696</v>
      </c>
      <c r="AV1197" s="13">
        <v>0.45744680851063801</v>
      </c>
      <c r="AW1197" s="13">
        <v>0.38596491228070201</v>
      </c>
      <c r="AX1197" s="13">
        <v>0.47297297297297303</v>
      </c>
      <c r="AY1197" s="13">
        <v>0.64516129032258096</v>
      </c>
      <c r="AZ1197" s="13">
        <v>0.56790123456790098</v>
      </c>
      <c r="BA1197" s="13">
        <v>0.59183673469387799</v>
      </c>
      <c r="BB1197" s="13">
        <v>0.41304347826087001</v>
      </c>
      <c r="BC1197" s="13">
        <v>0.5</v>
      </c>
      <c r="BD1197" s="13"/>
      <c r="BE1197" s="13">
        <v>0.49532710280373798</v>
      </c>
    </row>
    <row r="1198" spans="2:57" x14ac:dyDescent="0.25">
      <c r="B1198" t="s">
        <v>316</v>
      </c>
      <c r="C1198" s="13">
        <v>0.41219512195121899</v>
      </c>
      <c r="D1198" s="13">
        <v>0.480769230769231</v>
      </c>
      <c r="E1198" s="13">
        <v>0.35416666666666702</v>
      </c>
      <c r="F1198" s="13">
        <v>0.44976076555023897</v>
      </c>
      <c r="G1198" s="13">
        <v>0.399568034557235</v>
      </c>
      <c r="H1198" s="13"/>
      <c r="I1198" s="13">
        <v>0.42857142857142899</v>
      </c>
      <c r="J1198" s="13">
        <v>0.399568034557235</v>
      </c>
      <c r="K1198" s="13"/>
      <c r="L1198" s="13">
        <v>0.4375</v>
      </c>
      <c r="M1198" s="13">
        <v>0.43589743589743601</v>
      </c>
      <c r="N1198" s="13">
        <v>0.434108527131783</v>
      </c>
      <c r="O1198" s="13">
        <v>0.36220472440944901</v>
      </c>
      <c r="P1198" s="13"/>
      <c r="Q1198" s="13">
        <v>0.493506493506494</v>
      </c>
      <c r="R1198" s="13">
        <v>0.375</v>
      </c>
      <c r="S1198" s="13">
        <v>0.375</v>
      </c>
      <c r="T1198" s="13">
        <v>0.493670886075949</v>
      </c>
      <c r="U1198" s="13">
        <v>0.41666666666666702</v>
      </c>
      <c r="V1198" s="13">
        <v>0.36752136752136799</v>
      </c>
      <c r="W1198" s="13">
        <v>0.45882352941176502</v>
      </c>
      <c r="X1198" s="13">
        <v>0.38647342995169098</v>
      </c>
      <c r="Y1198" s="13"/>
      <c r="Z1198" s="13">
        <v>0.38596491228070201</v>
      </c>
      <c r="AA1198" s="13">
        <v>0.42307692307692302</v>
      </c>
      <c r="AB1198" s="13">
        <v>0.35877862595419802</v>
      </c>
      <c r="AC1198" s="13">
        <v>0.447204968944099</v>
      </c>
      <c r="AD1198" s="13">
        <v>0.38888888888888901</v>
      </c>
      <c r="AE1198" s="13">
        <v>0.418604651162791</v>
      </c>
      <c r="AF1198" s="13">
        <v>0.40625</v>
      </c>
      <c r="AG1198" s="13">
        <v>0.47368421052631599</v>
      </c>
      <c r="AH1198" s="13"/>
      <c r="AI1198" s="13">
        <v>0.41666666666666702</v>
      </c>
      <c r="AJ1198" s="13">
        <v>0.44444444444444398</v>
      </c>
      <c r="AK1198" s="13">
        <v>0.42477876106194701</v>
      </c>
      <c r="AL1198" s="13">
        <v>0.42790697674418599</v>
      </c>
      <c r="AM1198" s="13">
        <v>0.35849056603773599</v>
      </c>
      <c r="AN1198" s="13"/>
      <c r="AO1198" s="13">
        <v>0.405349794238683</v>
      </c>
      <c r="AP1198" s="13">
        <v>0.42215568862275399</v>
      </c>
      <c r="AQ1198" s="13"/>
      <c r="AR1198" s="13">
        <v>0.50877192982456099</v>
      </c>
      <c r="AS1198" s="13">
        <v>0.42460317460317498</v>
      </c>
      <c r="AT1198" s="13">
        <v>0.266666666666667</v>
      </c>
      <c r="AU1198" s="13">
        <v>0.45833333333333298</v>
      </c>
      <c r="AV1198" s="13">
        <v>0.43617021276595702</v>
      </c>
      <c r="AW1198" s="13">
        <v>0.45614035087719301</v>
      </c>
      <c r="AX1198" s="13">
        <v>0.445945945945946</v>
      </c>
      <c r="AY1198" s="13">
        <v>0.35483870967741898</v>
      </c>
      <c r="AZ1198" s="13">
        <v>0.34567901234567899</v>
      </c>
      <c r="BA1198" s="13">
        <v>0.28571428571428598</v>
      </c>
      <c r="BB1198" s="13">
        <v>0.41304347826087001</v>
      </c>
      <c r="BC1198" s="13">
        <v>0.375</v>
      </c>
      <c r="BD1198" s="13"/>
      <c r="BE1198" s="13">
        <v>0.41744548286604399</v>
      </c>
    </row>
    <row r="1199" spans="2:57" x14ac:dyDescent="0.25">
      <c r="B1199" t="s">
        <v>491</v>
      </c>
      <c r="C1199" s="13">
        <v>7.5609756097561001E-2</v>
      </c>
      <c r="D1199" s="13">
        <v>5.7692307692307702E-2</v>
      </c>
      <c r="E1199" s="13">
        <v>9.375E-2</v>
      </c>
      <c r="F1199" s="13">
        <v>6.2200956937799E-2</v>
      </c>
      <c r="G1199" s="13">
        <v>7.9913606911447096E-2</v>
      </c>
      <c r="H1199" s="13"/>
      <c r="I1199" s="13">
        <v>7.0028011204481794E-2</v>
      </c>
      <c r="J1199" s="13">
        <v>7.9913606911447096E-2</v>
      </c>
      <c r="K1199" s="13"/>
      <c r="L1199" s="13">
        <v>6.25E-2</v>
      </c>
      <c r="M1199" s="13">
        <v>6.6666666666666693E-2</v>
      </c>
      <c r="N1199" s="13">
        <v>4.6511627906976702E-2</v>
      </c>
      <c r="O1199" s="13">
        <v>0.118110236220472</v>
      </c>
      <c r="P1199" s="13"/>
      <c r="Q1199" s="13">
        <v>5.1948051948052E-2</v>
      </c>
      <c r="R1199" s="13">
        <v>0.107142857142857</v>
      </c>
      <c r="S1199" s="13">
        <v>6.25E-2</v>
      </c>
      <c r="T1199" s="13">
        <v>5.0632911392405097E-2</v>
      </c>
      <c r="U1199" s="13">
        <v>6.4814814814814797E-2</v>
      </c>
      <c r="V1199" s="13">
        <v>5.9829059829059797E-2</v>
      </c>
      <c r="W1199" s="13">
        <v>0.11764705882352899</v>
      </c>
      <c r="X1199" s="13">
        <v>8.6956521739130405E-2</v>
      </c>
      <c r="Y1199" s="13"/>
      <c r="Z1199" s="13">
        <v>5.2631578947368397E-2</v>
      </c>
      <c r="AA1199" s="13">
        <v>8.4615384615384606E-2</v>
      </c>
      <c r="AB1199" s="13">
        <v>9.9236641221374003E-2</v>
      </c>
      <c r="AC1199" s="13">
        <v>5.5900621118012403E-2</v>
      </c>
      <c r="AD1199" s="13">
        <v>0.14444444444444399</v>
      </c>
      <c r="AE1199" s="13">
        <v>5.8139534883720902E-2</v>
      </c>
      <c r="AF1199" s="13">
        <v>9.375E-2</v>
      </c>
      <c r="AG1199" s="13">
        <v>2.6315789473684199E-2</v>
      </c>
      <c r="AH1199" s="13"/>
      <c r="AI1199" s="13">
        <v>2.7777777777777801E-2</v>
      </c>
      <c r="AJ1199" s="13">
        <v>0.11111111111111099</v>
      </c>
      <c r="AK1199" s="13">
        <v>0.11504424778761101</v>
      </c>
      <c r="AL1199" s="13">
        <v>6.5116279069767399E-2</v>
      </c>
      <c r="AM1199" s="13">
        <v>6.2893081761006303E-2</v>
      </c>
      <c r="AN1199" s="13"/>
      <c r="AO1199" s="13">
        <v>6.7901234567901203E-2</v>
      </c>
      <c r="AP1199" s="13">
        <v>8.6826347305389198E-2</v>
      </c>
      <c r="AQ1199" s="13"/>
      <c r="AR1199" s="13">
        <v>0.140350877192982</v>
      </c>
      <c r="AS1199" s="13">
        <v>7.1428571428571397E-2</v>
      </c>
      <c r="AT1199" s="13">
        <v>6.6666666666666693E-2</v>
      </c>
      <c r="AU1199" s="13">
        <v>0</v>
      </c>
      <c r="AV1199" s="13">
        <v>6.3829787234042507E-2</v>
      </c>
      <c r="AW1199" s="13">
        <v>0.12280701754386</v>
      </c>
      <c r="AX1199" s="13">
        <v>5.4054054054054099E-2</v>
      </c>
      <c r="AY1199" s="13">
        <v>0</v>
      </c>
      <c r="AZ1199" s="13">
        <v>4.9382716049382699E-2</v>
      </c>
      <c r="BA1199" s="13">
        <v>0.102040816326531</v>
      </c>
      <c r="BB1199" s="13">
        <v>0.108695652173913</v>
      </c>
      <c r="BC1199" s="13">
        <v>0.1</v>
      </c>
      <c r="BD1199" s="13"/>
      <c r="BE1199" s="13">
        <v>7.7881619937694699E-2</v>
      </c>
    </row>
    <row r="1200" spans="2:57" x14ac:dyDescent="0.25">
      <c r="B1200" t="s">
        <v>492</v>
      </c>
      <c r="C1200" s="13">
        <v>1.34146341463415E-2</v>
      </c>
      <c r="D1200" s="13">
        <v>1.9230769230769201E-2</v>
      </c>
      <c r="E1200" s="13">
        <v>3.125E-2</v>
      </c>
      <c r="F1200" s="13">
        <v>9.5693779904306199E-3</v>
      </c>
      <c r="G1200" s="13">
        <v>1.07991360691145E-2</v>
      </c>
      <c r="H1200" s="13"/>
      <c r="I1200" s="13">
        <v>1.6806722689075598E-2</v>
      </c>
      <c r="J1200" s="13">
        <v>1.07991360691145E-2</v>
      </c>
      <c r="K1200" s="13"/>
      <c r="L1200" s="13">
        <v>3.5714285714285698E-2</v>
      </c>
      <c r="M1200" s="13">
        <v>5.1282051282051299E-3</v>
      </c>
      <c r="N1200" s="13">
        <v>7.7519379844961196E-3</v>
      </c>
      <c r="O1200" s="13">
        <v>1.5748031496062999E-2</v>
      </c>
      <c r="P1200" s="13"/>
      <c r="Q1200" s="13">
        <v>5.1948051948052E-2</v>
      </c>
      <c r="R1200" s="13">
        <v>3.5714285714285698E-2</v>
      </c>
      <c r="S1200" s="13">
        <v>1.2500000000000001E-2</v>
      </c>
      <c r="T1200" s="13">
        <v>1.26582278481013E-2</v>
      </c>
      <c r="U1200" s="13">
        <v>0</v>
      </c>
      <c r="V1200" s="13">
        <v>0</v>
      </c>
      <c r="W1200" s="13">
        <v>2.3529411764705899E-2</v>
      </c>
      <c r="X1200" s="13">
        <v>4.8309178743961402E-3</v>
      </c>
      <c r="Y1200" s="13"/>
      <c r="Z1200" s="13">
        <v>8.7719298245613996E-3</v>
      </c>
      <c r="AA1200" s="13">
        <v>0</v>
      </c>
      <c r="AB1200" s="13">
        <v>1.5267175572519101E-2</v>
      </c>
      <c r="AC1200" s="13">
        <v>6.2111801242236003E-3</v>
      </c>
      <c r="AD1200" s="13">
        <v>2.2222222222222199E-2</v>
      </c>
      <c r="AE1200" s="13">
        <v>4.6511627906976702E-2</v>
      </c>
      <c r="AF1200" s="13">
        <v>0</v>
      </c>
      <c r="AG1200" s="13">
        <v>1.3157894736842099E-2</v>
      </c>
      <c r="AH1200" s="13"/>
      <c r="AI1200" s="13">
        <v>2.7777777777777801E-2</v>
      </c>
      <c r="AJ1200" s="13">
        <v>2.7777777777777801E-2</v>
      </c>
      <c r="AK1200" s="13">
        <v>0</v>
      </c>
      <c r="AL1200" s="13">
        <v>1.3953488372093001E-2</v>
      </c>
      <c r="AM1200" s="13">
        <v>1.25786163522013E-2</v>
      </c>
      <c r="AN1200" s="13"/>
      <c r="AO1200" s="13">
        <v>1.2345679012345699E-2</v>
      </c>
      <c r="AP1200" s="13">
        <v>1.49700598802395E-2</v>
      </c>
      <c r="AQ1200" s="13"/>
      <c r="AR1200" s="13">
        <v>1.7543859649122799E-2</v>
      </c>
      <c r="AS1200" s="13">
        <v>3.9682539682539698E-3</v>
      </c>
      <c r="AT1200" s="13">
        <v>6.6666666666666693E-2</v>
      </c>
      <c r="AU1200" s="13">
        <v>0</v>
      </c>
      <c r="AV1200" s="13">
        <v>2.1276595744680899E-2</v>
      </c>
      <c r="AW1200" s="13">
        <v>1.7543859649122799E-2</v>
      </c>
      <c r="AX1200" s="13">
        <v>1.35135135135135E-2</v>
      </c>
      <c r="AY1200" s="13">
        <v>0</v>
      </c>
      <c r="AZ1200" s="13">
        <v>1.2345679012345699E-2</v>
      </c>
      <c r="BA1200" s="13">
        <v>2.04081632653061E-2</v>
      </c>
      <c r="BB1200" s="13">
        <v>4.3478260869565202E-2</v>
      </c>
      <c r="BC1200" s="13">
        <v>0</v>
      </c>
      <c r="BD1200" s="13"/>
      <c r="BE1200" s="13">
        <v>6.2305295950155796E-3</v>
      </c>
    </row>
    <row r="1201" spans="2:57" x14ac:dyDescent="0.25">
      <c r="B1201" t="s">
        <v>318</v>
      </c>
      <c r="C1201" s="13">
        <v>6.0975609756097598E-3</v>
      </c>
      <c r="D1201" s="13">
        <v>1.9230769230769201E-2</v>
      </c>
      <c r="E1201" s="13">
        <v>1.0416666666666701E-2</v>
      </c>
      <c r="F1201" s="13">
        <v>0</v>
      </c>
      <c r="G1201" s="13">
        <v>6.4794816414686799E-3</v>
      </c>
      <c r="H1201" s="13"/>
      <c r="I1201" s="13">
        <v>5.60224089635854E-3</v>
      </c>
      <c r="J1201" s="13">
        <v>6.4794816414686799E-3</v>
      </c>
      <c r="K1201" s="13"/>
      <c r="L1201" s="13">
        <v>0</v>
      </c>
      <c r="M1201" s="13">
        <v>5.1282051282051299E-3</v>
      </c>
      <c r="N1201" s="13">
        <v>7.7519379844961196E-3</v>
      </c>
      <c r="O1201" s="13">
        <v>7.8740157480314994E-3</v>
      </c>
      <c r="P1201" s="13"/>
      <c r="Q1201" s="13">
        <v>0</v>
      </c>
      <c r="R1201" s="13">
        <v>1.7857142857142901E-2</v>
      </c>
      <c r="S1201" s="13">
        <v>1.2500000000000001E-2</v>
      </c>
      <c r="T1201" s="13">
        <v>0</v>
      </c>
      <c r="U1201" s="13">
        <v>9.2592592592592605E-3</v>
      </c>
      <c r="V1201" s="13">
        <v>1.7094017094017099E-2</v>
      </c>
      <c r="W1201" s="13">
        <v>0</v>
      </c>
      <c r="X1201" s="13">
        <v>0</v>
      </c>
      <c r="Y1201" s="13"/>
      <c r="Z1201" s="13">
        <v>1.7543859649122799E-2</v>
      </c>
      <c r="AA1201" s="13">
        <v>0</v>
      </c>
      <c r="AB1201" s="13">
        <v>1.5267175572519101E-2</v>
      </c>
      <c r="AC1201" s="13">
        <v>0</v>
      </c>
      <c r="AD1201" s="13">
        <v>0</v>
      </c>
      <c r="AE1201" s="13">
        <v>1.16279069767442E-2</v>
      </c>
      <c r="AF1201" s="13">
        <v>0</v>
      </c>
      <c r="AG1201" s="13">
        <v>0</v>
      </c>
      <c r="AH1201" s="13"/>
      <c r="AI1201" s="13">
        <v>2.7777777777777801E-2</v>
      </c>
      <c r="AJ1201" s="13">
        <v>0</v>
      </c>
      <c r="AK1201" s="13">
        <v>8.8495575221238902E-3</v>
      </c>
      <c r="AL1201" s="13">
        <v>4.65116279069767E-3</v>
      </c>
      <c r="AM1201" s="13">
        <v>0</v>
      </c>
      <c r="AN1201" s="13"/>
      <c r="AO1201" s="13">
        <v>6.17283950617284E-3</v>
      </c>
      <c r="AP1201" s="13">
        <v>5.9880239520958096E-3</v>
      </c>
      <c r="AQ1201" s="13"/>
      <c r="AR1201" s="13">
        <v>0</v>
      </c>
      <c r="AS1201" s="13">
        <v>7.9365079365079395E-3</v>
      </c>
      <c r="AT1201" s="13">
        <v>6.6666666666666693E-2</v>
      </c>
      <c r="AU1201" s="13">
        <v>0</v>
      </c>
      <c r="AV1201" s="13">
        <v>0</v>
      </c>
      <c r="AW1201" s="13">
        <v>0</v>
      </c>
      <c r="AX1201" s="13">
        <v>1.35135135135135E-2</v>
      </c>
      <c r="AY1201" s="13">
        <v>0</v>
      </c>
      <c r="AZ1201" s="13">
        <v>1.2345679012345699E-2</v>
      </c>
      <c r="BA1201" s="13">
        <v>0</v>
      </c>
      <c r="BB1201" s="13">
        <v>0</v>
      </c>
      <c r="BC1201" s="13">
        <v>0</v>
      </c>
      <c r="BD1201" s="13"/>
      <c r="BE1201" s="13">
        <v>0</v>
      </c>
    </row>
    <row r="1202" spans="2:57" x14ac:dyDescent="0.25">
      <c r="B1202" t="s">
        <v>82</v>
      </c>
      <c r="C1202" s="13">
        <v>7.3170731707317103E-3</v>
      </c>
      <c r="D1202" s="13">
        <v>1.9230769230769201E-2</v>
      </c>
      <c r="E1202" s="13">
        <v>2.0833333333333301E-2</v>
      </c>
      <c r="F1202" s="13">
        <v>4.78468899521531E-3</v>
      </c>
      <c r="G1202" s="13">
        <v>4.3196544276457903E-3</v>
      </c>
      <c r="H1202" s="13"/>
      <c r="I1202" s="13">
        <v>1.1204481792717101E-2</v>
      </c>
      <c r="J1202" s="13">
        <v>4.3196544276457903E-3</v>
      </c>
      <c r="K1202" s="13"/>
      <c r="L1202" s="13">
        <v>8.9285714285714298E-3</v>
      </c>
      <c r="M1202" s="13">
        <v>5.1282051282051299E-3</v>
      </c>
      <c r="N1202" s="13">
        <v>7.7519379844961196E-3</v>
      </c>
      <c r="O1202" s="13">
        <v>7.8740157480314994E-3</v>
      </c>
      <c r="P1202" s="13"/>
      <c r="Q1202" s="13">
        <v>1.2987012987013E-2</v>
      </c>
      <c r="R1202" s="13">
        <v>0</v>
      </c>
      <c r="S1202" s="13">
        <v>1.2500000000000001E-2</v>
      </c>
      <c r="T1202" s="13">
        <v>1.26582278481013E-2</v>
      </c>
      <c r="U1202" s="13">
        <v>0</v>
      </c>
      <c r="V1202" s="13">
        <v>8.5470085470085496E-3</v>
      </c>
      <c r="W1202" s="13">
        <v>0</v>
      </c>
      <c r="X1202" s="13">
        <v>0</v>
      </c>
      <c r="Y1202" s="13"/>
      <c r="Z1202" s="13">
        <v>1.7543859649122799E-2</v>
      </c>
      <c r="AA1202" s="13">
        <v>0</v>
      </c>
      <c r="AB1202" s="13">
        <v>7.63358778625954E-3</v>
      </c>
      <c r="AC1202" s="13">
        <v>6.2111801242236003E-3</v>
      </c>
      <c r="AD1202" s="13">
        <v>1.1111111111111099E-2</v>
      </c>
      <c r="AE1202" s="13">
        <v>1.16279069767442E-2</v>
      </c>
      <c r="AF1202" s="13">
        <v>0</v>
      </c>
      <c r="AG1202" s="13">
        <v>0</v>
      </c>
      <c r="AH1202" s="13"/>
      <c r="AI1202" s="13">
        <v>2.7777777777777801E-2</v>
      </c>
      <c r="AJ1202" s="13">
        <v>0</v>
      </c>
      <c r="AK1202" s="13">
        <v>8.8495575221238902E-3</v>
      </c>
      <c r="AL1202" s="13">
        <v>4.65116279069767E-3</v>
      </c>
      <c r="AM1202" s="13">
        <v>6.2893081761006301E-3</v>
      </c>
      <c r="AN1202" s="13"/>
      <c r="AO1202" s="13">
        <v>2.05761316872428E-3</v>
      </c>
      <c r="AP1202" s="13">
        <v>1.49700598802395E-2</v>
      </c>
      <c r="AQ1202" s="13"/>
      <c r="AR1202" s="13">
        <v>0</v>
      </c>
      <c r="AS1202" s="13">
        <v>0</v>
      </c>
      <c r="AT1202" s="13">
        <v>0</v>
      </c>
      <c r="AU1202" s="13">
        <v>0</v>
      </c>
      <c r="AV1202" s="13">
        <v>2.1276595744680899E-2</v>
      </c>
      <c r="AW1202" s="13">
        <v>1.7543859649122799E-2</v>
      </c>
      <c r="AX1202" s="13">
        <v>0</v>
      </c>
      <c r="AY1202" s="13">
        <v>0</v>
      </c>
      <c r="AZ1202" s="13">
        <v>1.2345679012345699E-2</v>
      </c>
      <c r="BA1202" s="13">
        <v>0</v>
      </c>
      <c r="BB1202" s="13">
        <v>2.1739130434782601E-2</v>
      </c>
      <c r="BC1202" s="13">
        <v>2.5000000000000001E-2</v>
      </c>
      <c r="BD1202" s="13"/>
      <c r="BE1202" s="13">
        <v>3.1152647975077898E-3</v>
      </c>
    </row>
    <row r="1203" spans="2:57" x14ac:dyDescent="0.25">
      <c r="B1203" t="s">
        <v>319</v>
      </c>
      <c r="C1203" s="13">
        <v>0.89756097560975601</v>
      </c>
      <c r="D1203" s="13">
        <v>0.88461538461538503</v>
      </c>
      <c r="E1203" s="13">
        <v>0.84375</v>
      </c>
      <c r="F1203" s="13">
        <v>0.92344497607655496</v>
      </c>
      <c r="G1203" s="13">
        <v>0.89848812095032404</v>
      </c>
      <c r="H1203" s="13"/>
      <c r="I1203" s="13">
        <v>0.89635854341736698</v>
      </c>
      <c r="J1203" s="13">
        <v>0.89848812095032404</v>
      </c>
      <c r="K1203" s="13"/>
      <c r="L1203" s="13">
        <v>0.89285714285714302</v>
      </c>
      <c r="M1203" s="13">
        <v>0.91794871794871802</v>
      </c>
      <c r="N1203" s="13">
        <v>0.93023255813953498</v>
      </c>
      <c r="O1203" s="13">
        <v>0.85039370078740195</v>
      </c>
      <c r="P1203" s="13"/>
      <c r="Q1203" s="13">
        <v>0.88311688311688297</v>
      </c>
      <c r="R1203" s="13">
        <v>0.83928571428571397</v>
      </c>
      <c r="S1203" s="13">
        <v>0.9</v>
      </c>
      <c r="T1203" s="13">
        <v>0.924050632911392</v>
      </c>
      <c r="U1203" s="13">
        <v>0.92592592592592604</v>
      </c>
      <c r="V1203" s="13">
        <v>0.91452991452991494</v>
      </c>
      <c r="W1203" s="13">
        <v>0.85882352941176499</v>
      </c>
      <c r="X1203" s="13">
        <v>0.90821256038647302</v>
      </c>
      <c r="Y1203" s="13"/>
      <c r="Z1203" s="13">
        <v>0.90350877192982504</v>
      </c>
      <c r="AA1203" s="13">
        <v>0.91538461538461502</v>
      </c>
      <c r="AB1203" s="13">
        <v>0.86259541984732802</v>
      </c>
      <c r="AC1203" s="13">
        <v>0.93167701863354002</v>
      </c>
      <c r="AD1203" s="13">
        <v>0.82222222222222197</v>
      </c>
      <c r="AE1203" s="13">
        <v>0.87209302325581395</v>
      </c>
      <c r="AF1203" s="13">
        <v>0.90625</v>
      </c>
      <c r="AG1203" s="13">
        <v>0.96052631578947401</v>
      </c>
      <c r="AH1203" s="13"/>
      <c r="AI1203" s="13">
        <v>0.88888888888888895</v>
      </c>
      <c r="AJ1203" s="13">
        <v>0.86111111111111105</v>
      </c>
      <c r="AK1203" s="13">
        <v>0.86725663716814205</v>
      </c>
      <c r="AL1203" s="13">
        <v>0.91162790697674401</v>
      </c>
      <c r="AM1203" s="13">
        <v>0.91823899371069195</v>
      </c>
      <c r="AN1203" s="13"/>
      <c r="AO1203" s="13">
        <v>0.91152263374485598</v>
      </c>
      <c r="AP1203" s="13">
        <v>0.87724550898203602</v>
      </c>
      <c r="AQ1203" s="13"/>
      <c r="AR1203" s="13">
        <v>0.84210526315789502</v>
      </c>
      <c r="AS1203" s="13">
        <v>0.91666666666666696</v>
      </c>
      <c r="AT1203" s="13">
        <v>0.8</v>
      </c>
      <c r="AU1203" s="13">
        <v>1</v>
      </c>
      <c r="AV1203" s="13">
        <v>0.89361702127659604</v>
      </c>
      <c r="AW1203" s="13">
        <v>0.84210526315789502</v>
      </c>
      <c r="AX1203" s="13">
        <v>0.91891891891891897</v>
      </c>
      <c r="AY1203" s="13">
        <v>1</v>
      </c>
      <c r="AZ1203" s="13">
        <v>0.91358024691357997</v>
      </c>
      <c r="BA1203" s="13">
        <v>0.87755102040816302</v>
      </c>
      <c r="BB1203" s="13">
        <v>0.82608695652173902</v>
      </c>
      <c r="BC1203" s="13">
        <v>0.875</v>
      </c>
      <c r="BD1203" s="13"/>
      <c r="BE1203" s="13">
        <v>0.91277258566978203</v>
      </c>
    </row>
    <row r="1204" spans="2:57" x14ac:dyDescent="0.25">
      <c r="B1204" t="s">
        <v>274</v>
      </c>
      <c r="C1204" s="13">
        <v>-0.89024390243902396</v>
      </c>
      <c r="D1204" s="13">
        <v>-0.86538461538461497</v>
      </c>
      <c r="E1204" s="13">
        <v>-0.82291666666666696</v>
      </c>
      <c r="F1204" s="13">
        <v>-0.91866028708133995</v>
      </c>
      <c r="G1204" s="13">
        <v>-0.89416846652267801</v>
      </c>
      <c r="H1204" s="13"/>
      <c r="I1204" s="13">
        <v>-0.88515406162465005</v>
      </c>
      <c r="J1204" s="13">
        <v>-0.89416846652267801</v>
      </c>
      <c r="K1204" s="13"/>
      <c r="L1204" s="13">
        <v>-0.88392857142857095</v>
      </c>
      <c r="M1204" s="13">
        <v>-0.91282051282051302</v>
      </c>
      <c r="N1204" s="13">
        <v>-0.92248062015503896</v>
      </c>
      <c r="O1204" s="13">
        <v>-0.84251968503937003</v>
      </c>
      <c r="P1204" s="13"/>
      <c r="Q1204" s="13">
        <v>-0.87012987012986998</v>
      </c>
      <c r="R1204" s="13">
        <v>-0.83928571428571397</v>
      </c>
      <c r="S1204" s="13">
        <v>-0.88749999999999996</v>
      </c>
      <c r="T1204" s="13">
        <v>-0.911392405063291</v>
      </c>
      <c r="U1204" s="13">
        <v>-0.92592592592592604</v>
      </c>
      <c r="V1204" s="13">
        <v>-0.90598290598290598</v>
      </c>
      <c r="W1204" s="13">
        <v>-0.85882352941176499</v>
      </c>
      <c r="X1204" s="13">
        <v>-0.90821256038647302</v>
      </c>
      <c r="Y1204" s="13"/>
      <c r="Z1204" s="13">
        <v>-0.88596491228070196</v>
      </c>
      <c r="AA1204" s="13">
        <v>-0.91538461538461502</v>
      </c>
      <c r="AB1204" s="13">
        <v>-0.85496183206106902</v>
      </c>
      <c r="AC1204" s="13">
        <v>-0.92546583850931696</v>
      </c>
      <c r="AD1204" s="13">
        <v>-0.81111111111111101</v>
      </c>
      <c r="AE1204" s="13">
        <v>-0.86046511627906996</v>
      </c>
      <c r="AF1204" s="13">
        <v>-0.90625</v>
      </c>
      <c r="AG1204" s="13">
        <v>-0.96052631578947401</v>
      </c>
      <c r="AH1204" s="13"/>
      <c r="AI1204" s="13">
        <v>-0.86111111111111105</v>
      </c>
      <c r="AJ1204" s="13">
        <v>-0.86111111111111105</v>
      </c>
      <c r="AK1204" s="13">
        <v>-0.85840707964601803</v>
      </c>
      <c r="AL1204" s="13">
        <v>-0.90697674418604601</v>
      </c>
      <c r="AM1204" s="13">
        <v>-0.91194968553459099</v>
      </c>
      <c r="AN1204" s="13"/>
      <c r="AO1204" s="13">
        <v>-0.90946502057613199</v>
      </c>
      <c r="AP1204" s="13">
        <v>-0.86227544910179599</v>
      </c>
      <c r="AQ1204" s="13"/>
      <c r="AR1204" s="13">
        <v>-0.84210526315789502</v>
      </c>
      <c r="AS1204" s="13">
        <v>-0.91666666666666696</v>
      </c>
      <c r="AT1204" s="13">
        <v>-0.8</v>
      </c>
      <c r="AU1204" s="13">
        <v>-1</v>
      </c>
      <c r="AV1204" s="13">
        <v>-0.87234042553191504</v>
      </c>
      <c r="AW1204" s="13">
        <v>-0.82456140350877205</v>
      </c>
      <c r="AX1204" s="13">
        <v>-0.91891891891891897</v>
      </c>
      <c r="AY1204" s="13">
        <v>-1</v>
      </c>
      <c r="AZ1204" s="13">
        <v>-0.90123456790123502</v>
      </c>
      <c r="BA1204" s="13">
        <v>-0.87755102040816302</v>
      </c>
      <c r="BB1204" s="13">
        <v>-0.80434782608695699</v>
      </c>
      <c r="BC1204" s="13">
        <v>-0.85</v>
      </c>
      <c r="BD1204" s="13"/>
      <c r="BE1204" s="13">
        <v>-0.90965732087227402</v>
      </c>
    </row>
    <row r="1205" spans="2:57" x14ac:dyDescent="0.25">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row>
    <row r="1206" spans="2:57" x14ac:dyDescent="0.25">
      <c r="B1206" s="6" t="s">
        <v>497</v>
      </c>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row>
    <row r="1207" spans="2:57" x14ac:dyDescent="0.25">
      <c r="B1207" s="23" t="s">
        <v>494</v>
      </c>
      <c r="C1207" s="13"/>
      <c r="D1207" s="13"/>
      <c r="E1207" s="13"/>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row>
    <row r="1208" spans="2:57" x14ac:dyDescent="0.25">
      <c r="B1208" t="s">
        <v>315</v>
      </c>
      <c r="C1208" s="13">
        <v>0.576829268292683</v>
      </c>
      <c r="D1208" s="13">
        <v>0.46153846153846201</v>
      </c>
      <c r="E1208" s="13">
        <v>0.53125</v>
      </c>
      <c r="F1208" s="13">
        <v>0.593301435406699</v>
      </c>
      <c r="G1208" s="13">
        <v>0.59179265658747304</v>
      </c>
      <c r="H1208" s="13"/>
      <c r="I1208" s="13">
        <v>0.55742296918767498</v>
      </c>
      <c r="J1208" s="13">
        <v>0.59179265658747304</v>
      </c>
      <c r="K1208" s="13"/>
      <c r="L1208" s="13">
        <v>0.52678571428571397</v>
      </c>
      <c r="M1208" s="13">
        <v>0.54358974358974399</v>
      </c>
      <c r="N1208" s="13">
        <v>0.59302325581395399</v>
      </c>
      <c r="O1208" s="13">
        <v>0.60629921259842501</v>
      </c>
      <c r="P1208" s="13"/>
      <c r="Q1208" s="13">
        <v>0.493506493506494</v>
      </c>
      <c r="R1208" s="13">
        <v>0.53571428571428603</v>
      </c>
      <c r="S1208" s="13">
        <v>0.57499999999999996</v>
      </c>
      <c r="T1208" s="13">
        <v>0.544303797468354</v>
      </c>
      <c r="U1208" s="13">
        <v>0.57407407407407396</v>
      </c>
      <c r="V1208" s="13">
        <v>0.60683760683760701</v>
      </c>
      <c r="W1208" s="13">
        <v>0.50588235294117601</v>
      </c>
      <c r="X1208" s="13">
        <v>0.64251207729468596</v>
      </c>
      <c r="Y1208" s="13"/>
      <c r="Z1208" s="13">
        <v>0.55263157894736803</v>
      </c>
      <c r="AA1208" s="13">
        <v>0.56923076923076898</v>
      </c>
      <c r="AB1208" s="13">
        <v>0.57251908396946605</v>
      </c>
      <c r="AC1208" s="13">
        <v>0.63975155279503104</v>
      </c>
      <c r="AD1208" s="13">
        <v>0.655555555555556</v>
      </c>
      <c r="AE1208" s="13">
        <v>0.5</v>
      </c>
      <c r="AF1208" s="13">
        <v>0.4375</v>
      </c>
      <c r="AG1208" s="13">
        <v>0.55263157894736803</v>
      </c>
      <c r="AH1208" s="13"/>
      <c r="AI1208" s="13">
        <v>0.55555555555555602</v>
      </c>
      <c r="AJ1208" s="13">
        <v>0.55555555555555602</v>
      </c>
      <c r="AK1208" s="13">
        <v>0.58407079646017701</v>
      </c>
      <c r="AL1208" s="13">
        <v>0.55348837209302304</v>
      </c>
      <c r="AM1208" s="13">
        <v>0.660377358490566</v>
      </c>
      <c r="AN1208" s="13"/>
      <c r="AO1208" s="13">
        <v>0.59670781893004099</v>
      </c>
      <c r="AP1208" s="13">
        <v>0.54790419161676696</v>
      </c>
      <c r="AQ1208" s="13"/>
      <c r="AR1208" s="13">
        <v>0.54385964912280704</v>
      </c>
      <c r="AS1208" s="13">
        <v>0.57936507936507897</v>
      </c>
      <c r="AT1208" s="13">
        <v>0.53333333333333299</v>
      </c>
      <c r="AU1208" s="13">
        <v>0.625</v>
      </c>
      <c r="AV1208" s="13">
        <v>0.5</v>
      </c>
      <c r="AW1208" s="13">
        <v>0.56140350877193002</v>
      </c>
      <c r="AX1208" s="13">
        <v>0.58108108108108103</v>
      </c>
      <c r="AY1208" s="13">
        <v>0.64516129032258096</v>
      </c>
      <c r="AZ1208" s="13">
        <v>0.65432098765432101</v>
      </c>
      <c r="BA1208" s="13">
        <v>0.67346938775510201</v>
      </c>
      <c r="BB1208" s="13">
        <v>0.5</v>
      </c>
      <c r="BC1208" s="13">
        <v>0.55000000000000004</v>
      </c>
      <c r="BD1208" s="13"/>
      <c r="BE1208" s="13">
        <v>0.61682242990654201</v>
      </c>
    </row>
    <row r="1209" spans="2:57" x14ac:dyDescent="0.25">
      <c r="B1209" t="s">
        <v>316</v>
      </c>
      <c r="C1209" s="13">
        <v>0.32560975609756099</v>
      </c>
      <c r="D1209" s="13">
        <v>0.40384615384615402</v>
      </c>
      <c r="E1209" s="13">
        <v>0.34375</v>
      </c>
      <c r="F1209" s="13">
        <v>0.33492822966507202</v>
      </c>
      <c r="G1209" s="13">
        <v>0.30885529157667402</v>
      </c>
      <c r="H1209" s="13"/>
      <c r="I1209" s="13">
        <v>0.34733893557423001</v>
      </c>
      <c r="J1209" s="13">
        <v>0.30885529157667402</v>
      </c>
      <c r="K1209" s="13"/>
      <c r="L1209" s="13">
        <v>0.39285714285714302</v>
      </c>
      <c r="M1209" s="13">
        <v>0.36923076923076897</v>
      </c>
      <c r="N1209" s="13">
        <v>0.29844961240310097</v>
      </c>
      <c r="O1209" s="13">
        <v>0.291338582677165</v>
      </c>
      <c r="P1209" s="13"/>
      <c r="Q1209" s="13">
        <v>0.38961038961039002</v>
      </c>
      <c r="R1209" s="13">
        <v>0.33928571428571402</v>
      </c>
      <c r="S1209" s="13">
        <v>0.35</v>
      </c>
      <c r="T1209" s="13">
        <v>0.392405063291139</v>
      </c>
      <c r="U1209" s="13">
        <v>0.32407407407407401</v>
      </c>
      <c r="V1209" s="13">
        <v>0.28205128205128199</v>
      </c>
      <c r="W1209" s="13">
        <v>0.376470588235294</v>
      </c>
      <c r="X1209" s="13">
        <v>0.27536231884057999</v>
      </c>
      <c r="Y1209" s="13"/>
      <c r="Z1209" s="13">
        <v>0.30701754385964902</v>
      </c>
      <c r="AA1209" s="13">
        <v>0.33076923076923098</v>
      </c>
      <c r="AB1209" s="13">
        <v>0.29770992366412202</v>
      </c>
      <c r="AC1209" s="13">
        <v>0.27950310559006197</v>
      </c>
      <c r="AD1209" s="13">
        <v>0.31111111111111101</v>
      </c>
      <c r="AE1209" s="13">
        <v>0.39534883720930197</v>
      </c>
      <c r="AF1209" s="13">
        <v>0.46875</v>
      </c>
      <c r="AG1209" s="13">
        <v>0.36842105263157898</v>
      </c>
      <c r="AH1209" s="13"/>
      <c r="AI1209" s="13">
        <v>0.36111111111111099</v>
      </c>
      <c r="AJ1209" s="13">
        <v>0.27777777777777801</v>
      </c>
      <c r="AK1209" s="13">
        <v>0.30973451327433599</v>
      </c>
      <c r="AL1209" s="13">
        <v>0.36511627906976701</v>
      </c>
      <c r="AM1209" s="13">
        <v>0.26415094339622602</v>
      </c>
      <c r="AN1209" s="13"/>
      <c r="AO1209" s="13">
        <v>0.32510288065843601</v>
      </c>
      <c r="AP1209" s="13">
        <v>0.32634730538922202</v>
      </c>
      <c r="AQ1209" s="13"/>
      <c r="AR1209" s="13">
        <v>0.33333333333333298</v>
      </c>
      <c r="AS1209" s="13">
        <v>0.32539682539682502</v>
      </c>
      <c r="AT1209" s="13">
        <v>0.33333333333333298</v>
      </c>
      <c r="AU1209" s="13">
        <v>0.33333333333333298</v>
      </c>
      <c r="AV1209" s="13">
        <v>0.35106382978723399</v>
      </c>
      <c r="AW1209" s="13">
        <v>0.35087719298245601</v>
      </c>
      <c r="AX1209" s="13">
        <v>0.32432432432432401</v>
      </c>
      <c r="AY1209" s="13">
        <v>0.35483870967741898</v>
      </c>
      <c r="AZ1209" s="13">
        <v>0.25925925925925902</v>
      </c>
      <c r="BA1209" s="13">
        <v>0.20408163265306101</v>
      </c>
      <c r="BB1209" s="13">
        <v>0.39130434782608697</v>
      </c>
      <c r="BC1209" s="13">
        <v>0.4</v>
      </c>
      <c r="BD1209" s="13"/>
      <c r="BE1209" s="13">
        <v>0.32087227414330199</v>
      </c>
    </row>
    <row r="1210" spans="2:57" x14ac:dyDescent="0.25">
      <c r="B1210" t="s">
        <v>491</v>
      </c>
      <c r="C1210" s="13">
        <v>6.9512195121951198E-2</v>
      </c>
      <c r="D1210" s="13">
        <v>9.6153846153846201E-2</v>
      </c>
      <c r="E1210" s="13">
        <v>0.114583333333333</v>
      </c>
      <c r="F1210" s="13">
        <v>5.2631578947368397E-2</v>
      </c>
      <c r="G1210" s="13">
        <v>6.4794816414686804E-2</v>
      </c>
      <c r="H1210" s="13"/>
      <c r="I1210" s="13">
        <v>7.5630252100840303E-2</v>
      </c>
      <c r="J1210" s="13">
        <v>6.4794816414686804E-2</v>
      </c>
      <c r="K1210" s="13"/>
      <c r="L1210" s="13">
        <v>5.3571428571428603E-2</v>
      </c>
      <c r="M1210" s="13">
        <v>7.69230769230769E-2</v>
      </c>
      <c r="N1210" s="13">
        <v>6.9767441860465101E-2</v>
      </c>
      <c r="O1210" s="13">
        <v>7.0866141732283505E-2</v>
      </c>
      <c r="P1210" s="13"/>
      <c r="Q1210" s="13">
        <v>0.103896103896104</v>
      </c>
      <c r="R1210" s="13">
        <v>0.107142857142857</v>
      </c>
      <c r="S1210" s="13">
        <v>0.05</v>
      </c>
      <c r="T1210" s="13">
        <v>3.7974683544303799E-2</v>
      </c>
      <c r="U1210" s="13">
        <v>6.4814814814814797E-2</v>
      </c>
      <c r="V1210" s="13">
        <v>5.9829059829059797E-2</v>
      </c>
      <c r="W1210" s="13">
        <v>9.41176470588235E-2</v>
      </c>
      <c r="X1210" s="13">
        <v>6.2801932367149801E-2</v>
      </c>
      <c r="Y1210" s="13"/>
      <c r="Z1210" s="13">
        <v>8.7719298245614002E-2</v>
      </c>
      <c r="AA1210" s="13">
        <v>8.4615384615384606E-2</v>
      </c>
      <c r="AB1210" s="13">
        <v>9.9236641221374003E-2</v>
      </c>
      <c r="AC1210" s="13">
        <v>5.5900621118012403E-2</v>
      </c>
      <c r="AD1210" s="13">
        <v>1.1111111111111099E-2</v>
      </c>
      <c r="AE1210" s="13">
        <v>5.8139534883720902E-2</v>
      </c>
      <c r="AF1210" s="13">
        <v>9.375E-2</v>
      </c>
      <c r="AG1210" s="13">
        <v>6.5789473684210495E-2</v>
      </c>
      <c r="AH1210" s="13"/>
      <c r="AI1210" s="13">
        <v>5.5555555555555601E-2</v>
      </c>
      <c r="AJ1210" s="13">
        <v>0.13888888888888901</v>
      </c>
      <c r="AK1210" s="13">
        <v>8.8495575221238895E-2</v>
      </c>
      <c r="AL1210" s="13">
        <v>5.8139534883720902E-2</v>
      </c>
      <c r="AM1210" s="13">
        <v>4.40251572327044E-2</v>
      </c>
      <c r="AN1210" s="13"/>
      <c r="AO1210" s="13">
        <v>5.7613168724279802E-2</v>
      </c>
      <c r="AP1210" s="13">
        <v>8.6826347305389198E-2</v>
      </c>
      <c r="AQ1210" s="13"/>
      <c r="AR1210" s="13">
        <v>0.105263157894737</v>
      </c>
      <c r="AS1210" s="13">
        <v>5.95238095238095E-2</v>
      </c>
      <c r="AT1210" s="13">
        <v>6.6666666666666693E-2</v>
      </c>
      <c r="AU1210" s="13">
        <v>0</v>
      </c>
      <c r="AV1210" s="13">
        <v>0.117021276595745</v>
      </c>
      <c r="AW1210" s="13">
        <v>7.0175438596491196E-2</v>
      </c>
      <c r="AX1210" s="13">
        <v>6.7567567567567599E-2</v>
      </c>
      <c r="AY1210" s="13">
        <v>0</v>
      </c>
      <c r="AZ1210" s="13">
        <v>6.1728395061728399E-2</v>
      </c>
      <c r="BA1210" s="13">
        <v>0.122448979591837</v>
      </c>
      <c r="BB1210" s="13">
        <v>6.5217391304347797E-2</v>
      </c>
      <c r="BC1210" s="13">
        <v>2.5000000000000001E-2</v>
      </c>
      <c r="BD1210" s="13"/>
      <c r="BE1210" s="13">
        <v>4.3613707165108997E-2</v>
      </c>
    </row>
    <row r="1211" spans="2:57" x14ac:dyDescent="0.25">
      <c r="B1211" t="s">
        <v>492</v>
      </c>
      <c r="C1211" s="13">
        <v>1.21951219512195E-2</v>
      </c>
      <c r="D1211" s="13">
        <v>0</v>
      </c>
      <c r="E1211" s="13">
        <v>0</v>
      </c>
      <c r="F1211" s="13">
        <v>1.43540669856459E-2</v>
      </c>
      <c r="G1211" s="13">
        <v>1.51187904967603E-2</v>
      </c>
      <c r="H1211" s="13"/>
      <c r="I1211" s="13">
        <v>8.4033613445378096E-3</v>
      </c>
      <c r="J1211" s="13">
        <v>1.51187904967603E-2</v>
      </c>
      <c r="K1211" s="13"/>
      <c r="L1211" s="13">
        <v>8.9285714285714298E-3</v>
      </c>
      <c r="M1211" s="13">
        <v>5.1282051282051299E-3</v>
      </c>
      <c r="N1211" s="13">
        <v>1.9379844961240299E-2</v>
      </c>
      <c r="O1211" s="13">
        <v>1.1811023622047201E-2</v>
      </c>
      <c r="P1211" s="13"/>
      <c r="Q1211" s="13">
        <v>0</v>
      </c>
      <c r="R1211" s="13">
        <v>1.7857142857142901E-2</v>
      </c>
      <c r="S1211" s="13">
        <v>0</v>
      </c>
      <c r="T1211" s="13">
        <v>1.26582278481013E-2</v>
      </c>
      <c r="U1211" s="13">
        <v>9.2592592592592605E-3</v>
      </c>
      <c r="V1211" s="13">
        <v>2.5641025641025599E-2</v>
      </c>
      <c r="W1211" s="13">
        <v>1.1764705882352899E-2</v>
      </c>
      <c r="X1211" s="13">
        <v>1.4492753623188401E-2</v>
      </c>
      <c r="Y1211" s="13"/>
      <c r="Z1211" s="13">
        <v>8.7719298245613996E-3</v>
      </c>
      <c r="AA1211" s="13">
        <v>1.5384615384615399E-2</v>
      </c>
      <c r="AB1211" s="13">
        <v>1.5267175572519101E-2</v>
      </c>
      <c r="AC1211" s="13">
        <v>1.8633540372670801E-2</v>
      </c>
      <c r="AD1211" s="13">
        <v>1.1111111111111099E-2</v>
      </c>
      <c r="AE1211" s="13">
        <v>1.16279069767442E-2</v>
      </c>
      <c r="AF1211" s="13">
        <v>0</v>
      </c>
      <c r="AG1211" s="13">
        <v>0</v>
      </c>
      <c r="AH1211" s="13"/>
      <c r="AI1211" s="13">
        <v>0</v>
      </c>
      <c r="AJ1211" s="13">
        <v>2.7777777777777801E-2</v>
      </c>
      <c r="AK1211" s="13">
        <v>0</v>
      </c>
      <c r="AL1211" s="13">
        <v>1.16279069767442E-2</v>
      </c>
      <c r="AM1211" s="13">
        <v>1.88679245283019E-2</v>
      </c>
      <c r="AN1211" s="13"/>
      <c r="AO1211" s="13">
        <v>8.23045267489712E-3</v>
      </c>
      <c r="AP1211" s="13">
        <v>1.79640718562874E-2</v>
      </c>
      <c r="AQ1211" s="13"/>
      <c r="AR1211" s="13">
        <v>1.7543859649122799E-2</v>
      </c>
      <c r="AS1211" s="13">
        <v>1.9841269841269799E-2</v>
      </c>
      <c r="AT1211" s="13">
        <v>0</v>
      </c>
      <c r="AU1211" s="13">
        <v>0</v>
      </c>
      <c r="AV1211" s="13">
        <v>0</v>
      </c>
      <c r="AW1211" s="13">
        <v>0</v>
      </c>
      <c r="AX1211" s="13">
        <v>2.7027027027027001E-2</v>
      </c>
      <c r="AY1211" s="13">
        <v>0</v>
      </c>
      <c r="AZ1211" s="13">
        <v>1.2345679012345699E-2</v>
      </c>
      <c r="BA1211" s="13">
        <v>0</v>
      </c>
      <c r="BB1211" s="13">
        <v>2.1739130434782601E-2</v>
      </c>
      <c r="BC1211" s="13">
        <v>0</v>
      </c>
      <c r="BD1211" s="13"/>
      <c r="BE1211" s="13">
        <v>1.5576323987538899E-2</v>
      </c>
    </row>
    <row r="1212" spans="2:57" x14ac:dyDescent="0.25">
      <c r="B1212" t="s">
        <v>318</v>
      </c>
      <c r="C1212" s="13">
        <v>4.8780487804877997E-3</v>
      </c>
      <c r="D1212" s="13">
        <v>1.9230769230769201E-2</v>
      </c>
      <c r="E1212" s="13">
        <v>0</v>
      </c>
      <c r="F1212" s="13">
        <v>0</v>
      </c>
      <c r="G1212" s="13">
        <v>6.4794816414686799E-3</v>
      </c>
      <c r="H1212" s="13"/>
      <c r="I1212" s="13">
        <v>2.80112044817927E-3</v>
      </c>
      <c r="J1212" s="13">
        <v>6.4794816414686799E-3</v>
      </c>
      <c r="K1212" s="13"/>
      <c r="L1212" s="13">
        <v>0</v>
      </c>
      <c r="M1212" s="13">
        <v>0</v>
      </c>
      <c r="N1212" s="13">
        <v>3.8759689922480598E-3</v>
      </c>
      <c r="O1212" s="13">
        <v>1.1811023622047201E-2</v>
      </c>
      <c r="P1212" s="13"/>
      <c r="Q1212" s="13">
        <v>0</v>
      </c>
      <c r="R1212" s="13">
        <v>0</v>
      </c>
      <c r="S1212" s="13">
        <v>1.2500000000000001E-2</v>
      </c>
      <c r="T1212" s="13">
        <v>0</v>
      </c>
      <c r="U1212" s="13">
        <v>9.2592592592592605E-3</v>
      </c>
      <c r="V1212" s="13">
        <v>1.7094017094017099E-2</v>
      </c>
      <c r="W1212" s="13">
        <v>0</v>
      </c>
      <c r="X1212" s="13">
        <v>0</v>
      </c>
      <c r="Y1212" s="13"/>
      <c r="Z1212" s="13">
        <v>1.7543859649122799E-2</v>
      </c>
      <c r="AA1212" s="13">
        <v>0</v>
      </c>
      <c r="AB1212" s="13">
        <v>7.63358778625954E-3</v>
      </c>
      <c r="AC1212" s="13">
        <v>0</v>
      </c>
      <c r="AD1212" s="13">
        <v>0</v>
      </c>
      <c r="AE1212" s="13">
        <v>1.16279069767442E-2</v>
      </c>
      <c r="AF1212" s="13">
        <v>0</v>
      </c>
      <c r="AG1212" s="13">
        <v>0</v>
      </c>
      <c r="AH1212" s="13"/>
      <c r="AI1212" s="13">
        <v>0</v>
      </c>
      <c r="AJ1212" s="13">
        <v>0</v>
      </c>
      <c r="AK1212" s="13">
        <v>8.8495575221238902E-3</v>
      </c>
      <c r="AL1212" s="13">
        <v>2.3255813953488402E-3</v>
      </c>
      <c r="AM1212" s="13">
        <v>6.2893081761006301E-3</v>
      </c>
      <c r="AN1212" s="13"/>
      <c r="AO1212" s="13">
        <v>4.11522633744856E-3</v>
      </c>
      <c r="AP1212" s="13">
        <v>5.9880239520958096E-3</v>
      </c>
      <c r="AQ1212" s="13"/>
      <c r="AR1212" s="13">
        <v>0</v>
      </c>
      <c r="AS1212" s="13">
        <v>7.9365079365079395E-3</v>
      </c>
      <c r="AT1212" s="13">
        <v>6.6666666666666693E-2</v>
      </c>
      <c r="AU1212" s="13">
        <v>4.1666666666666699E-2</v>
      </c>
      <c r="AV1212" s="13">
        <v>0</v>
      </c>
      <c r="AW1212" s="13">
        <v>0</v>
      </c>
      <c r="AX1212" s="13">
        <v>0</v>
      </c>
      <c r="AY1212" s="13">
        <v>0</v>
      </c>
      <c r="AZ1212" s="13">
        <v>0</v>
      </c>
      <c r="BA1212" s="13">
        <v>0</v>
      </c>
      <c r="BB1212" s="13">
        <v>0</v>
      </c>
      <c r="BC1212" s="13">
        <v>0</v>
      </c>
      <c r="BD1212" s="13"/>
      <c r="BE1212" s="13">
        <v>0</v>
      </c>
    </row>
    <row r="1213" spans="2:57" x14ac:dyDescent="0.25">
      <c r="B1213" t="s">
        <v>82</v>
      </c>
      <c r="C1213" s="13">
        <v>1.09756097560976E-2</v>
      </c>
      <c r="D1213" s="13">
        <v>1.9230769230769201E-2</v>
      </c>
      <c r="E1213" s="13">
        <v>1.0416666666666701E-2</v>
      </c>
      <c r="F1213" s="13">
        <v>4.78468899521531E-3</v>
      </c>
      <c r="G1213" s="13">
        <v>1.29589632829374E-2</v>
      </c>
      <c r="H1213" s="13"/>
      <c r="I1213" s="13">
        <v>8.4033613445378096E-3</v>
      </c>
      <c r="J1213" s="13">
        <v>1.29589632829374E-2</v>
      </c>
      <c r="K1213" s="13"/>
      <c r="L1213" s="13">
        <v>1.7857142857142901E-2</v>
      </c>
      <c r="M1213" s="13">
        <v>5.1282051282051299E-3</v>
      </c>
      <c r="N1213" s="13">
        <v>1.5503875968992199E-2</v>
      </c>
      <c r="O1213" s="13">
        <v>7.8740157480314994E-3</v>
      </c>
      <c r="P1213" s="13"/>
      <c r="Q1213" s="13">
        <v>1.2987012987013E-2</v>
      </c>
      <c r="R1213" s="13">
        <v>0</v>
      </c>
      <c r="S1213" s="13">
        <v>1.2500000000000001E-2</v>
      </c>
      <c r="T1213" s="13">
        <v>1.26582278481013E-2</v>
      </c>
      <c r="U1213" s="13">
        <v>1.85185185185185E-2</v>
      </c>
      <c r="V1213" s="13">
        <v>8.5470085470085496E-3</v>
      </c>
      <c r="W1213" s="13">
        <v>1.1764705882352899E-2</v>
      </c>
      <c r="X1213" s="13">
        <v>4.8309178743961402E-3</v>
      </c>
      <c r="Y1213" s="13"/>
      <c r="Z1213" s="13">
        <v>2.6315789473684199E-2</v>
      </c>
      <c r="AA1213" s="13">
        <v>0</v>
      </c>
      <c r="AB1213" s="13">
        <v>7.63358778625954E-3</v>
      </c>
      <c r="AC1213" s="13">
        <v>6.2111801242236003E-3</v>
      </c>
      <c r="AD1213" s="13">
        <v>1.1111111111111099E-2</v>
      </c>
      <c r="AE1213" s="13">
        <v>2.32558139534884E-2</v>
      </c>
      <c r="AF1213" s="13">
        <v>0</v>
      </c>
      <c r="AG1213" s="13">
        <v>1.3157894736842099E-2</v>
      </c>
      <c r="AH1213" s="13"/>
      <c r="AI1213" s="13">
        <v>2.7777777777777801E-2</v>
      </c>
      <c r="AJ1213" s="13">
        <v>0</v>
      </c>
      <c r="AK1213" s="13">
        <v>8.8495575221238902E-3</v>
      </c>
      <c r="AL1213" s="13">
        <v>9.3023255813953504E-3</v>
      </c>
      <c r="AM1213" s="13">
        <v>6.2893081761006301E-3</v>
      </c>
      <c r="AN1213" s="13"/>
      <c r="AO1213" s="13">
        <v>8.23045267489712E-3</v>
      </c>
      <c r="AP1213" s="13">
        <v>1.49700598802395E-2</v>
      </c>
      <c r="AQ1213" s="13"/>
      <c r="AR1213" s="13">
        <v>0</v>
      </c>
      <c r="AS1213" s="13">
        <v>7.9365079365079395E-3</v>
      </c>
      <c r="AT1213" s="13">
        <v>0</v>
      </c>
      <c r="AU1213" s="13">
        <v>0</v>
      </c>
      <c r="AV1213" s="13">
        <v>3.1914893617021302E-2</v>
      </c>
      <c r="AW1213" s="13">
        <v>1.7543859649122799E-2</v>
      </c>
      <c r="AX1213" s="13">
        <v>0</v>
      </c>
      <c r="AY1213" s="13">
        <v>0</v>
      </c>
      <c r="AZ1213" s="13">
        <v>1.2345679012345699E-2</v>
      </c>
      <c r="BA1213" s="13">
        <v>0</v>
      </c>
      <c r="BB1213" s="13">
        <v>2.1739130434782601E-2</v>
      </c>
      <c r="BC1213" s="13">
        <v>2.5000000000000001E-2</v>
      </c>
      <c r="BD1213" s="13"/>
      <c r="BE1213" s="13">
        <v>3.1152647975077898E-3</v>
      </c>
    </row>
    <row r="1214" spans="2:57" x14ac:dyDescent="0.25">
      <c r="B1214" t="s">
        <v>319</v>
      </c>
      <c r="C1214" s="13">
        <v>0.90243902439024404</v>
      </c>
      <c r="D1214" s="13">
        <v>0.86538461538461497</v>
      </c>
      <c r="E1214" s="13">
        <v>0.875</v>
      </c>
      <c r="F1214" s="13">
        <v>0.92822966507176996</v>
      </c>
      <c r="G1214" s="13">
        <v>0.90064794816414695</v>
      </c>
      <c r="H1214" s="13"/>
      <c r="I1214" s="13">
        <v>0.90476190476190499</v>
      </c>
      <c r="J1214" s="13">
        <v>0.90064794816414695</v>
      </c>
      <c r="K1214" s="13"/>
      <c r="L1214" s="13">
        <v>0.91964285714285698</v>
      </c>
      <c r="M1214" s="13">
        <v>0.91282051282051302</v>
      </c>
      <c r="N1214" s="13">
        <v>0.89147286821705396</v>
      </c>
      <c r="O1214" s="13">
        <v>0.89763779527559096</v>
      </c>
      <c r="P1214" s="13"/>
      <c r="Q1214" s="13">
        <v>0.88311688311688297</v>
      </c>
      <c r="R1214" s="13">
        <v>0.875</v>
      </c>
      <c r="S1214" s="13">
        <v>0.92500000000000004</v>
      </c>
      <c r="T1214" s="13">
        <v>0.936708860759494</v>
      </c>
      <c r="U1214" s="13">
        <v>0.89814814814814803</v>
      </c>
      <c r="V1214" s="13">
        <v>0.88888888888888895</v>
      </c>
      <c r="W1214" s="13">
        <v>0.88235294117647101</v>
      </c>
      <c r="X1214" s="13">
        <v>0.917874396135266</v>
      </c>
      <c r="Y1214" s="13"/>
      <c r="Z1214" s="13">
        <v>0.859649122807018</v>
      </c>
      <c r="AA1214" s="13">
        <v>0.9</v>
      </c>
      <c r="AB1214" s="13">
        <v>0.87022900763358801</v>
      </c>
      <c r="AC1214" s="13">
        <v>0.91925465838509302</v>
      </c>
      <c r="AD1214" s="13">
        <v>0.96666666666666701</v>
      </c>
      <c r="AE1214" s="13">
        <v>0.89534883720930203</v>
      </c>
      <c r="AF1214" s="13">
        <v>0.90625</v>
      </c>
      <c r="AG1214" s="13">
        <v>0.92105263157894701</v>
      </c>
      <c r="AH1214" s="13"/>
      <c r="AI1214" s="13">
        <v>0.91666666666666696</v>
      </c>
      <c r="AJ1214" s="13">
        <v>0.83333333333333304</v>
      </c>
      <c r="AK1214" s="13">
        <v>0.893805309734513</v>
      </c>
      <c r="AL1214" s="13">
        <v>0.918604651162791</v>
      </c>
      <c r="AM1214" s="13">
        <v>0.92452830188679203</v>
      </c>
      <c r="AN1214" s="13"/>
      <c r="AO1214" s="13">
        <v>0.92181069958847695</v>
      </c>
      <c r="AP1214" s="13">
        <v>0.87425149700598803</v>
      </c>
      <c r="AQ1214" s="13"/>
      <c r="AR1214" s="13">
        <v>0.87719298245613997</v>
      </c>
      <c r="AS1214" s="13">
        <v>0.90476190476190499</v>
      </c>
      <c r="AT1214" s="13">
        <v>0.86666666666666703</v>
      </c>
      <c r="AU1214" s="13">
        <v>0.95833333333333304</v>
      </c>
      <c r="AV1214" s="13">
        <v>0.85106382978723405</v>
      </c>
      <c r="AW1214" s="13">
        <v>0.91228070175438603</v>
      </c>
      <c r="AX1214" s="13">
        <v>0.90540540540540504</v>
      </c>
      <c r="AY1214" s="13">
        <v>1</v>
      </c>
      <c r="AZ1214" s="13">
        <v>0.91358024691357997</v>
      </c>
      <c r="BA1214" s="13">
        <v>0.87755102040816302</v>
      </c>
      <c r="BB1214" s="13">
        <v>0.89130434782608703</v>
      </c>
      <c r="BC1214" s="13">
        <v>0.95</v>
      </c>
      <c r="BD1214" s="13"/>
      <c r="BE1214" s="13">
        <v>0.93769470404984401</v>
      </c>
    </row>
    <row r="1215" spans="2:57" x14ac:dyDescent="0.25">
      <c r="B1215" t="s">
        <v>274</v>
      </c>
      <c r="C1215" s="13">
        <v>-0.89146341463414602</v>
      </c>
      <c r="D1215" s="13">
        <v>-0.84615384615384603</v>
      </c>
      <c r="E1215" s="13">
        <v>-0.86458333333333304</v>
      </c>
      <c r="F1215" s="13">
        <v>-0.92344497607655496</v>
      </c>
      <c r="G1215" s="13">
        <v>-0.88768898488120995</v>
      </c>
      <c r="H1215" s="13"/>
      <c r="I1215" s="13">
        <v>-0.89635854341736698</v>
      </c>
      <c r="J1215" s="13">
        <v>-0.88768898488120995</v>
      </c>
      <c r="K1215" s="13"/>
      <c r="L1215" s="13">
        <v>-0.90178571428571397</v>
      </c>
      <c r="M1215" s="13">
        <v>-0.90769230769230802</v>
      </c>
      <c r="N1215" s="13">
        <v>-0.87596899224806202</v>
      </c>
      <c r="O1215" s="13">
        <v>-0.88976377952755903</v>
      </c>
      <c r="P1215" s="13"/>
      <c r="Q1215" s="13">
        <v>-0.87012987012986998</v>
      </c>
      <c r="R1215" s="13">
        <v>-0.875</v>
      </c>
      <c r="S1215" s="13">
        <v>-0.91249999999999998</v>
      </c>
      <c r="T1215" s="13">
        <v>-0.924050632911392</v>
      </c>
      <c r="U1215" s="13">
        <v>-0.87962962962962998</v>
      </c>
      <c r="V1215" s="13">
        <v>-0.88034188034187999</v>
      </c>
      <c r="W1215" s="13">
        <v>-0.870588235294118</v>
      </c>
      <c r="X1215" s="13">
        <v>-0.91304347826086996</v>
      </c>
      <c r="Y1215" s="13"/>
      <c r="Z1215" s="13">
        <v>-0.83333333333333304</v>
      </c>
      <c r="AA1215" s="13">
        <v>-0.9</v>
      </c>
      <c r="AB1215" s="13">
        <v>-0.86259541984732802</v>
      </c>
      <c r="AC1215" s="13">
        <v>-0.91304347826086996</v>
      </c>
      <c r="AD1215" s="13">
        <v>-0.95555555555555605</v>
      </c>
      <c r="AE1215" s="13">
        <v>-0.87209302325581395</v>
      </c>
      <c r="AF1215" s="13">
        <v>-0.90625</v>
      </c>
      <c r="AG1215" s="13">
        <v>-0.90789473684210498</v>
      </c>
      <c r="AH1215" s="13"/>
      <c r="AI1215" s="13">
        <v>-0.88888888888888895</v>
      </c>
      <c r="AJ1215" s="13">
        <v>-0.83333333333333304</v>
      </c>
      <c r="AK1215" s="13">
        <v>-0.88495575221238898</v>
      </c>
      <c r="AL1215" s="13">
        <v>-0.90930232558139501</v>
      </c>
      <c r="AM1215" s="13">
        <v>-0.91823899371069195</v>
      </c>
      <c r="AN1215" s="13"/>
      <c r="AO1215" s="13">
        <v>-0.91358024691357997</v>
      </c>
      <c r="AP1215" s="13">
        <v>-0.859281437125749</v>
      </c>
      <c r="AQ1215" s="13"/>
      <c r="AR1215" s="13">
        <v>-0.87719298245613997</v>
      </c>
      <c r="AS1215" s="13">
        <v>-0.89682539682539697</v>
      </c>
      <c r="AT1215" s="13">
        <v>-0.86666666666666703</v>
      </c>
      <c r="AU1215" s="13">
        <v>-0.95833333333333304</v>
      </c>
      <c r="AV1215" s="13">
        <v>-0.819148936170213</v>
      </c>
      <c r="AW1215" s="13">
        <v>-0.89473684210526305</v>
      </c>
      <c r="AX1215" s="13">
        <v>-0.90540540540540504</v>
      </c>
      <c r="AY1215" s="13">
        <v>-1</v>
      </c>
      <c r="AZ1215" s="13">
        <v>-0.90123456790123502</v>
      </c>
      <c r="BA1215" s="13">
        <v>-0.87755102040816302</v>
      </c>
      <c r="BB1215" s="13">
        <v>-0.86956521739130399</v>
      </c>
      <c r="BC1215" s="13">
        <v>-0.92500000000000004</v>
      </c>
      <c r="BD1215" s="13"/>
      <c r="BE1215" s="13">
        <v>-0.934579439252336</v>
      </c>
    </row>
    <row r="1216" spans="2:57" x14ac:dyDescent="0.25">
      <c r="C1216" s="13"/>
      <c r="D1216" s="13"/>
      <c r="E1216" s="13"/>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row>
    <row r="1217" spans="2:57" x14ac:dyDescent="0.25">
      <c r="B1217" s="6" t="s">
        <v>498</v>
      </c>
      <c r="C1217" s="13"/>
      <c r="D1217" s="13"/>
      <c r="E1217" s="13"/>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row>
    <row r="1218" spans="2:57" x14ac:dyDescent="0.25">
      <c r="B1218" s="23" t="s">
        <v>494</v>
      </c>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row>
    <row r="1219" spans="2:57" x14ac:dyDescent="0.25">
      <c r="B1219" t="s">
        <v>315</v>
      </c>
      <c r="C1219" s="13">
        <v>0.54024390243902398</v>
      </c>
      <c r="D1219" s="13">
        <v>0.480769230769231</v>
      </c>
      <c r="E1219" s="13">
        <v>0.48958333333333298</v>
      </c>
      <c r="F1219" s="13">
        <v>0.52631578947368396</v>
      </c>
      <c r="G1219" s="13">
        <v>0.56371490280777503</v>
      </c>
      <c r="H1219" s="13"/>
      <c r="I1219" s="13">
        <v>0.50980392156862697</v>
      </c>
      <c r="J1219" s="13">
        <v>0.56371490280777503</v>
      </c>
      <c r="K1219" s="13"/>
      <c r="L1219" s="13">
        <v>0.5</v>
      </c>
      <c r="M1219" s="13">
        <v>0.507692307692308</v>
      </c>
      <c r="N1219" s="13">
        <v>0.52713178294573604</v>
      </c>
      <c r="O1219" s="13">
        <v>0.59448818897637801</v>
      </c>
      <c r="P1219" s="13"/>
      <c r="Q1219" s="13">
        <v>0.46753246753246802</v>
      </c>
      <c r="R1219" s="13">
        <v>0.51785714285714302</v>
      </c>
      <c r="S1219" s="13">
        <v>0.47499999999999998</v>
      </c>
      <c r="T1219" s="13">
        <v>0.481012658227848</v>
      </c>
      <c r="U1219" s="13">
        <v>0.51851851851851805</v>
      </c>
      <c r="V1219" s="13">
        <v>0.60683760683760701</v>
      </c>
      <c r="W1219" s="13">
        <v>0.57647058823529396</v>
      </c>
      <c r="X1219" s="13">
        <v>0.58937198067632801</v>
      </c>
      <c r="Y1219" s="13"/>
      <c r="Z1219" s="13">
        <v>0.49122807017543901</v>
      </c>
      <c r="AA1219" s="13">
        <v>0.57692307692307698</v>
      </c>
      <c r="AB1219" s="13">
        <v>0.53435114503816805</v>
      </c>
      <c r="AC1219" s="13">
        <v>0.565217391304348</v>
      </c>
      <c r="AD1219" s="13">
        <v>0.63333333333333297</v>
      </c>
      <c r="AE1219" s="13">
        <v>0.45348837209302301</v>
      </c>
      <c r="AF1219" s="13">
        <v>0.4375</v>
      </c>
      <c r="AG1219" s="13">
        <v>0.53947368421052599</v>
      </c>
      <c r="AH1219" s="13"/>
      <c r="AI1219" s="13">
        <v>0.5</v>
      </c>
      <c r="AJ1219" s="13">
        <v>0.51388888888888895</v>
      </c>
      <c r="AK1219" s="13">
        <v>0.46017699115044203</v>
      </c>
      <c r="AL1219" s="13">
        <v>0.53953488372092995</v>
      </c>
      <c r="AM1219" s="13">
        <v>0.63522012578616305</v>
      </c>
      <c r="AN1219" s="13"/>
      <c r="AO1219" s="13">
        <v>0.563786008230453</v>
      </c>
      <c r="AP1219" s="13">
        <v>0.50598802395209597</v>
      </c>
      <c r="AQ1219" s="13"/>
      <c r="AR1219" s="13">
        <v>0.52631578947368396</v>
      </c>
      <c r="AS1219" s="13">
        <v>0.51984126984126999</v>
      </c>
      <c r="AT1219" s="13">
        <v>0.46666666666666701</v>
      </c>
      <c r="AU1219" s="13">
        <v>0.58333333333333304</v>
      </c>
      <c r="AV1219" s="13">
        <v>0.54255319148936199</v>
      </c>
      <c r="AW1219" s="13">
        <v>0.50877192982456099</v>
      </c>
      <c r="AX1219" s="13">
        <v>0.47297297297297303</v>
      </c>
      <c r="AY1219" s="13">
        <v>0.54838709677419395</v>
      </c>
      <c r="AZ1219" s="13">
        <v>0.592592592592593</v>
      </c>
      <c r="BA1219" s="13">
        <v>0.65306122448979598</v>
      </c>
      <c r="BB1219" s="13">
        <v>0.5</v>
      </c>
      <c r="BC1219" s="13">
        <v>0.65</v>
      </c>
      <c r="BD1219" s="13"/>
      <c r="BE1219" s="13">
        <v>0.55763239875389403</v>
      </c>
    </row>
    <row r="1220" spans="2:57" x14ac:dyDescent="0.25">
      <c r="B1220" t="s">
        <v>316</v>
      </c>
      <c r="C1220" s="13">
        <v>0.34634146341463401</v>
      </c>
      <c r="D1220" s="13">
        <v>0.38461538461538503</v>
      </c>
      <c r="E1220" s="13">
        <v>0.35416666666666702</v>
      </c>
      <c r="F1220" s="13">
        <v>0.33971291866028702</v>
      </c>
      <c r="G1220" s="13">
        <v>0.34341252699783997</v>
      </c>
      <c r="H1220" s="13"/>
      <c r="I1220" s="13">
        <v>0.350140056022409</v>
      </c>
      <c r="J1220" s="13">
        <v>0.34341252699783997</v>
      </c>
      <c r="K1220" s="13"/>
      <c r="L1220" s="13">
        <v>0.375</v>
      </c>
      <c r="M1220" s="13">
        <v>0.38461538461538503</v>
      </c>
      <c r="N1220" s="13">
        <v>0.34108527131782901</v>
      </c>
      <c r="O1220" s="13">
        <v>0.31102362204724399</v>
      </c>
      <c r="P1220" s="13"/>
      <c r="Q1220" s="13">
        <v>0.40259740259740301</v>
      </c>
      <c r="R1220" s="13">
        <v>0.35714285714285698</v>
      </c>
      <c r="S1220" s="13">
        <v>0.4</v>
      </c>
      <c r="T1220" s="13">
        <v>0.392405063291139</v>
      </c>
      <c r="U1220" s="13">
        <v>0.37962962962962998</v>
      </c>
      <c r="V1220" s="13">
        <v>0.27350427350427398</v>
      </c>
      <c r="W1220" s="13">
        <v>0.25882352941176501</v>
      </c>
      <c r="X1220" s="13">
        <v>0.34299516908212602</v>
      </c>
      <c r="Y1220" s="13"/>
      <c r="Z1220" s="13">
        <v>0.41228070175438603</v>
      </c>
      <c r="AA1220" s="13">
        <v>0.31538461538461499</v>
      </c>
      <c r="AB1220" s="13">
        <v>0.29770992366412202</v>
      </c>
      <c r="AC1220" s="13">
        <v>0.31677018633540399</v>
      </c>
      <c r="AD1220" s="13">
        <v>0.27777777777777801</v>
      </c>
      <c r="AE1220" s="13">
        <v>0.45348837209302301</v>
      </c>
      <c r="AF1220" s="13">
        <v>0.46875</v>
      </c>
      <c r="AG1220" s="13">
        <v>0.355263157894737</v>
      </c>
      <c r="AH1220" s="13"/>
      <c r="AI1220" s="13">
        <v>0.33333333333333298</v>
      </c>
      <c r="AJ1220" s="13">
        <v>0.29166666666666702</v>
      </c>
      <c r="AK1220" s="13">
        <v>0.38938053097345099</v>
      </c>
      <c r="AL1220" s="13">
        <v>0.372093023255814</v>
      </c>
      <c r="AM1220" s="13">
        <v>0.276729559748428</v>
      </c>
      <c r="AN1220" s="13"/>
      <c r="AO1220" s="13">
        <v>0.32510288065843601</v>
      </c>
      <c r="AP1220" s="13">
        <v>0.37724550898203602</v>
      </c>
      <c r="AQ1220" s="13"/>
      <c r="AR1220" s="13">
        <v>0.38596491228070201</v>
      </c>
      <c r="AS1220" s="13">
        <v>0.34920634920634902</v>
      </c>
      <c r="AT1220" s="13">
        <v>0.33333333333333298</v>
      </c>
      <c r="AU1220" s="13">
        <v>0.41666666666666702</v>
      </c>
      <c r="AV1220" s="13">
        <v>0.319148936170213</v>
      </c>
      <c r="AW1220" s="13">
        <v>0.35087719298245601</v>
      </c>
      <c r="AX1220" s="13">
        <v>0.37837837837837801</v>
      </c>
      <c r="AY1220" s="13">
        <v>0.41935483870967699</v>
      </c>
      <c r="AZ1220" s="13">
        <v>0.32098765432098803</v>
      </c>
      <c r="BA1220" s="13">
        <v>0.24489795918367299</v>
      </c>
      <c r="BB1220" s="13">
        <v>0.41304347826087001</v>
      </c>
      <c r="BC1220" s="13">
        <v>0.27500000000000002</v>
      </c>
      <c r="BD1220" s="13"/>
      <c r="BE1220" s="13">
        <v>0.33333333333333298</v>
      </c>
    </row>
    <row r="1221" spans="2:57" x14ac:dyDescent="0.25">
      <c r="B1221" t="s">
        <v>491</v>
      </c>
      <c r="C1221" s="13">
        <v>8.6585365853658502E-2</v>
      </c>
      <c r="D1221" s="13">
        <v>9.6153846153846201E-2</v>
      </c>
      <c r="E1221" s="13">
        <v>0.125</v>
      </c>
      <c r="F1221" s="13">
        <v>0.105263157894737</v>
      </c>
      <c r="G1221" s="13">
        <v>6.9114470842332604E-2</v>
      </c>
      <c r="H1221" s="13"/>
      <c r="I1221" s="13">
        <v>0.109243697478992</v>
      </c>
      <c r="J1221" s="13">
        <v>6.9114470842332604E-2</v>
      </c>
      <c r="K1221" s="13"/>
      <c r="L1221" s="13">
        <v>8.0357142857142905E-2</v>
      </c>
      <c r="M1221" s="13">
        <v>9.2307692307692299E-2</v>
      </c>
      <c r="N1221" s="13">
        <v>0.104651162790698</v>
      </c>
      <c r="O1221" s="13">
        <v>6.6929133858267695E-2</v>
      </c>
      <c r="P1221" s="13"/>
      <c r="Q1221" s="13">
        <v>0.11688311688311701</v>
      </c>
      <c r="R1221" s="13">
        <v>0.107142857142857</v>
      </c>
      <c r="S1221" s="13">
        <v>8.7499999999999994E-2</v>
      </c>
      <c r="T1221" s="13">
        <v>8.8607594936708903E-2</v>
      </c>
      <c r="U1221" s="13">
        <v>6.4814814814814797E-2</v>
      </c>
      <c r="V1221" s="13">
        <v>7.69230769230769E-2</v>
      </c>
      <c r="W1221" s="13">
        <v>0.129411764705882</v>
      </c>
      <c r="X1221" s="13">
        <v>6.2801932367149801E-2</v>
      </c>
      <c r="Y1221" s="13"/>
      <c r="Z1221" s="13">
        <v>8.7719298245614002E-2</v>
      </c>
      <c r="AA1221" s="13">
        <v>9.2307692307692299E-2</v>
      </c>
      <c r="AB1221" s="13">
        <v>0.122137404580153</v>
      </c>
      <c r="AC1221" s="13">
        <v>7.4534161490683204E-2</v>
      </c>
      <c r="AD1221" s="13">
        <v>7.7777777777777807E-2</v>
      </c>
      <c r="AE1221" s="13">
        <v>5.8139534883720902E-2</v>
      </c>
      <c r="AF1221" s="13">
        <v>9.375E-2</v>
      </c>
      <c r="AG1221" s="13">
        <v>7.8947368421052599E-2</v>
      </c>
      <c r="AH1221" s="13"/>
      <c r="AI1221" s="13">
        <v>0.11111111111111099</v>
      </c>
      <c r="AJ1221" s="13">
        <v>0.180555555555556</v>
      </c>
      <c r="AK1221" s="13">
        <v>0.106194690265487</v>
      </c>
      <c r="AL1221" s="13">
        <v>7.2093023255814001E-2</v>
      </c>
      <c r="AM1221" s="13">
        <v>5.6603773584905703E-2</v>
      </c>
      <c r="AN1221" s="13"/>
      <c r="AO1221" s="13">
        <v>7.6131687242798396E-2</v>
      </c>
      <c r="AP1221" s="13">
        <v>0.101796407185629</v>
      </c>
      <c r="AQ1221" s="13"/>
      <c r="AR1221" s="13">
        <v>7.0175438596491196E-2</v>
      </c>
      <c r="AS1221" s="13">
        <v>0.103174603174603</v>
      </c>
      <c r="AT1221" s="13">
        <v>0.133333333333333</v>
      </c>
      <c r="AU1221" s="13">
        <v>0</v>
      </c>
      <c r="AV1221" s="13">
        <v>9.5744680851063801E-2</v>
      </c>
      <c r="AW1221" s="13">
        <v>0.12280701754386</v>
      </c>
      <c r="AX1221" s="13">
        <v>0.121621621621622</v>
      </c>
      <c r="AY1221" s="13">
        <v>3.2258064516128997E-2</v>
      </c>
      <c r="AZ1221" s="13">
        <v>6.1728395061728399E-2</v>
      </c>
      <c r="BA1221" s="13">
        <v>8.1632653061224497E-2</v>
      </c>
      <c r="BB1221" s="13">
        <v>6.5217391304347797E-2</v>
      </c>
      <c r="BC1221" s="13">
        <v>2.5000000000000001E-2</v>
      </c>
      <c r="BD1221" s="13"/>
      <c r="BE1221" s="13">
        <v>9.0342679127725894E-2</v>
      </c>
    </row>
    <row r="1222" spans="2:57" x14ac:dyDescent="0.25">
      <c r="B1222" t="s">
        <v>492</v>
      </c>
      <c r="C1222" s="13">
        <v>1.34146341463415E-2</v>
      </c>
      <c r="D1222" s="13">
        <v>0</v>
      </c>
      <c r="E1222" s="13">
        <v>2.0833333333333301E-2</v>
      </c>
      <c r="F1222" s="13">
        <v>1.43540669856459E-2</v>
      </c>
      <c r="G1222" s="13">
        <v>1.29589632829374E-2</v>
      </c>
      <c r="H1222" s="13"/>
      <c r="I1222" s="13">
        <v>1.4005602240896401E-2</v>
      </c>
      <c r="J1222" s="13">
        <v>1.29589632829374E-2</v>
      </c>
      <c r="K1222" s="13"/>
      <c r="L1222" s="13">
        <v>3.5714285714285698E-2</v>
      </c>
      <c r="M1222" s="13">
        <v>5.1282051282051299E-3</v>
      </c>
      <c r="N1222" s="13">
        <v>1.16279069767442E-2</v>
      </c>
      <c r="O1222" s="13">
        <v>1.1811023622047201E-2</v>
      </c>
      <c r="P1222" s="13"/>
      <c r="Q1222" s="13">
        <v>0</v>
      </c>
      <c r="R1222" s="13">
        <v>1.7857142857142901E-2</v>
      </c>
      <c r="S1222" s="13">
        <v>1.2500000000000001E-2</v>
      </c>
      <c r="T1222" s="13">
        <v>2.53164556962025E-2</v>
      </c>
      <c r="U1222" s="13">
        <v>2.7777777777777801E-2</v>
      </c>
      <c r="V1222" s="13">
        <v>1.7094017094017099E-2</v>
      </c>
      <c r="W1222" s="13">
        <v>1.1764705882352899E-2</v>
      </c>
      <c r="X1222" s="13">
        <v>4.8309178743961402E-3</v>
      </c>
      <c r="Y1222" s="13"/>
      <c r="Z1222" s="13">
        <v>0</v>
      </c>
      <c r="AA1222" s="13">
        <v>7.6923076923076901E-3</v>
      </c>
      <c r="AB1222" s="13">
        <v>3.0534351145038201E-2</v>
      </c>
      <c r="AC1222" s="13">
        <v>2.4844720496894401E-2</v>
      </c>
      <c r="AD1222" s="13">
        <v>0</v>
      </c>
      <c r="AE1222" s="13">
        <v>1.16279069767442E-2</v>
      </c>
      <c r="AF1222" s="13">
        <v>0</v>
      </c>
      <c r="AG1222" s="13">
        <v>1.3157894736842099E-2</v>
      </c>
      <c r="AH1222" s="13"/>
      <c r="AI1222" s="13">
        <v>0</v>
      </c>
      <c r="AJ1222" s="13">
        <v>1.38888888888889E-2</v>
      </c>
      <c r="AK1222" s="13">
        <v>1.7699115044247801E-2</v>
      </c>
      <c r="AL1222" s="13">
        <v>9.3023255813953504E-3</v>
      </c>
      <c r="AM1222" s="13">
        <v>2.51572327044025E-2</v>
      </c>
      <c r="AN1222" s="13"/>
      <c r="AO1222" s="13">
        <v>2.26337448559671E-2</v>
      </c>
      <c r="AP1222" s="13">
        <v>0</v>
      </c>
      <c r="AQ1222" s="13"/>
      <c r="AR1222" s="13">
        <v>1.7543859649122799E-2</v>
      </c>
      <c r="AS1222" s="13">
        <v>1.9841269841269799E-2</v>
      </c>
      <c r="AT1222" s="13">
        <v>0</v>
      </c>
      <c r="AU1222" s="13">
        <v>0</v>
      </c>
      <c r="AV1222" s="13">
        <v>2.1276595744680899E-2</v>
      </c>
      <c r="AW1222" s="13">
        <v>0</v>
      </c>
      <c r="AX1222" s="13">
        <v>1.35135135135135E-2</v>
      </c>
      <c r="AY1222" s="13">
        <v>0</v>
      </c>
      <c r="AZ1222" s="13">
        <v>1.2345679012345699E-2</v>
      </c>
      <c r="BA1222" s="13">
        <v>2.04081632653061E-2</v>
      </c>
      <c r="BB1222" s="13">
        <v>0</v>
      </c>
      <c r="BC1222" s="13">
        <v>0</v>
      </c>
      <c r="BD1222" s="13"/>
      <c r="BE1222" s="13">
        <v>1.2461059190031199E-2</v>
      </c>
    </row>
    <row r="1223" spans="2:57" x14ac:dyDescent="0.25">
      <c r="B1223" t="s">
        <v>318</v>
      </c>
      <c r="C1223" s="13">
        <v>6.0975609756097598E-3</v>
      </c>
      <c r="D1223" s="13">
        <v>1.9230769230769201E-2</v>
      </c>
      <c r="E1223" s="13">
        <v>0</v>
      </c>
      <c r="F1223" s="13">
        <v>4.78468899521531E-3</v>
      </c>
      <c r="G1223" s="13">
        <v>6.4794816414686799E-3</v>
      </c>
      <c r="H1223" s="13"/>
      <c r="I1223" s="13">
        <v>5.60224089635854E-3</v>
      </c>
      <c r="J1223" s="13">
        <v>6.4794816414686799E-3</v>
      </c>
      <c r="K1223" s="13"/>
      <c r="L1223" s="13">
        <v>0</v>
      </c>
      <c r="M1223" s="13">
        <v>1.02564102564103E-2</v>
      </c>
      <c r="N1223" s="13">
        <v>3.8759689922480598E-3</v>
      </c>
      <c r="O1223" s="13">
        <v>7.8740157480314994E-3</v>
      </c>
      <c r="P1223" s="13"/>
      <c r="Q1223" s="13">
        <v>0</v>
      </c>
      <c r="R1223" s="13">
        <v>0</v>
      </c>
      <c r="S1223" s="13">
        <v>1.2500000000000001E-2</v>
      </c>
      <c r="T1223" s="13">
        <v>1.26582278481013E-2</v>
      </c>
      <c r="U1223" s="13">
        <v>9.2592592592592605E-3</v>
      </c>
      <c r="V1223" s="13">
        <v>1.7094017094017099E-2</v>
      </c>
      <c r="W1223" s="13">
        <v>0</v>
      </c>
      <c r="X1223" s="13">
        <v>0</v>
      </c>
      <c r="Y1223" s="13"/>
      <c r="Z1223" s="13">
        <v>8.7719298245613996E-3</v>
      </c>
      <c r="AA1223" s="13">
        <v>0</v>
      </c>
      <c r="AB1223" s="13">
        <v>7.63358778625954E-3</v>
      </c>
      <c r="AC1223" s="13">
        <v>1.2422360248447201E-2</v>
      </c>
      <c r="AD1223" s="13">
        <v>0</v>
      </c>
      <c r="AE1223" s="13">
        <v>1.16279069767442E-2</v>
      </c>
      <c r="AF1223" s="13">
        <v>0</v>
      </c>
      <c r="AG1223" s="13">
        <v>0</v>
      </c>
      <c r="AH1223" s="13"/>
      <c r="AI1223" s="13">
        <v>0</v>
      </c>
      <c r="AJ1223" s="13">
        <v>0</v>
      </c>
      <c r="AK1223" s="13">
        <v>1.7699115044247801E-2</v>
      </c>
      <c r="AL1223" s="13">
        <v>4.65116279069767E-3</v>
      </c>
      <c r="AM1223" s="13">
        <v>0</v>
      </c>
      <c r="AN1223" s="13"/>
      <c r="AO1223" s="13">
        <v>6.17283950617284E-3</v>
      </c>
      <c r="AP1223" s="13">
        <v>5.9880239520958096E-3</v>
      </c>
      <c r="AQ1223" s="13"/>
      <c r="AR1223" s="13">
        <v>0</v>
      </c>
      <c r="AS1223" s="13">
        <v>7.9365079365079395E-3</v>
      </c>
      <c r="AT1223" s="13">
        <v>6.6666666666666693E-2</v>
      </c>
      <c r="AU1223" s="13">
        <v>0</v>
      </c>
      <c r="AV1223" s="13">
        <v>0</v>
      </c>
      <c r="AW1223" s="13">
        <v>0</v>
      </c>
      <c r="AX1223" s="13">
        <v>1.35135135135135E-2</v>
      </c>
      <c r="AY1223" s="13">
        <v>0</v>
      </c>
      <c r="AZ1223" s="13">
        <v>0</v>
      </c>
      <c r="BA1223" s="13">
        <v>0</v>
      </c>
      <c r="BB1223" s="13">
        <v>2.1739130434782601E-2</v>
      </c>
      <c r="BC1223" s="13">
        <v>0</v>
      </c>
      <c r="BD1223" s="13"/>
      <c r="BE1223" s="13">
        <v>6.2305295950155796E-3</v>
      </c>
    </row>
    <row r="1224" spans="2:57" x14ac:dyDescent="0.25">
      <c r="B1224" t="s">
        <v>82</v>
      </c>
      <c r="C1224" s="13">
        <v>7.3170731707317103E-3</v>
      </c>
      <c r="D1224" s="13">
        <v>1.9230769230769201E-2</v>
      </c>
      <c r="E1224" s="13">
        <v>1.0416666666666701E-2</v>
      </c>
      <c r="F1224" s="13">
        <v>9.5693779904306199E-3</v>
      </c>
      <c r="G1224" s="13">
        <v>4.3196544276457903E-3</v>
      </c>
      <c r="H1224" s="13"/>
      <c r="I1224" s="13">
        <v>1.1204481792717101E-2</v>
      </c>
      <c r="J1224" s="13">
        <v>4.3196544276457903E-3</v>
      </c>
      <c r="K1224" s="13"/>
      <c r="L1224" s="13">
        <v>8.9285714285714298E-3</v>
      </c>
      <c r="M1224" s="13">
        <v>0</v>
      </c>
      <c r="N1224" s="13">
        <v>1.16279069767442E-2</v>
      </c>
      <c r="O1224" s="13">
        <v>7.8740157480314994E-3</v>
      </c>
      <c r="P1224" s="13"/>
      <c r="Q1224" s="13">
        <v>1.2987012987013E-2</v>
      </c>
      <c r="R1224" s="13">
        <v>0</v>
      </c>
      <c r="S1224" s="13">
        <v>1.2500000000000001E-2</v>
      </c>
      <c r="T1224" s="13">
        <v>0</v>
      </c>
      <c r="U1224" s="13">
        <v>0</v>
      </c>
      <c r="V1224" s="13">
        <v>8.5470085470085496E-3</v>
      </c>
      <c r="W1224" s="13">
        <v>2.3529411764705899E-2</v>
      </c>
      <c r="X1224" s="13">
        <v>0</v>
      </c>
      <c r="Y1224" s="13"/>
      <c r="Z1224" s="13">
        <v>0</v>
      </c>
      <c r="AA1224" s="13">
        <v>7.6923076923076901E-3</v>
      </c>
      <c r="AB1224" s="13">
        <v>7.63358778625954E-3</v>
      </c>
      <c r="AC1224" s="13">
        <v>6.2111801242236003E-3</v>
      </c>
      <c r="AD1224" s="13">
        <v>1.1111111111111099E-2</v>
      </c>
      <c r="AE1224" s="13">
        <v>1.16279069767442E-2</v>
      </c>
      <c r="AF1224" s="13">
        <v>0</v>
      </c>
      <c r="AG1224" s="13">
        <v>1.3157894736842099E-2</v>
      </c>
      <c r="AH1224" s="13"/>
      <c r="AI1224" s="13">
        <v>5.5555555555555601E-2</v>
      </c>
      <c r="AJ1224" s="13">
        <v>0</v>
      </c>
      <c r="AK1224" s="13">
        <v>8.8495575221238902E-3</v>
      </c>
      <c r="AL1224" s="13">
        <v>2.3255813953488402E-3</v>
      </c>
      <c r="AM1224" s="13">
        <v>6.2893081761006301E-3</v>
      </c>
      <c r="AN1224" s="13"/>
      <c r="AO1224" s="13">
        <v>6.17283950617284E-3</v>
      </c>
      <c r="AP1224" s="13">
        <v>8.9820359281437105E-3</v>
      </c>
      <c r="AQ1224" s="13"/>
      <c r="AR1224" s="13">
        <v>0</v>
      </c>
      <c r="AS1224" s="13">
        <v>0</v>
      </c>
      <c r="AT1224" s="13">
        <v>0</v>
      </c>
      <c r="AU1224" s="13">
        <v>0</v>
      </c>
      <c r="AV1224" s="13">
        <v>2.1276595744680899E-2</v>
      </c>
      <c r="AW1224" s="13">
        <v>1.7543859649122799E-2</v>
      </c>
      <c r="AX1224" s="13">
        <v>0</v>
      </c>
      <c r="AY1224" s="13">
        <v>0</v>
      </c>
      <c r="AZ1224" s="13">
        <v>1.2345679012345699E-2</v>
      </c>
      <c r="BA1224" s="13">
        <v>0</v>
      </c>
      <c r="BB1224" s="13">
        <v>0</v>
      </c>
      <c r="BC1224" s="13">
        <v>0.05</v>
      </c>
      <c r="BD1224" s="13"/>
      <c r="BE1224" s="13">
        <v>0</v>
      </c>
    </row>
    <row r="1225" spans="2:57" x14ac:dyDescent="0.25">
      <c r="B1225" t="s">
        <v>319</v>
      </c>
      <c r="C1225" s="13">
        <v>0.88658536585365899</v>
      </c>
      <c r="D1225" s="13">
        <v>0.86538461538461497</v>
      </c>
      <c r="E1225" s="13">
        <v>0.84375</v>
      </c>
      <c r="F1225" s="13">
        <v>0.86602870813397104</v>
      </c>
      <c r="G1225" s="13">
        <v>0.907127429805616</v>
      </c>
      <c r="H1225" s="13"/>
      <c r="I1225" s="13">
        <v>0.85994397759103602</v>
      </c>
      <c r="J1225" s="13">
        <v>0.907127429805616</v>
      </c>
      <c r="K1225" s="13"/>
      <c r="L1225" s="13">
        <v>0.875</v>
      </c>
      <c r="M1225" s="13">
        <v>0.89230769230769202</v>
      </c>
      <c r="N1225" s="13">
        <v>0.86821705426356599</v>
      </c>
      <c r="O1225" s="13">
        <v>0.90551181102362199</v>
      </c>
      <c r="P1225" s="13"/>
      <c r="Q1225" s="13">
        <v>0.87012987012986998</v>
      </c>
      <c r="R1225" s="13">
        <v>0.875</v>
      </c>
      <c r="S1225" s="13">
        <v>0.875</v>
      </c>
      <c r="T1225" s="13">
        <v>0.873417721518987</v>
      </c>
      <c r="U1225" s="13">
        <v>0.89814814814814803</v>
      </c>
      <c r="V1225" s="13">
        <v>0.88034188034187999</v>
      </c>
      <c r="W1225" s="13">
        <v>0.83529411764705896</v>
      </c>
      <c r="X1225" s="13">
        <v>0.93236714975845403</v>
      </c>
      <c r="Y1225" s="13"/>
      <c r="Z1225" s="13">
        <v>0.90350877192982404</v>
      </c>
      <c r="AA1225" s="13">
        <v>0.89230769230769202</v>
      </c>
      <c r="AB1225" s="13">
        <v>0.83206106870229002</v>
      </c>
      <c r="AC1225" s="13">
        <v>0.881987577639751</v>
      </c>
      <c r="AD1225" s="13">
        <v>0.91111111111111098</v>
      </c>
      <c r="AE1225" s="13">
        <v>0.90697674418604601</v>
      </c>
      <c r="AF1225" s="13">
        <v>0.90625</v>
      </c>
      <c r="AG1225" s="13">
        <v>0.89473684210526305</v>
      </c>
      <c r="AH1225" s="13"/>
      <c r="AI1225" s="13">
        <v>0.83333333333333304</v>
      </c>
      <c r="AJ1225" s="13">
        <v>0.80555555555555602</v>
      </c>
      <c r="AK1225" s="13">
        <v>0.84955752212389402</v>
      </c>
      <c r="AL1225" s="13">
        <v>0.91162790697674401</v>
      </c>
      <c r="AM1225" s="13">
        <v>0.91194968553459099</v>
      </c>
      <c r="AN1225" s="13"/>
      <c r="AO1225" s="13">
        <v>0.88888888888888895</v>
      </c>
      <c r="AP1225" s="13">
        <v>0.88323353293413198</v>
      </c>
      <c r="AQ1225" s="13"/>
      <c r="AR1225" s="13">
        <v>0.91228070175438603</v>
      </c>
      <c r="AS1225" s="13">
        <v>0.86904761904761896</v>
      </c>
      <c r="AT1225" s="13">
        <v>0.8</v>
      </c>
      <c r="AU1225" s="13">
        <v>1</v>
      </c>
      <c r="AV1225" s="13">
        <v>0.86170212765957399</v>
      </c>
      <c r="AW1225" s="13">
        <v>0.859649122807018</v>
      </c>
      <c r="AX1225" s="13">
        <v>0.85135135135135098</v>
      </c>
      <c r="AY1225" s="13">
        <v>0.967741935483871</v>
      </c>
      <c r="AZ1225" s="13">
        <v>0.91358024691357997</v>
      </c>
      <c r="BA1225" s="13">
        <v>0.89795918367346905</v>
      </c>
      <c r="BB1225" s="13">
        <v>0.91304347826086996</v>
      </c>
      <c r="BC1225" s="13">
        <v>0.92500000000000004</v>
      </c>
      <c r="BD1225" s="13"/>
      <c r="BE1225" s="13">
        <v>0.89096573208722696</v>
      </c>
    </row>
    <row r="1226" spans="2:57" x14ac:dyDescent="0.25">
      <c r="B1226" t="s">
        <v>274</v>
      </c>
      <c r="C1226" s="13">
        <v>-0.87926829268292706</v>
      </c>
      <c r="D1226" s="13">
        <v>-0.84615384615384603</v>
      </c>
      <c r="E1226" s="13">
        <v>-0.83333333333333304</v>
      </c>
      <c r="F1226" s="13">
        <v>-0.85645933014354103</v>
      </c>
      <c r="G1226" s="13">
        <v>-0.90280777537796997</v>
      </c>
      <c r="H1226" s="13"/>
      <c r="I1226" s="13">
        <v>-0.84873949579831898</v>
      </c>
      <c r="J1226" s="13">
        <v>-0.90280777537796997</v>
      </c>
      <c r="K1226" s="13"/>
      <c r="L1226" s="13">
        <v>-0.86607142857142905</v>
      </c>
      <c r="M1226" s="13">
        <v>-0.89230769230769202</v>
      </c>
      <c r="N1226" s="13">
        <v>-0.85658914728682201</v>
      </c>
      <c r="O1226" s="13">
        <v>-0.89763779527559096</v>
      </c>
      <c r="P1226" s="13"/>
      <c r="Q1226" s="13">
        <v>-0.85714285714285698</v>
      </c>
      <c r="R1226" s="13">
        <v>-0.875</v>
      </c>
      <c r="S1226" s="13">
        <v>-0.86250000000000004</v>
      </c>
      <c r="T1226" s="13">
        <v>-0.873417721518987</v>
      </c>
      <c r="U1226" s="13">
        <v>-0.89814814814814803</v>
      </c>
      <c r="V1226" s="13">
        <v>-0.87179487179487203</v>
      </c>
      <c r="W1226" s="13">
        <v>-0.81176470588235305</v>
      </c>
      <c r="X1226" s="13">
        <v>-0.93236714975845403</v>
      </c>
      <c r="Y1226" s="13"/>
      <c r="Z1226" s="13">
        <v>-0.90350877192982404</v>
      </c>
      <c r="AA1226" s="13">
        <v>-0.88461538461538503</v>
      </c>
      <c r="AB1226" s="13">
        <v>-0.82442748091603002</v>
      </c>
      <c r="AC1226" s="13">
        <v>-0.87577639751552805</v>
      </c>
      <c r="AD1226" s="13">
        <v>-0.9</v>
      </c>
      <c r="AE1226" s="13">
        <v>-0.89534883720930203</v>
      </c>
      <c r="AF1226" s="13">
        <v>-0.90625</v>
      </c>
      <c r="AG1226" s="13">
        <v>-0.88157894736842102</v>
      </c>
      <c r="AH1226" s="13"/>
      <c r="AI1226" s="13">
        <v>-0.77777777777777801</v>
      </c>
      <c r="AJ1226" s="13">
        <v>-0.80555555555555602</v>
      </c>
      <c r="AK1226" s="13">
        <v>-0.84070796460177</v>
      </c>
      <c r="AL1226" s="13">
        <v>-0.90930232558139501</v>
      </c>
      <c r="AM1226" s="13">
        <v>-0.90566037735849103</v>
      </c>
      <c r="AN1226" s="13"/>
      <c r="AO1226" s="13">
        <v>-0.88271604938271597</v>
      </c>
      <c r="AP1226" s="13">
        <v>-0.87425149700598803</v>
      </c>
      <c r="AQ1226" s="13"/>
      <c r="AR1226" s="13">
        <v>-0.91228070175438603</v>
      </c>
      <c r="AS1226" s="13">
        <v>-0.86904761904761896</v>
      </c>
      <c r="AT1226" s="13">
        <v>-0.8</v>
      </c>
      <c r="AU1226" s="13">
        <v>-1</v>
      </c>
      <c r="AV1226" s="13">
        <v>-0.840425531914894</v>
      </c>
      <c r="AW1226" s="13">
        <v>-0.84210526315789502</v>
      </c>
      <c r="AX1226" s="13">
        <v>-0.85135135135135098</v>
      </c>
      <c r="AY1226" s="13">
        <v>-0.967741935483871</v>
      </c>
      <c r="AZ1226" s="13">
        <v>-0.90123456790123502</v>
      </c>
      <c r="BA1226" s="13">
        <v>-0.89795918367346905</v>
      </c>
      <c r="BB1226" s="13">
        <v>-0.91304347826086996</v>
      </c>
      <c r="BC1226" s="13">
        <v>-0.875</v>
      </c>
      <c r="BD1226" s="13"/>
      <c r="BE1226" s="13">
        <v>-0.89096573208722696</v>
      </c>
    </row>
    <row r="1227" spans="2:57" x14ac:dyDescent="0.25">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row>
    <row r="1228" spans="2:57" x14ac:dyDescent="0.25">
      <c r="B1228" s="6" t="s">
        <v>499</v>
      </c>
      <c r="C1228" s="13"/>
      <c r="D1228" s="13"/>
      <c r="E1228" s="13"/>
      <c r="F1228" s="13"/>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row>
    <row r="1229" spans="2:57" x14ac:dyDescent="0.25">
      <c r="B1229" s="23" t="s">
        <v>494</v>
      </c>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row>
    <row r="1230" spans="2:57" x14ac:dyDescent="0.25">
      <c r="B1230" t="s">
        <v>315</v>
      </c>
      <c r="C1230" s="13">
        <v>0.39268292682926798</v>
      </c>
      <c r="D1230" s="13">
        <v>0.269230769230769</v>
      </c>
      <c r="E1230" s="13">
        <v>0.30208333333333298</v>
      </c>
      <c r="F1230" s="13">
        <v>0.392344497607655</v>
      </c>
      <c r="G1230" s="13">
        <v>0.42548596112310999</v>
      </c>
      <c r="H1230" s="13"/>
      <c r="I1230" s="13">
        <v>0.350140056022409</v>
      </c>
      <c r="J1230" s="13">
        <v>0.42548596112310999</v>
      </c>
      <c r="K1230" s="13"/>
      <c r="L1230" s="13">
        <v>0.3125</v>
      </c>
      <c r="M1230" s="13">
        <v>0.34358974358974398</v>
      </c>
      <c r="N1230" s="13">
        <v>0.45736434108527102</v>
      </c>
      <c r="O1230" s="13">
        <v>0.40157480314960597</v>
      </c>
      <c r="P1230" s="13"/>
      <c r="Q1230" s="13">
        <v>0.337662337662338</v>
      </c>
      <c r="R1230" s="13">
        <v>0.23214285714285701</v>
      </c>
      <c r="S1230" s="13">
        <v>0.35</v>
      </c>
      <c r="T1230" s="13">
        <v>0.40506329113924</v>
      </c>
      <c r="U1230" s="13">
        <v>0.42592592592592599</v>
      </c>
      <c r="V1230" s="13">
        <v>0.46153846153846201</v>
      </c>
      <c r="W1230" s="13">
        <v>0.32941176470588202</v>
      </c>
      <c r="X1230" s="13">
        <v>0.43961352657004799</v>
      </c>
      <c r="Y1230" s="13"/>
      <c r="Z1230" s="13">
        <v>0.394736842105263</v>
      </c>
      <c r="AA1230" s="13">
        <v>0.39230769230769202</v>
      </c>
      <c r="AB1230" s="13">
        <v>0.38167938931297701</v>
      </c>
      <c r="AC1230" s="13">
        <v>0.40372670807453398</v>
      </c>
      <c r="AD1230" s="13">
        <v>0.32222222222222202</v>
      </c>
      <c r="AE1230" s="13">
        <v>0.43023255813953498</v>
      </c>
      <c r="AF1230" s="13">
        <v>0.4375</v>
      </c>
      <c r="AG1230" s="13">
        <v>0.40789473684210498</v>
      </c>
      <c r="AH1230" s="13"/>
      <c r="AI1230" s="13">
        <v>0.52777777777777801</v>
      </c>
      <c r="AJ1230" s="13">
        <v>0.36111111111111099</v>
      </c>
      <c r="AK1230" s="13">
        <v>0.38938053097345099</v>
      </c>
      <c r="AL1230" s="13">
        <v>0.38139534883720899</v>
      </c>
      <c r="AM1230" s="13">
        <v>0.42138364779874199</v>
      </c>
      <c r="AN1230" s="13"/>
      <c r="AO1230" s="13">
        <v>0.37654320987654299</v>
      </c>
      <c r="AP1230" s="13">
        <v>0.41616766467065902</v>
      </c>
      <c r="AQ1230" s="13"/>
      <c r="AR1230" s="13">
        <v>0.24561403508771901</v>
      </c>
      <c r="AS1230" s="13">
        <v>0.38888888888888901</v>
      </c>
      <c r="AT1230" s="13">
        <v>0.4</v>
      </c>
      <c r="AU1230" s="13">
        <v>0.70833333333333304</v>
      </c>
      <c r="AV1230" s="13">
        <v>0.38297872340425498</v>
      </c>
      <c r="AW1230" s="13">
        <v>0.31578947368421101</v>
      </c>
      <c r="AX1230" s="13">
        <v>0.36486486486486502</v>
      </c>
      <c r="AY1230" s="13">
        <v>0.38709677419354799</v>
      </c>
      <c r="AZ1230" s="13">
        <v>0.49382716049382702</v>
      </c>
      <c r="BA1230" s="13">
        <v>0.38775510204081598</v>
      </c>
      <c r="BB1230" s="13">
        <v>0.34782608695652201</v>
      </c>
      <c r="BC1230" s="13">
        <v>0.47499999999999998</v>
      </c>
      <c r="BD1230" s="13"/>
      <c r="BE1230" s="13">
        <v>0.420560747663551</v>
      </c>
    </row>
    <row r="1231" spans="2:57" x14ac:dyDescent="0.25">
      <c r="B1231" t="s">
        <v>316</v>
      </c>
      <c r="C1231" s="13">
        <v>0.41463414634146301</v>
      </c>
      <c r="D1231" s="13">
        <v>0.5</v>
      </c>
      <c r="E1231" s="13">
        <v>0.36458333333333298</v>
      </c>
      <c r="F1231" s="13">
        <v>0.44019138755980902</v>
      </c>
      <c r="G1231" s="13">
        <v>0.40388768898488098</v>
      </c>
      <c r="H1231" s="13"/>
      <c r="I1231" s="13">
        <v>0.42857142857142899</v>
      </c>
      <c r="J1231" s="13">
        <v>0.40388768898488098</v>
      </c>
      <c r="K1231" s="13"/>
      <c r="L1231" s="13">
        <v>0.42857142857142899</v>
      </c>
      <c r="M1231" s="13">
        <v>0.46153846153846201</v>
      </c>
      <c r="N1231" s="13">
        <v>0.37984496124030998</v>
      </c>
      <c r="O1231" s="13">
        <v>0.40944881889763801</v>
      </c>
      <c r="P1231" s="13"/>
      <c r="Q1231" s="13">
        <v>0.45454545454545497</v>
      </c>
      <c r="R1231" s="13">
        <v>0.55357142857142905</v>
      </c>
      <c r="S1231" s="13">
        <v>0.4</v>
      </c>
      <c r="T1231" s="13">
        <v>0.367088607594937</v>
      </c>
      <c r="U1231" s="13">
        <v>0.36111111111111099</v>
      </c>
      <c r="V1231" s="13">
        <v>0.427350427350427</v>
      </c>
      <c r="W1231" s="13">
        <v>0.45882352941176502</v>
      </c>
      <c r="X1231" s="13">
        <v>0.39613526570048302</v>
      </c>
      <c r="Y1231" s="13"/>
      <c r="Z1231" s="13">
        <v>0.41228070175438603</v>
      </c>
      <c r="AA1231" s="13">
        <v>0.40769230769230802</v>
      </c>
      <c r="AB1231" s="13">
        <v>0.40458015267175601</v>
      </c>
      <c r="AC1231" s="13">
        <v>0.453416149068323</v>
      </c>
      <c r="AD1231" s="13">
        <v>0.45555555555555599</v>
      </c>
      <c r="AE1231" s="13">
        <v>0.34883720930232598</v>
      </c>
      <c r="AF1231" s="13">
        <v>0.46875</v>
      </c>
      <c r="AG1231" s="13">
        <v>0.36842105263157898</v>
      </c>
      <c r="AH1231" s="13"/>
      <c r="AI1231" s="13">
        <v>0.27777777777777801</v>
      </c>
      <c r="AJ1231" s="13">
        <v>0.38888888888888901</v>
      </c>
      <c r="AK1231" s="13">
        <v>0.38938053097345099</v>
      </c>
      <c r="AL1231" s="13">
        <v>0.44186046511627902</v>
      </c>
      <c r="AM1231" s="13">
        <v>0.42138364779874199</v>
      </c>
      <c r="AN1231" s="13"/>
      <c r="AO1231" s="13">
        <v>0.436213991769547</v>
      </c>
      <c r="AP1231" s="13">
        <v>0.38323353293413198</v>
      </c>
      <c r="AQ1231" s="13"/>
      <c r="AR1231" s="13">
        <v>0.42105263157894701</v>
      </c>
      <c r="AS1231" s="13">
        <v>0.40476190476190499</v>
      </c>
      <c r="AT1231" s="13">
        <v>0.33333333333333298</v>
      </c>
      <c r="AU1231" s="13">
        <v>0.25</v>
      </c>
      <c r="AV1231" s="13">
        <v>0.46808510638297901</v>
      </c>
      <c r="AW1231" s="13">
        <v>0.45614035087719301</v>
      </c>
      <c r="AX1231" s="13">
        <v>0.43243243243243201</v>
      </c>
      <c r="AY1231" s="13">
        <v>0.38709677419354799</v>
      </c>
      <c r="AZ1231" s="13">
        <v>0.37037037037037002</v>
      </c>
      <c r="BA1231" s="13">
        <v>0.44897959183673503</v>
      </c>
      <c r="BB1231" s="13">
        <v>0.434782608695652</v>
      </c>
      <c r="BC1231" s="13">
        <v>0.42499999999999999</v>
      </c>
      <c r="BD1231" s="13"/>
      <c r="BE1231" s="13">
        <v>0.41744548286604399</v>
      </c>
    </row>
    <row r="1232" spans="2:57" x14ac:dyDescent="0.25">
      <c r="B1232" t="s">
        <v>491</v>
      </c>
      <c r="C1232" s="13">
        <v>0.14024390243902399</v>
      </c>
      <c r="D1232" s="13">
        <v>0.15384615384615399</v>
      </c>
      <c r="E1232" s="13">
        <v>0.23958333333333301</v>
      </c>
      <c r="F1232" s="13">
        <v>0.13397129186602899</v>
      </c>
      <c r="G1232" s="13">
        <v>0.12095032397408199</v>
      </c>
      <c r="H1232" s="13"/>
      <c r="I1232" s="13">
        <v>0.165266106442577</v>
      </c>
      <c r="J1232" s="13">
        <v>0.12095032397408199</v>
      </c>
      <c r="K1232" s="13"/>
      <c r="L1232" s="13">
        <v>0.16964285714285701</v>
      </c>
      <c r="M1232" s="13">
        <v>0.15384615384615399</v>
      </c>
      <c r="N1232" s="13">
        <v>0.12015503875969</v>
      </c>
      <c r="O1232" s="13">
        <v>0.133858267716535</v>
      </c>
      <c r="P1232" s="13"/>
      <c r="Q1232" s="13">
        <v>0.11688311688311701</v>
      </c>
      <c r="R1232" s="13">
        <v>0.19642857142857101</v>
      </c>
      <c r="S1232" s="13">
        <v>0.17499999999999999</v>
      </c>
      <c r="T1232" s="13">
        <v>0.164556962025316</v>
      </c>
      <c r="U1232" s="13">
        <v>0.18518518518518501</v>
      </c>
      <c r="V1232" s="13">
        <v>7.69230769230769E-2</v>
      </c>
      <c r="W1232" s="13">
        <v>0.152941176470588</v>
      </c>
      <c r="X1232" s="13">
        <v>0.115942028985507</v>
      </c>
      <c r="Y1232" s="13"/>
      <c r="Z1232" s="13">
        <v>0.140350877192982</v>
      </c>
      <c r="AA1232" s="13">
        <v>0.16923076923076899</v>
      </c>
      <c r="AB1232" s="13">
        <v>0.18320610687022901</v>
      </c>
      <c r="AC1232" s="13">
        <v>0.12422360248447201</v>
      </c>
      <c r="AD1232" s="13">
        <v>0.122222222222222</v>
      </c>
      <c r="AE1232" s="13">
        <v>0.116279069767442</v>
      </c>
      <c r="AF1232" s="13">
        <v>9.375E-2</v>
      </c>
      <c r="AG1232" s="13">
        <v>0.118421052631579</v>
      </c>
      <c r="AH1232" s="13"/>
      <c r="AI1232" s="13">
        <v>0.16666666666666699</v>
      </c>
      <c r="AJ1232" s="13">
        <v>0.194444444444444</v>
      </c>
      <c r="AK1232" s="13">
        <v>0.15044247787610601</v>
      </c>
      <c r="AL1232" s="13">
        <v>0.127906976744186</v>
      </c>
      <c r="AM1232" s="13">
        <v>0.12578616352201299</v>
      </c>
      <c r="AN1232" s="13"/>
      <c r="AO1232" s="13">
        <v>0.133744855967078</v>
      </c>
      <c r="AP1232" s="13">
        <v>0.149700598802395</v>
      </c>
      <c r="AQ1232" s="13"/>
      <c r="AR1232" s="13">
        <v>0.22807017543859601</v>
      </c>
      <c r="AS1232" s="13">
        <v>0.13888888888888901</v>
      </c>
      <c r="AT1232" s="13">
        <v>0.266666666666667</v>
      </c>
      <c r="AU1232" s="13">
        <v>4.1666666666666699E-2</v>
      </c>
      <c r="AV1232" s="13">
        <v>0.10638297872340401</v>
      </c>
      <c r="AW1232" s="13">
        <v>0.19298245614035101</v>
      </c>
      <c r="AX1232" s="13">
        <v>0.14864864864864899</v>
      </c>
      <c r="AY1232" s="13">
        <v>0.19354838709677399</v>
      </c>
      <c r="AZ1232" s="13">
        <v>9.8765432098765399E-2</v>
      </c>
      <c r="BA1232" s="13">
        <v>0.122448979591837</v>
      </c>
      <c r="BB1232" s="13">
        <v>0.15217391304347799</v>
      </c>
      <c r="BC1232" s="13">
        <v>7.4999999999999997E-2</v>
      </c>
      <c r="BD1232" s="13"/>
      <c r="BE1232" s="13">
        <v>0.118380062305296</v>
      </c>
    </row>
    <row r="1233" spans="2:57" x14ac:dyDescent="0.25">
      <c r="B1233" t="s">
        <v>492</v>
      </c>
      <c r="C1233" s="13">
        <v>2.3170731707317101E-2</v>
      </c>
      <c r="D1233" s="13">
        <v>0</v>
      </c>
      <c r="E1233" s="13">
        <v>4.1666666666666699E-2</v>
      </c>
      <c r="F1233" s="13">
        <v>1.9138755980861202E-2</v>
      </c>
      <c r="G1233" s="13">
        <v>2.3758099352051799E-2</v>
      </c>
      <c r="H1233" s="13"/>
      <c r="I1233" s="13">
        <v>2.2408963585434202E-2</v>
      </c>
      <c r="J1233" s="13">
        <v>2.3758099352051799E-2</v>
      </c>
      <c r="K1233" s="13"/>
      <c r="L1233" s="13">
        <v>2.6785714285714302E-2</v>
      </c>
      <c r="M1233" s="13">
        <v>3.5897435897435902E-2</v>
      </c>
      <c r="N1233" s="13">
        <v>1.9379844961240299E-2</v>
      </c>
      <c r="O1233" s="13">
        <v>1.5748031496062999E-2</v>
      </c>
      <c r="P1233" s="13"/>
      <c r="Q1233" s="13">
        <v>2.5974025974026E-2</v>
      </c>
      <c r="R1233" s="13">
        <v>1.7857142857142901E-2</v>
      </c>
      <c r="S1233" s="13">
        <v>2.5000000000000001E-2</v>
      </c>
      <c r="T1233" s="13">
        <v>5.0632911392405097E-2</v>
      </c>
      <c r="U1233" s="13">
        <v>9.2592592592592605E-3</v>
      </c>
      <c r="V1233" s="13">
        <v>2.5641025641025599E-2</v>
      </c>
      <c r="W1233" s="13">
        <v>3.5294117647058802E-2</v>
      </c>
      <c r="X1233" s="13">
        <v>1.4492753623188401E-2</v>
      </c>
      <c r="Y1233" s="13"/>
      <c r="Z1233" s="13">
        <v>1.7543859649122799E-2</v>
      </c>
      <c r="AA1233" s="13">
        <v>1.5384615384615399E-2</v>
      </c>
      <c r="AB1233" s="13">
        <v>7.63358778625954E-3</v>
      </c>
      <c r="AC1233" s="13">
        <v>6.2111801242236003E-3</v>
      </c>
      <c r="AD1233" s="13">
        <v>5.5555555555555601E-2</v>
      </c>
      <c r="AE1233" s="13">
        <v>5.8139534883720902E-2</v>
      </c>
      <c r="AF1233" s="13">
        <v>0</v>
      </c>
      <c r="AG1233" s="13">
        <v>3.94736842105263E-2</v>
      </c>
      <c r="AH1233" s="13"/>
      <c r="AI1233" s="13">
        <v>0</v>
      </c>
      <c r="AJ1233" s="13">
        <v>2.7777777777777801E-2</v>
      </c>
      <c r="AK1233" s="13">
        <v>2.6548672566371698E-2</v>
      </c>
      <c r="AL1233" s="13">
        <v>2.5581395348837199E-2</v>
      </c>
      <c r="AM1233" s="13">
        <v>1.25786163522013E-2</v>
      </c>
      <c r="AN1233" s="13"/>
      <c r="AO1233" s="13">
        <v>2.4691358024691398E-2</v>
      </c>
      <c r="AP1233" s="13">
        <v>2.09580838323353E-2</v>
      </c>
      <c r="AQ1233" s="13"/>
      <c r="AR1233" s="13">
        <v>3.5087719298245598E-2</v>
      </c>
      <c r="AS1233" s="13">
        <v>2.7777777777777801E-2</v>
      </c>
      <c r="AT1233" s="13">
        <v>0</v>
      </c>
      <c r="AU1233" s="13">
        <v>0</v>
      </c>
      <c r="AV1233" s="13">
        <v>3.1914893617021302E-2</v>
      </c>
      <c r="AW1233" s="13">
        <v>1.7543859649122799E-2</v>
      </c>
      <c r="AX1233" s="13">
        <v>2.7027027027027001E-2</v>
      </c>
      <c r="AY1233" s="13">
        <v>3.2258064516128997E-2</v>
      </c>
      <c r="AZ1233" s="13">
        <v>1.2345679012345699E-2</v>
      </c>
      <c r="BA1233" s="13">
        <v>2.04081632653061E-2</v>
      </c>
      <c r="BB1233" s="13">
        <v>2.1739130434782601E-2</v>
      </c>
      <c r="BC1233" s="13">
        <v>0</v>
      </c>
      <c r="BD1233" s="13"/>
      <c r="BE1233" s="13">
        <v>2.4922118380062301E-2</v>
      </c>
    </row>
    <row r="1234" spans="2:57" x14ac:dyDescent="0.25">
      <c r="B1234" t="s">
        <v>318</v>
      </c>
      <c r="C1234" s="13">
        <v>6.0975609756097598E-3</v>
      </c>
      <c r="D1234" s="13">
        <v>1.9230769230769201E-2</v>
      </c>
      <c r="E1234" s="13">
        <v>1.0416666666666701E-2</v>
      </c>
      <c r="F1234" s="13">
        <v>0</v>
      </c>
      <c r="G1234" s="13">
        <v>6.4794816414686799E-3</v>
      </c>
      <c r="H1234" s="13"/>
      <c r="I1234" s="13">
        <v>5.60224089635854E-3</v>
      </c>
      <c r="J1234" s="13">
        <v>6.4794816414686799E-3</v>
      </c>
      <c r="K1234" s="13"/>
      <c r="L1234" s="13">
        <v>8.9285714285714298E-3</v>
      </c>
      <c r="M1234" s="13">
        <v>0</v>
      </c>
      <c r="N1234" s="13">
        <v>3.8759689922480598E-3</v>
      </c>
      <c r="O1234" s="13">
        <v>1.1811023622047201E-2</v>
      </c>
      <c r="P1234" s="13"/>
      <c r="Q1234" s="13">
        <v>0</v>
      </c>
      <c r="R1234" s="13">
        <v>0</v>
      </c>
      <c r="S1234" s="13">
        <v>2.5000000000000001E-2</v>
      </c>
      <c r="T1234" s="13">
        <v>0</v>
      </c>
      <c r="U1234" s="13">
        <v>9.2592592592592605E-3</v>
      </c>
      <c r="V1234" s="13">
        <v>0</v>
      </c>
      <c r="W1234" s="13">
        <v>1.1764705882352899E-2</v>
      </c>
      <c r="X1234" s="13">
        <v>4.8309178743961402E-3</v>
      </c>
      <c r="Y1234" s="13"/>
      <c r="Z1234" s="13">
        <v>0</v>
      </c>
      <c r="AA1234" s="13">
        <v>7.6923076923076901E-3</v>
      </c>
      <c r="AB1234" s="13">
        <v>7.63358778625954E-3</v>
      </c>
      <c r="AC1234" s="13">
        <v>0</v>
      </c>
      <c r="AD1234" s="13">
        <v>0</v>
      </c>
      <c r="AE1234" s="13">
        <v>1.16279069767442E-2</v>
      </c>
      <c r="AF1234" s="13">
        <v>0</v>
      </c>
      <c r="AG1234" s="13">
        <v>2.6315789473684199E-2</v>
      </c>
      <c r="AH1234" s="13"/>
      <c r="AI1234" s="13">
        <v>0</v>
      </c>
      <c r="AJ1234" s="13">
        <v>0</v>
      </c>
      <c r="AK1234" s="13">
        <v>8.8495575221238902E-3</v>
      </c>
      <c r="AL1234" s="13">
        <v>4.65116279069767E-3</v>
      </c>
      <c r="AM1234" s="13">
        <v>0</v>
      </c>
      <c r="AN1234" s="13"/>
      <c r="AO1234" s="13">
        <v>6.17283950617284E-3</v>
      </c>
      <c r="AP1234" s="13">
        <v>5.9880239520958096E-3</v>
      </c>
      <c r="AQ1234" s="13"/>
      <c r="AR1234" s="13">
        <v>0</v>
      </c>
      <c r="AS1234" s="13">
        <v>1.1904761904761901E-2</v>
      </c>
      <c r="AT1234" s="13">
        <v>0</v>
      </c>
      <c r="AU1234" s="13">
        <v>0</v>
      </c>
      <c r="AV1234" s="13">
        <v>0</v>
      </c>
      <c r="AW1234" s="13">
        <v>0</v>
      </c>
      <c r="AX1234" s="13">
        <v>0</v>
      </c>
      <c r="AY1234" s="13">
        <v>0</v>
      </c>
      <c r="AZ1234" s="13">
        <v>0</v>
      </c>
      <c r="BA1234" s="13">
        <v>2.04081632653061E-2</v>
      </c>
      <c r="BB1234" s="13">
        <v>2.1739130434782601E-2</v>
      </c>
      <c r="BC1234" s="13">
        <v>0</v>
      </c>
      <c r="BD1234" s="13"/>
      <c r="BE1234" s="13">
        <v>3.1152647975077898E-3</v>
      </c>
    </row>
    <row r="1235" spans="2:57" x14ac:dyDescent="0.25">
      <c r="B1235" t="s">
        <v>82</v>
      </c>
      <c r="C1235" s="13">
        <v>2.3170731707317101E-2</v>
      </c>
      <c r="D1235" s="13">
        <v>5.7692307692307702E-2</v>
      </c>
      <c r="E1235" s="13">
        <v>4.1666666666666699E-2</v>
      </c>
      <c r="F1235" s="13">
        <v>1.43540669856459E-2</v>
      </c>
      <c r="G1235" s="13">
        <v>1.9438444924405999E-2</v>
      </c>
      <c r="H1235" s="13"/>
      <c r="I1235" s="13">
        <v>2.8011204481792701E-2</v>
      </c>
      <c r="J1235" s="13">
        <v>1.9438444924405999E-2</v>
      </c>
      <c r="K1235" s="13"/>
      <c r="L1235" s="13">
        <v>5.3571428571428603E-2</v>
      </c>
      <c r="M1235" s="13">
        <v>5.1282051282051299E-3</v>
      </c>
      <c r="N1235" s="13">
        <v>1.9379844961240299E-2</v>
      </c>
      <c r="O1235" s="13">
        <v>2.7559055118110201E-2</v>
      </c>
      <c r="P1235" s="13"/>
      <c r="Q1235" s="13">
        <v>6.4935064935064901E-2</v>
      </c>
      <c r="R1235" s="13">
        <v>0</v>
      </c>
      <c r="S1235" s="13">
        <v>2.5000000000000001E-2</v>
      </c>
      <c r="T1235" s="13">
        <v>1.26582278481013E-2</v>
      </c>
      <c r="U1235" s="13">
        <v>9.2592592592592605E-3</v>
      </c>
      <c r="V1235" s="13">
        <v>8.5470085470085496E-3</v>
      </c>
      <c r="W1235" s="13">
        <v>1.1764705882352899E-2</v>
      </c>
      <c r="X1235" s="13">
        <v>2.8985507246376802E-2</v>
      </c>
      <c r="Y1235" s="13"/>
      <c r="Z1235" s="13">
        <v>3.5087719298245598E-2</v>
      </c>
      <c r="AA1235" s="13">
        <v>7.6923076923076901E-3</v>
      </c>
      <c r="AB1235" s="13">
        <v>1.5267175572519101E-2</v>
      </c>
      <c r="AC1235" s="13">
        <v>1.2422360248447201E-2</v>
      </c>
      <c r="AD1235" s="13">
        <v>4.4444444444444398E-2</v>
      </c>
      <c r="AE1235" s="13">
        <v>3.4883720930232599E-2</v>
      </c>
      <c r="AF1235" s="13">
        <v>0</v>
      </c>
      <c r="AG1235" s="13">
        <v>3.94736842105263E-2</v>
      </c>
      <c r="AH1235" s="13"/>
      <c r="AI1235" s="13">
        <v>2.7777777777777801E-2</v>
      </c>
      <c r="AJ1235" s="13">
        <v>2.7777777777777801E-2</v>
      </c>
      <c r="AK1235" s="13">
        <v>3.5398230088495602E-2</v>
      </c>
      <c r="AL1235" s="13">
        <v>1.8604651162790701E-2</v>
      </c>
      <c r="AM1235" s="13">
        <v>1.88679245283019E-2</v>
      </c>
      <c r="AN1235" s="13"/>
      <c r="AO1235" s="13">
        <v>2.26337448559671E-2</v>
      </c>
      <c r="AP1235" s="13">
        <v>2.39520958083832E-2</v>
      </c>
      <c r="AQ1235" s="13"/>
      <c r="AR1235" s="13">
        <v>7.0175438596491196E-2</v>
      </c>
      <c r="AS1235" s="13">
        <v>2.7777777777777801E-2</v>
      </c>
      <c r="AT1235" s="13">
        <v>0</v>
      </c>
      <c r="AU1235" s="13">
        <v>0</v>
      </c>
      <c r="AV1235" s="13">
        <v>1.0638297872340399E-2</v>
      </c>
      <c r="AW1235" s="13">
        <v>1.7543859649122799E-2</v>
      </c>
      <c r="AX1235" s="13">
        <v>2.7027027027027001E-2</v>
      </c>
      <c r="AY1235" s="13">
        <v>0</v>
      </c>
      <c r="AZ1235" s="13">
        <v>2.4691358024691398E-2</v>
      </c>
      <c r="BA1235" s="13">
        <v>0</v>
      </c>
      <c r="BB1235" s="13">
        <v>2.1739130434782601E-2</v>
      </c>
      <c r="BC1235" s="13">
        <v>2.5000000000000001E-2</v>
      </c>
      <c r="BD1235" s="13"/>
      <c r="BE1235" s="13">
        <v>1.5576323987538899E-2</v>
      </c>
    </row>
    <row r="1236" spans="2:57" x14ac:dyDescent="0.25">
      <c r="B1236" t="s">
        <v>319</v>
      </c>
      <c r="C1236" s="13">
        <v>0.80731707317073198</v>
      </c>
      <c r="D1236" s="13">
        <v>0.76923076923076905</v>
      </c>
      <c r="E1236" s="13">
        <v>0.66666666666666696</v>
      </c>
      <c r="F1236" s="13">
        <v>0.83253588516746402</v>
      </c>
      <c r="G1236" s="13">
        <v>0.82937365010799102</v>
      </c>
      <c r="H1236" s="13"/>
      <c r="I1236" s="13">
        <v>0.77871148459383699</v>
      </c>
      <c r="J1236" s="13">
        <v>0.82937365010799102</v>
      </c>
      <c r="K1236" s="13"/>
      <c r="L1236" s="13">
        <v>0.74107142857142905</v>
      </c>
      <c r="M1236" s="13">
        <v>0.80512820512820504</v>
      </c>
      <c r="N1236" s="13">
        <v>0.837209302325581</v>
      </c>
      <c r="O1236" s="13">
        <v>0.81102362204724399</v>
      </c>
      <c r="P1236" s="13"/>
      <c r="Q1236" s="13">
        <v>0.79220779220779203</v>
      </c>
      <c r="R1236" s="13">
        <v>0.78571428571428603</v>
      </c>
      <c r="S1236" s="13">
        <v>0.75</v>
      </c>
      <c r="T1236" s="13">
        <v>0.772151898734177</v>
      </c>
      <c r="U1236" s="13">
        <v>0.78703703703703698</v>
      </c>
      <c r="V1236" s="13">
        <v>0.88888888888888895</v>
      </c>
      <c r="W1236" s="13">
        <v>0.78823529411764703</v>
      </c>
      <c r="X1236" s="13">
        <v>0.835748792270531</v>
      </c>
      <c r="Y1236" s="13"/>
      <c r="Z1236" s="13">
        <v>0.80701754385964897</v>
      </c>
      <c r="AA1236" s="13">
        <v>0.8</v>
      </c>
      <c r="AB1236" s="13">
        <v>0.78625954198473302</v>
      </c>
      <c r="AC1236" s="13">
        <v>0.85714285714285698</v>
      </c>
      <c r="AD1236" s="13">
        <v>0.77777777777777801</v>
      </c>
      <c r="AE1236" s="13">
        <v>0.77906976744186096</v>
      </c>
      <c r="AF1236" s="13">
        <v>0.90625</v>
      </c>
      <c r="AG1236" s="13">
        <v>0.77631578947368396</v>
      </c>
      <c r="AH1236" s="13"/>
      <c r="AI1236" s="13">
        <v>0.80555555555555602</v>
      </c>
      <c r="AJ1236" s="13">
        <v>0.75</v>
      </c>
      <c r="AK1236" s="13">
        <v>0.77876106194690298</v>
      </c>
      <c r="AL1236" s="13">
        <v>0.82325581395348801</v>
      </c>
      <c r="AM1236" s="13">
        <v>0.84276729559748398</v>
      </c>
      <c r="AN1236" s="13"/>
      <c r="AO1236" s="13">
        <v>0.812757201646091</v>
      </c>
      <c r="AP1236" s="13">
        <v>0.79940119760479</v>
      </c>
      <c r="AQ1236" s="13"/>
      <c r="AR1236" s="13">
        <v>0.66666666666666696</v>
      </c>
      <c r="AS1236" s="13">
        <v>0.79365079365079405</v>
      </c>
      <c r="AT1236" s="13">
        <v>0.73333333333333295</v>
      </c>
      <c r="AU1236" s="13">
        <v>0.95833333333333304</v>
      </c>
      <c r="AV1236" s="13">
        <v>0.85106382978723405</v>
      </c>
      <c r="AW1236" s="13">
        <v>0.77192982456140302</v>
      </c>
      <c r="AX1236" s="13">
        <v>0.79729729729729704</v>
      </c>
      <c r="AY1236" s="13">
        <v>0.77419354838709697</v>
      </c>
      <c r="AZ1236" s="13">
        <v>0.86419753086419704</v>
      </c>
      <c r="BA1236" s="13">
        <v>0.83673469387755095</v>
      </c>
      <c r="BB1236" s="13">
        <v>0.78260869565217395</v>
      </c>
      <c r="BC1236" s="13">
        <v>0.9</v>
      </c>
      <c r="BD1236" s="13"/>
      <c r="BE1236" s="13">
        <v>0.838006230529595</v>
      </c>
    </row>
    <row r="1237" spans="2:57" x14ac:dyDescent="0.25">
      <c r="B1237" t="s">
        <v>274</v>
      </c>
      <c r="C1237" s="13">
        <v>-0.784146341463415</v>
      </c>
      <c r="D1237" s="13">
        <v>-0.71153846153846101</v>
      </c>
      <c r="E1237" s="13">
        <v>-0.625</v>
      </c>
      <c r="F1237" s="13">
        <v>-0.81818181818181801</v>
      </c>
      <c r="G1237" s="13">
        <v>-0.80993520518358497</v>
      </c>
      <c r="H1237" s="13"/>
      <c r="I1237" s="13">
        <v>-0.75070028011204504</v>
      </c>
      <c r="J1237" s="13">
        <v>-0.80993520518358497</v>
      </c>
      <c r="K1237" s="13"/>
      <c r="L1237" s="13">
        <v>-0.6875</v>
      </c>
      <c r="M1237" s="13">
        <v>-0.8</v>
      </c>
      <c r="N1237" s="13">
        <v>-0.81782945736434098</v>
      </c>
      <c r="O1237" s="13">
        <v>-0.78346456692913402</v>
      </c>
      <c r="P1237" s="13"/>
      <c r="Q1237" s="13">
        <v>-0.72727272727272696</v>
      </c>
      <c r="R1237" s="13">
        <v>-0.78571428571428603</v>
      </c>
      <c r="S1237" s="13">
        <v>-0.72499999999999998</v>
      </c>
      <c r="T1237" s="13">
        <v>-0.759493670886076</v>
      </c>
      <c r="U1237" s="13">
        <v>-0.77777777777777801</v>
      </c>
      <c r="V1237" s="13">
        <v>-0.88034188034187999</v>
      </c>
      <c r="W1237" s="13">
        <v>-0.77647058823529402</v>
      </c>
      <c r="X1237" s="13">
        <v>-0.80676328502415495</v>
      </c>
      <c r="Y1237" s="13"/>
      <c r="Z1237" s="13">
        <v>-0.77192982456140402</v>
      </c>
      <c r="AA1237" s="13">
        <v>-0.79230769230769205</v>
      </c>
      <c r="AB1237" s="13">
        <v>-0.77099236641221403</v>
      </c>
      <c r="AC1237" s="13">
        <v>-0.84472049689440998</v>
      </c>
      <c r="AD1237" s="13">
        <v>-0.73333333333333295</v>
      </c>
      <c r="AE1237" s="13">
        <v>-0.74418604651162801</v>
      </c>
      <c r="AF1237" s="13">
        <v>-0.90625</v>
      </c>
      <c r="AG1237" s="13">
        <v>-0.73684210526315796</v>
      </c>
      <c r="AH1237" s="13"/>
      <c r="AI1237" s="13">
        <v>-0.77777777777777801</v>
      </c>
      <c r="AJ1237" s="13">
        <v>-0.72222222222222199</v>
      </c>
      <c r="AK1237" s="13">
        <v>-0.74336283185840701</v>
      </c>
      <c r="AL1237" s="13">
        <v>-0.80465116279069804</v>
      </c>
      <c r="AM1237" s="13">
        <v>-0.82389937106918198</v>
      </c>
      <c r="AN1237" s="13"/>
      <c r="AO1237" s="13">
        <v>-0.79012345679012397</v>
      </c>
      <c r="AP1237" s="13">
        <v>-0.77544910179640703</v>
      </c>
      <c r="AQ1237" s="13"/>
      <c r="AR1237" s="13">
        <v>-0.59649122807017496</v>
      </c>
      <c r="AS1237" s="13">
        <v>-0.76587301587301604</v>
      </c>
      <c r="AT1237" s="13">
        <v>-0.73333333333333295</v>
      </c>
      <c r="AU1237" s="13">
        <v>-0.95833333333333304</v>
      </c>
      <c r="AV1237" s="13">
        <v>-0.840425531914894</v>
      </c>
      <c r="AW1237" s="13">
        <v>-0.75438596491228105</v>
      </c>
      <c r="AX1237" s="13">
        <v>-0.77027027027026995</v>
      </c>
      <c r="AY1237" s="13">
        <v>-0.77419354838709697</v>
      </c>
      <c r="AZ1237" s="13">
        <v>-0.83950617283950602</v>
      </c>
      <c r="BA1237" s="13">
        <v>-0.83673469387755095</v>
      </c>
      <c r="BB1237" s="13">
        <v>-0.76086956521739102</v>
      </c>
      <c r="BC1237" s="13">
        <v>-0.875</v>
      </c>
      <c r="BD1237" s="13"/>
      <c r="BE1237" s="13">
        <v>-0.82242990654205606</v>
      </c>
    </row>
    <row r="1238" spans="2:57" x14ac:dyDescent="0.25">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row>
    <row r="1239" spans="2:57" x14ac:dyDescent="0.25">
      <c r="B1239" s="6" t="s">
        <v>504</v>
      </c>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row>
    <row r="1240" spans="2:57" x14ac:dyDescent="0.25">
      <c r="B1240" s="23" t="s">
        <v>86</v>
      </c>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row>
    <row r="1241" spans="2:57" x14ac:dyDescent="0.25">
      <c r="B1241" t="s">
        <v>403</v>
      </c>
      <c r="C1241" s="13">
        <v>0.307535641547862</v>
      </c>
      <c r="D1241" s="13">
        <v>0.19480519480519501</v>
      </c>
      <c r="E1241" s="13">
        <v>0.20740740740740701</v>
      </c>
      <c r="F1241" s="13">
        <v>0.27165354330708702</v>
      </c>
      <c r="G1241" s="13">
        <v>0.36821705426356599</v>
      </c>
      <c r="H1241" s="13"/>
      <c r="I1241" s="13">
        <v>0.24034334763948501</v>
      </c>
      <c r="J1241" s="13">
        <v>0.36821705426356599</v>
      </c>
      <c r="K1241" s="13"/>
      <c r="L1241" s="13">
        <v>0.3359375</v>
      </c>
      <c r="M1241" s="13">
        <v>0.33333333333333298</v>
      </c>
      <c r="N1241" s="13">
        <v>0.32107023411371199</v>
      </c>
      <c r="O1241" s="13">
        <v>0.26625386996903999</v>
      </c>
      <c r="P1241" s="13"/>
      <c r="Q1241" s="13">
        <v>0.25225225225225201</v>
      </c>
      <c r="R1241" s="13">
        <v>0.18918918918918901</v>
      </c>
      <c r="S1241" s="13">
        <v>0.26086956521739102</v>
      </c>
      <c r="T1241" s="13">
        <v>0.27102803738317799</v>
      </c>
      <c r="U1241" s="13">
        <v>0.32258064516128998</v>
      </c>
      <c r="V1241" s="13">
        <v>0.38167938931297701</v>
      </c>
      <c r="W1241" s="13">
        <v>0.34693877551020402</v>
      </c>
      <c r="X1241" s="13">
        <v>0.355263157894737</v>
      </c>
      <c r="Y1241" s="13"/>
      <c r="Z1241" s="13">
        <v>0.26618705035971202</v>
      </c>
      <c r="AA1241" s="13">
        <v>0.26380368098159501</v>
      </c>
      <c r="AB1241" s="13">
        <v>0.35064935064935099</v>
      </c>
      <c r="AC1241" s="13">
        <v>0.39664804469273701</v>
      </c>
      <c r="AD1241" s="13">
        <v>0.35238095238095202</v>
      </c>
      <c r="AE1241" s="13">
        <v>0.18348623853210999</v>
      </c>
      <c r="AF1241" s="13">
        <v>0.33333333333333298</v>
      </c>
      <c r="AG1241" s="13">
        <v>0.28571428571428598</v>
      </c>
      <c r="AH1241" s="13"/>
      <c r="AI1241" s="13">
        <v>0.4</v>
      </c>
      <c r="AJ1241" s="13">
        <v>0.20618556701030899</v>
      </c>
      <c r="AK1241" s="13">
        <v>0.16993464052287599</v>
      </c>
      <c r="AL1241" s="13">
        <v>0.32270916334661398</v>
      </c>
      <c r="AM1241" s="13">
        <v>0.42528735632183901</v>
      </c>
      <c r="AN1241" s="13"/>
      <c r="AO1241" s="13">
        <v>0.29431438127090298</v>
      </c>
      <c r="AP1241" s="13">
        <v>0.328125</v>
      </c>
      <c r="AQ1241" s="13"/>
      <c r="AR1241" s="13">
        <v>0.21875</v>
      </c>
      <c r="AS1241" s="13">
        <v>0.34965034965035002</v>
      </c>
      <c r="AT1241" s="13">
        <v>0.35294117647058798</v>
      </c>
      <c r="AU1241" s="13">
        <v>0.25806451612903197</v>
      </c>
      <c r="AV1241" s="13">
        <v>0.26050420168067201</v>
      </c>
      <c r="AW1241" s="13">
        <v>0.25974025974025999</v>
      </c>
      <c r="AX1241" s="13">
        <v>0.273809523809524</v>
      </c>
      <c r="AY1241" s="13">
        <v>0.35294117647058798</v>
      </c>
      <c r="AZ1241" s="13">
        <v>0.38235294117647101</v>
      </c>
      <c r="BA1241" s="13">
        <v>0.27586206896551702</v>
      </c>
      <c r="BB1241" s="13">
        <v>0.33333333333333298</v>
      </c>
      <c r="BC1241" s="13">
        <v>0.26415094339622602</v>
      </c>
      <c r="BD1241" s="13"/>
      <c r="BE1241" s="13">
        <v>0.382436260623229</v>
      </c>
    </row>
    <row r="1242" spans="2:57" x14ac:dyDescent="0.25">
      <c r="B1242" t="s">
        <v>404</v>
      </c>
      <c r="C1242" s="13">
        <v>0.39002036659877798</v>
      </c>
      <c r="D1242" s="13">
        <v>0.28571428571428598</v>
      </c>
      <c r="E1242" s="13">
        <v>0.33333333333333298</v>
      </c>
      <c r="F1242" s="13">
        <v>0.40551181102362199</v>
      </c>
      <c r="G1242" s="13">
        <v>0.412790697674419</v>
      </c>
      <c r="H1242" s="13"/>
      <c r="I1242" s="13">
        <v>0.36480686695279002</v>
      </c>
      <c r="J1242" s="13">
        <v>0.412790697674419</v>
      </c>
      <c r="K1242" s="13"/>
      <c r="L1242" s="13">
        <v>0.3828125</v>
      </c>
      <c r="M1242" s="13">
        <v>0.415584415584416</v>
      </c>
      <c r="N1242" s="13">
        <v>0.39464882943143798</v>
      </c>
      <c r="O1242" s="13">
        <v>0.37151702786377699</v>
      </c>
      <c r="P1242" s="13"/>
      <c r="Q1242" s="13">
        <v>0.33333333333333298</v>
      </c>
      <c r="R1242" s="13">
        <v>0.36486486486486502</v>
      </c>
      <c r="S1242" s="13">
        <v>0.33695652173912999</v>
      </c>
      <c r="T1242" s="13">
        <v>0.401869158878505</v>
      </c>
      <c r="U1242" s="13">
        <v>0.42741935483871002</v>
      </c>
      <c r="V1242" s="13">
        <v>0.39694656488549601</v>
      </c>
      <c r="W1242" s="13">
        <v>0.38775510204081598</v>
      </c>
      <c r="X1242" s="13">
        <v>0.41666666666666702</v>
      </c>
      <c r="Y1242" s="13"/>
      <c r="Z1242" s="13">
        <v>0.402877697841727</v>
      </c>
      <c r="AA1242" s="13">
        <v>0.40490797546012303</v>
      </c>
      <c r="AB1242" s="13">
        <v>0.331168831168831</v>
      </c>
      <c r="AC1242" s="13">
        <v>0.39106145251396601</v>
      </c>
      <c r="AD1242" s="13">
        <v>0.371428571428571</v>
      </c>
      <c r="AE1242" s="13">
        <v>0.44036697247706402</v>
      </c>
      <c r="AF1242" s="13">
        <v>0.30952380952380998</v>
      </c>
      <c r="AG1242" s="13">
        <v>0.43956043956044</v>
      </c>
      <c r="AH1242" s="13"/>
      <c r="AI1242" s="13">
        <v>0.28888888888888897</v>
      </c>
      <c r="AJ1242" s="13">
        <v>0.36082474226804101</v>
      </c>
      <c r="AK1242" s="13">
        <v>0.40522875816993498</v>
      </c>
      <c r="AL1242" s="13">
        <v>0.40637450199203201</v>
      </c>
      <c r="AM1242" s="13">
        <v>0.36206896551724099</v>
      </c>
      <c r="AN1242" s="13"/>
      <c r="AO1242" s="13">
        <v>0.38127090301003302</v>
      </c>
      <c r="AP1242" s="13">
        <v>0.40364583333333298</v>
      </c>
      <c r="AQ1242" s="13"/>
      <c r="AR1242" s="13">
        <v>0.421875</v>
      </c>
      <c r="AS1242" s="13">
        <v>0.374125874125874</v>
      </c>
      <c r="AT1242" s="13">
        <v>0.35294117647058798</v>
      </c>
      <c r="AU1242" s="13">
        <v>0.38709677419354799</v>
      </c>
      <c r="AV1242" s="13">
        <v>0.45378151260504201</v>
      </c>
      <c r="AW1242" s="13">
        <v>0.38961038961039002</v>
      </c>
      <c r="AX1242" s="13">
        <v>0.39285714285714302</v>
      </c>
      <c r="AY1242" s="13">
        <v>0.38235294117647101</v>
      </c>
      <c r="AZ1242" s="13">
        <v>0.33333333333333298</v>
      </c>
      <c r="BA1242" s="13">
        <v>0.34482758620689702</v>
      </c>
      <c r="BB1242" s="13">
        <v>0.42105263157894701</v>
      </c>
      <c r="BC1242" s="13">
        <v>0.43396226415094302</v>
      </c>
      <c r="BD1242" s="13"/>
      <c r="BE1242" s="13">
        <v>0.41359773371104802</v>
      </c>
    </row>
    <row r="1243" spans="2:57" x14ac:dyDescent="0.25">
      <c r="B1243" t="s">
        <v>405</v>
      </c>
      <c r="C1243" s="13">
        <v>0.202647657841141</v>
      </c>
      <c r="D1243" s="13">
        <v>0.22077922077922099</v>
      </c>
      <c r="E1243" s="13">
        <v>0.31111111111111101</v>
      </c>
      <c r="F1243" s="13">
        <v>0.232283464566929</v>
      </c>
      <c r="G1243" s="13">
        <v>0.15697674418604701</v>
      </c>
      <c r="H1243" s="13"/>
      <c r="I1243" s="13">
        <v>0.25321888412017202</v>
      </c>
      <c r="J1243" s="13">
        <v>0.15697674418604701</v>
      </c>
      <c r="K1243" s="13"/>
      <c r="L1243" s="13">
        <v>0.1796875</v>
      </c>
      <c r="M1243" s="13">
        <v>0.19047619047618999</v>
      </c>
      <c r="N1243" s="13">
        <v>0.20066889632106999</v>
      </c>
      <c r="O1243" s="13">
        <v>0.21981424148606801</v>
      </c>
      <c r="P1243" s="13"/>
      <c r="Q1243" s="13">
        <v>0.19819819819819801</v>
      </c>
      <c r="R1243" s="13">
        <v>0.35135135135135098</v>
      </c>
      <c r="S1243" s="13">
        <v>0.29347826086956502</v>
      </c>
      <c r="T1243" s="13">
        <v>0.21495327102803699</v>
      </c>
      <c r="U1243" s="13">
        <v>0.16935483870967699</v>
      </c>
      <c r="V1243" s="13">
        <v>0.17557251908396901</v>
      </c>
      <c r="W1243" s="13">
        <v>0.15306122448979601</v>
      </c>
      <c r="X1243" s="13">
        <v>0.162280701754386</v>
      </c>
      <c r="Y1243" s="13"/>
      <c r="Z1243" s="13">
        <v>0.22302158273381301</v>
      </c>
      <c r="AA1243" s="13">
        <v>0.220858895705521</v>
      </c>
      <c r="AB1243" s="13">
        <v>0.24025974025974001</v>
      </c>
      <c r="AC1243" s="13">
        <v>0.16759776536312801</v>
      </c>
      <c r="AD1243" s="13">
        <v>0.180952380952381</v>
      </c>
      <c r="AE1243" s="13">
        <v>0.22018348623853201</v>
      </c>
      <c r="AF1243" s="13">
        <v>0.214285714285714</v>
      </c>
      <c r="AG1243" s="13">
        <v>0.14285714285714299</v>
      </c>
      <c r="AH1243" s="13"/>
      <c r="AI1243" s="13">
        <v>0.155555555555556</v>
      </c>
      <c r="AJ1243" s="13">
        <v>0.28865979381443302</v>
      </c>
      <c r="AK1243" s="13">
        <v>0.30718954248365998</v>
      </c>
      <c r="AL1243" s="13">
        <v>0.18525896414342599</v>
      </c>
      <c r="AM1243" s="13">
        <v>0.13218390804597699</v>
      </c>
      <c r="AN1243" s="13"/>
      <c r="AO1243" s="13">
        <v>0.20903010033444799</v>
      </c>
      <c r="AP1243" s="13">
        <v>0.19270833333333301</v>
      </c>
      <c r="AQ1243" s="13"/>
      <c r="AR1243" s="13">
        <v>0.28125</v>
      </c>
      <c r="AS1243" s="13">
        <v>0.19230769230769201</v>
      </c>
      <c r="AT1243" s="13">
        <v>0.23529411764705899</v>
      </c>
      <c r="AU1243" s="13">
        <v>0.29032258064516098</v>
      </c>
      <c r="AV1243" s="13">
        <v>0.159663865546218</v>
      </c>
      <c r="AW1243" s="13">
        <v>0.207792207792208</v>
      </c>
      <c r="AX1243" s="13">
        <v>0.238095238095238</v>
      </c>
      <c r="AY1243" s="13">
        <v>0.17647058823529399</v>
      </c>
      <c r="AZ1243" s="13">
        <v>0.16666666666666699</v>
      </c>
      <c r="BA1243" s="13">
        <v>0.31034482758620702</v>
      </c>
      <c r="BB1243" s="13">
        <v>0.21052631578947401</v>
      </c>
      <c r="BC1243" s="13">
        <v>9.4339622641509399E-2</v>
      </c>
      <c r="BD1243" s="13"/>
      <c r="BE1243" s="13">
        <v>0.15580736543909299</v>
      </c>
    </row>
    <row r="1244" spans="2:57" x14ac:dyDescent="0.25">
      <c r="B1244" t="s">
        <v>406</v>
      </c>
      <c r="C1244" s="13">
        <v>4.9898167006110002E-2</v>
      </c>
      <c r="D1244" s="13">
        <v>0.103896103896104</v>
      </c>
      <c r="E1244" s="13">
        <v>6.6666666666666693E-2</v>
      </c>
      <c r="F1244" s="13">
        <v>4.33070866141732E-2</v>
      </c>
      <c r="G1244" s="13">
        <v>4.0697674418604703E-2</v>
      </c>
      <c r="H1244" s="13"/>
      <c r="I1244" s="13">
        <v>6.0085836909871203E-2</v>
      </c>
      <c r="J1244" s="13">
        <v>4.0697674418604703E-2</v>
      </c>
      <c r="K1244" s="13"/>
      <c r="L1244" s="13">
        <v>5.46875E-2</v>
      </c>
      <c r="M1244" s="13">
        <v>3.8961038961039002E-2</v>
      </c>
      <c r="N1244" s="13">
        <v>4.3478260869565202E-2</v>
      </c>
      <c r="O1244" s="13">
        <v>6.19195046439628E-2</v>
      </c>
      <c r="P1244" s="13"/>
      <c r="Q1244" s="13">
        <v>7.2072072072072099E-2</v>
      </c>
      <c r="R1244" s="13">
        <v>5.4054054054054099E-2</v>
      </c>
      <c r="S1244" s="13">
        <v>5.4347826086956499E-2</v>
      </c>
      <c r="T1244" s="13">
        <v>4.67289719626168E-2</v>
      </c>
      <c r="U1244" s="13">
        <v>4.8387096774193498E-2</v>
      </c>
      <c r="V1244" s="13">
        <v>3.0534351145038201E-2</v>
      </c>
      <c r="W1244" s="13">
        <v>9.1836734693877597E-2</v>
      </c>
      <c r="X1244" s="13">
        <v>3.07017543859649E-2</v>
      </c>
      <c r="Y1244" s="13"/>
      <c r="Z1244" s="13">
        <v>3.5971223021582698E-2</v>
      </c>
      <c r="AA1244" s="13">
        <v>3.6809815950920199E-2</v>
      </c>
      <c r="AB1244" s="13">
        <v>5.1948051948052E-2</v>
      </c>
      <c r="AC1244" s="13">
        <v>2.23463687150838E-2</v>
      </c>
      <c r="AD1244" s="13">
        <v>6.6666666666666693E-2</v>
      </c>
      <c r="AE1244" s="13">
        <v>8.2568807339449504E-2</v>
      </c>
      <c r="AF1244" s="13">
        <v>9.5238095238095205E-2</v>
      </c>
      <c r="AG1244" s="13">
        <v>6.5934065934065894E-2</v>
      </c>
      <c r="AH1244" s="13"/>
      <c r="AI1244" s="13">
        <v>2.2222222222222199E-2</v>
      </c>
      <c r="AJ1244" s="13">
        <v>9.2783505154639206E-2</v>
      </c>
      <c r="AK1244" s="13">
        <v>6.5359477124182996E-2</v>
      </c>
      <c r="AL1244" s="13">
        <v>4.9800796812749001E-2</v>
      </c>
      <c r="AM1244" s="13">
        <v>2.2988505747126398E-2</v>
      </c>
      <c r="AN1244" s="13"/>
      <c r="AO1244" s="13">
        <v>6.1872909698996698E-2</v>
      </c>
      <c r="AP1244" s="13">
        <v>3.125E-2</v>
      </c>
      <c r="AQ1244" s="13"/>
      <c r="AR1244" s="13">
        <v>3.125E-2</v>
      </c>
      <c r="AS1244" s="13">
        <v>5.2447552447552399E-2</v>
      </c>
      <c r="AT1244" s="13">
        <v>5.8823529411764698E-2</v>
      </c>
      <c r="AU1244" s="13">
        <v>3.2258064516128997E-2</v>
      </c>
      <c r="AV1244" s="13">
        <v>5.8823529411764698E-2</v>
      </c>
      <c r="AW1244" s="13">
        <v>9.0909090909090898E-2</v>
      </c>
      <c r="AX1244" s="13">
        <v>5.95238095238095E-2</v>
      </c>
      <c r="AY1244" s="13">
        <v>0</v>
      </c>
      <c r="AZ1244" s="13">
        <v>4.9019607843137303E-2</v>
      </c>
      <c r="BA1244" s="13">
        <v>3.4482758620689703E-2</v>
      </c>
      <c r="BB1244" s="13">
        <v>0</v>
      </c>
      <c r="BC1244" s="13">
        <v>7.5471698113207503E-2</v>
      </c>
      <c r="BD1244" s="13"/>
      <c r="BE1244" s="13">
        <v>1.9830028328611901E-2</v>
      </c>
    </row>
    <row r="1245" spans="2:57" x14ac:dyDescent="0.25">
      <c r="B1245" t="s">
        <v>407</v>
      </c>
      <c r="C1245" s="13">
        <v>2.95315682281059E-2</v>
      </c>
      <c r="D1245" s="13">
        <v>0.14285714285714299</v>
      </c>
      <c r="E1245" s="13">
        <v>5.9259259259259303E-2</v>
      </c>
      <c r="F1245" s="13">
        <v>2.3622047244094498E-2</v>
      </c>
      <c r="G1245" s="13">
        <v>7.7519379844961196E-3</v>
      </c>
      <c r="H1245" s="13"/>
      <c r="I1245" s="13">
        <v>5.3648068669527899E-2</v>
      </c>
      <c r="J1245" s="13">
        <v>7.7519379844961196E-3</v>
      </c>
      <c r="K1245" s="13"/>
      <c r="L1245" s="13">
        <v>3.90625E-2</v>
      </c>
      <c r="M1245" s="13">
        <v>1.2987012987013E-2</v>
      </c>
      <c r="N1245" s="13">
        <v>2.6755852842809399E-2</v>
      </c>
      <c r="O1245" s="13">
        <v>4.02476780185759E-2</v>
      </c>
      <c r="P1245" s="13"/>
      <c r="Q1245" s="13">
        <v>0.126126126126126</v>
      </c>
      <c r="R1245" s="13">
        <v>2.7027027027027001E-2</v>
      </c>
      <c r="S1245" s="13">
        <v>3.2608695652173898E-2</v>
      </c>
      <c r="T1245" s="13">
        <v>4.67289719626168E-2</v>
      </c>
      <c r="U1245" s="13">
        <v>1.6129032258064498E-2</v>
      </c>
      <c r="V1245" s="13">
        <v>0</v>
      </c>
      <c r="W1245" s="13">
        <v>0</v>
      </c>
      <c r="X1245" s="13">
        <v>1.3157894736842099E-2</v>
      </c>
      <c r="Y1245" s="13"/>
      <c r="Z1245" s="13">
        <v>5.0359712230215799E-2</v>
      </c>
      <c r="AA1245" s="13">
        <v>4.9079754601227002E-2</v>
      </c>
      <c r="AB1245" s="13">
        <v>6.4935064935064896E-3</v>
      </c>
      <c r="AC1245" s="13">
        <v>1.67597765363128E-2</v>
      </c>
      <c r="AD1245" s="13">
        <v>1.9047619047619001E-2</v>
      </c>
      <c r="AE1245" s="13">
        <v>2.7522935779816501E-2</v>
      </c>
      <c r="AF1245" s="13">
        <v>2.3809523809523801E-2</v>
      </c>
      <c r="AG1245" s="13">
        <v>4.3956043956044001E-2</v>
      </c>
      <c r="AH1245" s="13"/>
      <c r="AI1245" s="13">
        <v>0.11111111111111099</v>
      </c>
      <c r="AJ1245" s="13">
        <v>4.1237113402061903E-2</v>
      </c>
      <c r="AK1245" s="13">
        <v>2.61437908496732E-2</v>
      </c>
      <c r="AL1245" s="13">
        <v>1.9920318725099601E-2</v>
      </c>
      <c r="AM1245" s="13">
        <v>2.8735632183908E-2</v>
      </c>
      <c r="AN1245" s="13"/>
      <c r="AO1245" s="13">
        <v>3.1772575250836099E-2</v>
      </c>
      <c r="AP1245" s="13">
        <v>2.6041666666666699E-2</v>
      </c>
      <c r="AQ1245" s="13"/>
      <c r="AR1245" s="13">
        <v>1.5625E-2</v>
      </c>
      <c r="AS1245" s="13">
        <v>1.7482517482517501E-2</v>
      </c>
      <c r="AT1245" s="13">
        <v>0</v>
      </c>
      <c r="AU1245" s="13">
        <v>0</v>
      </c>
      <c r="AV1245" s="13">
        <v>3.3613445378151301E-2</v>
      </c>
      <c r="AW1245" s="13">
        <v>2.5974025974026E-2</v>
      </c>
      <c r="AX1245" s="13">
        <v>1.1904761904761901E-2</v>
      </c>
      <c r="AY1245" s="13">
        <v>8.8235294117647106E-2</v>
      </c>
      <c r="AZ1245" s="13">
        <v>3.9215686274509803E-2</v>
      </c>
      <c r="BA1245" s="13">
        <v>3.4482758620689703E-2</v>
      </c>
      <c r="BB1245" s="13">
        <v>3.5087719298245598E-2</v>
      </c>
      <c r="BC1245" s="13">
        <v>9.4339622641509399E-2</v>
      </c>
      <c r="BD1245" s="13"/>
      <c r="BE1245" s="13">
        <v>1.9830028328611901E-2</v>
      </c>
    </row>
    <row r="1246" spans="2:57" x14ac:dyDescent="0.25">
      <c r="B1246" t="s">
        <v>82</v>
      </c>
      <c r="C1246" s="13">
        <v>2.0366598778004098E-2</v>
      </c>
      <c r="D1246" s="13">
        <v>5.1948051948052E-2</v>
      </c>
      <c r="E1246" s="13">
        <v>2.2222222222222199E-2</v>
      </c>
      <c r="F1246" s="13">
        <v>2.3622047244094498E-2</v>
      </c>
      <c r="G1246" s="13">
        <v>1.35658914728682E-2</v>
      </c>
      <c r="H1246" s="13"/>
      <c r="I1246" s="13">
        <v>2.7896995708154501E-2</v>
      </c>
      <c r="J1246" s="13">
        <v>1.35658914728682E-2</v>
      </c>
      <c r="K1246" s="13"/>
      <c r="L1246" s="13">
        <v>7.8125E-3</v>
      </c>
      <c r="M1246" s="13">
        <v>8.6580086580086597E-3</v>
      </c>
      <c r="N1246" s="13">
        <v>1.3377926421404699E-2</v>
      </c>
      <c r="O1246" s="13">
        <v>4.02476780185759E-2</v>
      </c>
      <c r="P1246" s="13"/>
      <c r="Q1246" s="13">
        <v>1.8018018018018001E-2</v>
      </c>
      <c r="R1246" s="13">
        <v>1.35135135135135E-2</v>
      </c>
      <c r="S1246" s="13">
        <v>2.1739130434782601E-2</v>
      </c>
      <c r="T1246" s="13">
        <v>1.86915887850467E-2</v>
      </c>
      <c r="U1246" s="13">
        <v>1.6129032258064498E-2</v>
      </c>
      <c r="V1246" s="13">
        <v>1.5267175572519101E-2</v>
      </c>
      <c r="W1246" s="13">
        <v>2.04081632653061E-2</v>
      </c>
      <c r="X1246" s="13">
        <v>2.1929824561403501E-2</v>
      </c>
      <c r="Y1246" s="13"/>
      <c r="Z1246" s="13">
        <v>2.15827338129496E-2</v>
      </c>
      <c r="AA1246" s="13">
        <v>2.4539877300613501E-2</v>
      </c>
      <c r="AB1246" s="13">
        <v>1.9480519480519501E-2</v>
      </c>
      <c r="AC1246" s="13">
        <v>5.5865921787709499E-3</v>
      </c>
      <c r="AD1246" s="13">
        <v>9.5238095238095195E-3</v>
      </c>
      <c r="AE1246" s="13">
        <v>4.5871559633027498E-2</v>
      </c>
      <c r="AF1246" s="13">
        <v>2.3809523809523801E-2</v>
      </c>
      <c r="AG1246" s="13">
        <v>2.1978021978022001E-2</v>
      </c>
      <c r="AH1246" s="13"/>
      <c r="AI1246" s="13">
        <v>2.2222222222222199E-2</v>
      </c>
      <c r="AJ1246" s="13">
        <v>1.03092783505155E-2</v>
      </c>
      <c r="AK1246" s="13">
        <v>2.61437908496732E-2</v>
      </c>
      <c r="AL1246" s="13">
        <v>1.5936254980079698E-2</v>
      </c>
      <c r="AM1246" s="13">
        <v>2.8735632183908E-2</v>
      </c>
      <c r="AN1246" s="13"/>
      <c r="AO1246" s="13">
        <v>2.1739130434782601E-2</v>
      </c>
      <c r="AP1246" s="13">
        <v>1.8229166666666699E-2</v>
      </c>
      <c r="AQ1246" s="13"/>
      <c r="AR1246" s="13">
        <v>3.125E-2</v>
      </c>
      <c r="AS1246" s="13">
        <v>1.3986013986014E-2</v>
      </c>
      <c r="AT1246" s="13">
        <v>0</v>
      </c>
      <c r="AU1246" s="13">
        <v>3.2258064516128997E-2</v>
      </c>
      <c r="AV1246" s="13">
        <v>3.3613445378151301E-2</v>
      </c>
      <c r="AW1246" s="13">
        <v>2.5974025974026E-2</v>
      </c>
      <c r="AX1246" s="13">
        <v>2.3809523809523801E-2</v>
      </c>
      <c r="AY1246" s="13">
        <v>0</v>
      </c>
      <c r="AZ1246" s="13">
        <v>2.9411764705882401E-2</v>
      </c>
      <c r="BA1246" s="13">
        <v>0</v>
      </c>
      <c r="BB1246" s="13">
        <v>0</v>
      </c>
      <c r="BC1246" s="13">
        <v>3.77358490566038E-2</v>
      </c>
      <c r="BD1246" s="13"/>
      <c r="BE1246" s="13">
        <v>8.4985835694051E-3</v>
      </c>
    </row>
    <row r="1247" spans="2:57" x14ac:dyDescent="0.25">
      <c r="B1247" t="s">
        <v>408</v>
      </c>
      <c r="C1247" s="13">
        <v>0.69755600814663898</v>
      </c>
      <c r="D1247" s="13">
        <v>0.48051948051948101</v>
      </c>
      <c r="E1247" s="13">
        <v>0.54074074074074097</v>
      </c>
      <c r="F1247" s="13">
        <v>0.67716535433070901</v>
      </c>
      <c r="G1247" s="13">
        <v>0.781007751937985</v>
      </c>
      <c r="H1247" s="13"/>
      <c r="I1247" s="13">
        <v>0.60515021459227503</v>
      </c>
      <c r="J1247" s="13">
        <v>0.781007751937985</v>
      </c>
      <c r="K1247" s="13"/>
      <c r="L1247" s="13">
        <v>0.71875</v>
      </c>
      <c r="M1247" s="13">
        <v>0.74891774891774898</v>
      </c>
      <c r="N1247" s="13">
        <v>0.71571906354515002</v>
      </c>
      <c r="O1247" s="13">
        <v>0.63777089783281704</v>
      </c>
      <c r="P1247" s="13"/>
      <c r="Q1247" s="13">
        <v>0.58558558558558604</v>
      </c>
      <c r="R1247" s="13">
        <v>0.55405405405405395</v>
      </c>
      <c r="S1247" s="13">
        <v>0.59782608695652195</v>
      </c>
      <c r="T1247" s="13">
        <v>0.67289719626168198</v>
      </c>
      <c r="U1247" s="13">
        <v>0.75</v>
      </c>
      <c r="V1247" s="13">
        <v>0.77862595419847302</v>
      </c>
      <c r="W1247" s="13">
        <v>0.73469387755102</v>
      </c>
      <c r="X1247" s="13">
        <v>0.77192982456140302</v>
      </c>
      <c r="Y1247" s="13"/>
      <c r="Z1247" s="13">
        <v>0.66906474820143902</v>
      </c>
      <c r="AA1247" s="13">
        <v>0.66871165644171804</v>
      </c>
      <c r="AB1247" s="13">
        <v>0.68181818181818199</v>
      </c>
      <c r="AC1247" s="13">
        <v>0.78770949720670402</v>
      </c>
      <c r="AD1247" s="13">
        <v>0.72380952380952401</v>
      </c>
      <c r="AE1247" s="13">
        <v>0.62385321100917401</v>
      </c>
      <c r="AF1247" s="13">
        <v>0.64285714285714302</v>
      </c>
      <c r="AG1247" s="13">
        <v>0.72527472527472503</v>
      </c>
      <c r="AH1247" s="13"/>
      <c r="AI1247" s="13">
        <v>0.68888888888888899</v>
      </c>
      <c r="AJ1247" s="13">
        <v>0.56701030927835006</v>
      </c>
      <c r="AK1247" s="13">
        <v>0.57516339869280997</v>
      </c>
      <c r="AL1247" s="13">
        <v>0.72908366533864499</v>
      </c>
      <c r="AM1247" s="13">
        <v>0.78735632183908</v>
      </c>
      <c r="AN1247" s="13"/>
      <c r="AO1247" s="13">
        <v>0.675585284280936</v>
      </c>
      <c r="AP1247" s="13">
        <v>0.73177083333333304</v>
      </c>
      <c r="AQ1247" s="13"/>
      <c r="AR1247" s="13">
        <v>0.640625</v>
      </c>
      <c r="AS1247" s="13">
        <v>0.72377622377622397</v>
      </c>
      <c r="AT1247" s="13">
        <v>0.70588235294117696</v>
      </c>
      <c r="AU1247" s="13">
        <v>0.64516129032258096</v>
      </c>
      <c r="AV1247" s="13">
        <v>0.71428571428571397</v>
      </c>
      <c r="AW1247" s="13">
        <v>0.64935064935064901</v>
      </c>
      <c r="AX1247" s="13">
        <v>0.66666666666666696</v>
      </c>
      <c r="AY1247" s="13">
        <v>0.73529411764705899</v>
      </c>
      <c r="AZ1247" s="13">
        <v>0.71568627450980404</v>
      </c>
      <c r="BA1247" s="13">
        <v>0.62068965517241403</v>
      </c>
      <c r="BB1247" s="13">
        <v>0.75438596491228105</v>
      </c>
      <c r="BC1247" s="13">
        <v>0.69811320754716999</v>
      </c>
      <c r="BD1247" s="13"/>
      <c r="BE1247" s="13">
        <v>0.79603399433427802</v>
      </c>
    </row>
    <row r="1248" spans="2:57" x14ac:dyDescent="0.25">
      <c r="B1248" t="s">
        <v>409</v>
      </c>
      <c r="C1248" s="13">
        <v>7.9429735234215898E-2</v>
      </c>
      <c r="D1248" s="13">
        <v>0.246753246753247</v>
      </c>
      <c r="E1248" s="13">
        <v>0.125925925925926</v>
      </c>
      <c r="F1248" s="13">
        <v>6.6929133858267695E-2</v>
      </c>
      <c r="G1248" s="13">
        <v>4.8449612403100799E-2</v>
      </c>
      <c r="H1248" s="13"/>
      <c r="I1248" s="13">
        <v>0.113733905579399</v>
      </c>
      <c r="J1248" s="13">
        <v>4.8449612403100799E-2</v>
      </c>
      <c r="K1248" s="13"/>
      <c r="L1248" s="13">
        <v>9.375E-2</v>
      </c>
      <c r="M1248" s="13">
        <v>5.1948051948052E-2</v>
      </c>
      <c r="N1248" s="13">
        <v>7.0234113712374605E-2</v>
      </c>
      <c r="O1248" s="13">
        <v>0.10216718266253901</v>
      </c>
      <c r="P1248" s="13"/>
      <c r="Q1248" s="13">
        <v>0.19819819819819801</v>
      </c>
      <c r="R1248" s="13">
        <v>8.1081081081081099E-2</v>
      </c>
      <c r="S1248" s="13">
        <v>8.6956521739130405E-2</v>
      </c>
      <c r="T1248" s="13">
        <v>9.34579439252336E-2</v>
      </c>
      <c r="U1248" s="13">
        <v>6.4516129032258104E-2</v>
      </c>
      <c r="V1248" s="13">
        <v>3.0534351145038201E-2</v>
      </c>
      <c r="W1248" s="13">
        <v>9.1836734693877597E-2</v>
      </c>
      <c r="X1248" s="13">
        <v>4.3859649122807001E-2</v>
      </c>
      <c r="Y1248" s="13"/>
      <c r="Z1248" s="13">
        <v>8.6330935251798593E-2</v>
      </c>
      <c r="AA1248" s="13">
        <v>8.5889570552147201E-2</v>
      </c>
      <c r="AB1248" s="13">
        <v>5.8441558441558399E-2</v>
      </c>
      <c r="AC1248" s="13">
        <v>3.91061452513966E-2</v>
      </c>
      <c r="AD1248" s="13">
        <v>8.5714285714285701E-2</v>
      </c>
      <c r="AE1248" s="13">
        <v>0.11009174311926601</v>
      </c>
      <c r="AF1248" s="13">
        <v>0.119047619047619</v>
      </c>
      <c r="AG1248" s="13">
        <v>0.10989010989011</v>
      </c>
      <c r="AH1248" s="13"/>
      <c r="AI1248" s="13">
        <v>0.133333333333333</v>
      </c>
      <c r="AJ1248" s="13">
        <v>0.134020618556701</v>
      </c>
      <c r="AK1248" s="13">
        <v>9.1503267973856203E-2</v>
      </c>
      <c r="AL1248" s="13">
        <v>6.9721115537848599E-2</v>
      </c>
      <c r="AM1248" s="13">
        <v>5.1724137931034503E-2</v>
      </c>
      <c r="AN1248" s="13"/>
      <c r="AO1248" s="13">
        <v>9.3645484949832797E-2</v>
      </c>
      <c r="AP1248" s="13">
        <v>5.7291666666666699E-2</v>
      </c>
      <c r="AQ1248" s="13"/>
      <c r="AR1248" s="13">
        <v>4.6875E-2</v>
      </c>
      <c r="AS1248" s="13">
        <v>6.9930069930069894E-2</v>
      </c>
      <c r="AT1248" s="13">
        <v>5.8823529411764698E-2</v>
      </c>
      <c r="AU1248" s="13">
        <v>3.2258064516128997E-2</v>
      </c>
      <c r="AV1248" s="13">
        <v>9.2436974789915999E-2</v>
      </c>
      <c r="AW1248" s="13">
        <v>0.11688311688311701</v>
      </c>
      <c r="AX1248" s="13">
        <v>7.1428571428571397E-2</v>
      </c>
      <c r="AY1248" s="13">
        <v>8.8235294117647106E-2</v>
      </c>
      <c r="AZ1248" s="13">
        <v>8.8235294117647106E-2</v>
      </c>
      <c r="BA1248" s="13">
        <v>6.8965517241379296E-2</v>
      </c>
      <c r="BB1248" s="13">
        <v>3.5087719298245598E-2</v>
      </c>
      <c r="BC1248" s="13">
        <v>0.169811320754717</v>
      </c>
      <c r="BD1248" s="13"/>
      <c r="BE1248" s="13">
        <v>3.9660056657223802E-2</v>
      </c>
    </row>
    <row r="1249" spans="2:57" x14ac:dyDescent="0.25">
      <c r="B1249" t="s">
        <v>274</v>
      </c>
      <c r="C1249" s="13">
        <v>0.61812627291242395</v>
      </c>
      <c r="D1249" s="13">
        <v>0.23376623376623401</v>
      </c>
      <c r="E1249" s="13">
        <v>0.41481481481481502</v>
      </c>
      <c r="F1249" s="13">
        <v>0.61023622047244097</v>
      </c>
      <c r="G1249" s="13">
        <v>0.73255813953488402</v>
      </c>
      <c r="H1249" s="13"/>
      <c r="I1249" s="13">
        <v>0.49141630901287597</v>
      </c>
      <c r="J1249" s="13">
        <v>0.73255813953488402</v>
      </c>
      <c r="K1249" s="13"/>
      <c r="L1249" s="13">
        <v>0.625</v>
      </c>
      <c r="M1249" s="13">
        <v>0.69696969696969702</v>
      </c>
      <c r="N1249" s="13">
        <v>0.64548494983277604</v>
      </c>
      <c r="O1249" s="13">
        <v>0.53560371517027905</v>
      </c>
      <c r="P1249" s="13"/>
      <c r="Q1249" s="13">
        <v>0.38738738738738698</v>
      </c>
      <c r="R1249" s="13">
        <v>0.47297297297297303</v>
      </c>
      <c r="S1249" s="13">
        <v>0.51086956521739102</v>
      </c>
      <c r="T1249" s="13">
        <v>0.579439252336449</v>
      </c>
      <c r="U1249" s="13">
        <v>0.68548387096774199</v>
      </c>
      <c r="V1249" s="13">
        <v>0.74809160305343503</v>
      </c>
      <c r="W1249" s="13">
        <v>0.64285714285714302</v>
      </c>
      <c r="X1249" s="13">
        <v>0.72807017543859598</v>
      </c>
      <c r="Y1249" s="13"/>
      <c r="Z1249" s="13">
        <v>0.58273381294964</v>
      </c>
      <c r="AA1249" s="13">
        <v>0.58282208588957096</v>
      </c>
      <c r="AB1249" s="13">
        <v>0.62337662337662303</v>
      </c>
      <c r="AC1249" s="13">
        <v>0.74860335195530703</v>
      </c>
      <c r="AD1249" s="13">
        <v>0.63809523809523805</v>
      </c>
      <c r="AE1249" s="13">
        <v>0.51376146788990795</v>
      </c>
      <c r="AF1249" s="13">
        <v>0.52380952380952395</v>
      </c>
      <c r="AG1249" s="13">
        <v>0.61538461538461497</v>
      </c>
      <c r="AH1249" s="13"/>
      <c r="AI1249" s="13">
        <v>0.55555555555555602</v>
      </c>
      <c r="AJ1249" s="13">
        <v>0.43298969072165</v>
      </c>
      <c r="AK1249" s="13">
        <v>0.48366013071895397</v>
      </c>
      <c r="AL1249" s="13">
        <v>0.659362549800797</v>
      </c>
      <c r="AM1249" s="13">
        <v>0.73563218390804597</v>
      </c>
      <c r="AN1249" s="13"/>
      <c r="AO1249" s="13">
        <v>0.58193979933110396</v>
      </c>
      <c r="AP1249" s="13">
        <v>0.67447916666666696</v>
      </c>
      <c r="AQ1249" s="13"/>
      <c r="AR1249" s="13">
        <v>0.59375</v>
      </c>
      <c r="AS1249" s="13">
        <v>0.65384615384615397</v>
      </c>
      <c r="AT1249" s="13">
        <v>0.64705882352941202</v>
      </c>
      <c r="AU1249" s="13">
        <v>0.61290322580645196</v>
      </c>
      <c r="AV1249" s="13">
        <v>0.621848739495798</v>
      </c>
      <c r="AW1249" s="13">
        <v>0.53246753246753198</v>
      </c>
      <c r="AX1249" s="13">
        <v>0.59523809523809501</v>
      </c>
      <c r="AY1249" s="13">
        <v>0.64705882352941202</v>
      </c>
      <c r="AZ1249" s="13">
        <v>0.62745098039215697</v>
      </c>
      <c r="BA1249" s="13">
        <v>0.55172413793103403</v>
      </c>
      <c r="BB1249" s="13">
        <v>0.71929824561403499</v>
      </c>
      <c r="BC1249" s="13">
        <v>0.52830188679245305</v>
      </c>
      <c r="BD1249" s="13"/>
      <c r="BE1249" s="13">
        <v>0.75637393767705396</v>
      </c>
    </row>
    <row r="1250" spans="2:57" x14ac:dyDescent="0.25">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row>
    <row r="1251" spans="2:57" x14ac:dyDescent="0.25">
      <c r="B1251" s="6" t="s">
        <v>505</v>
      </c>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row>
    <row r="1252" spans="2:57" x14ac:dyDescent="0.25">
      <c r="B1252" s="23" t="s">
        <v>86</v>
      </c>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row>
    <row r="1253" spans="2:57" x14ac:dyDescent="0.25">
      <c r="B1253" t="s">
        <v>403</v>
      </c>
      <c r="C1253" s="13">
        <v>0.32688391038696502</v>
      </c>
      <c r="D1253" s="13">
        <v>0.19480519480519501</v>
      </c>
      <c r="E1253" s="13">
        <v>0.23703703703703699</v>
      </c>
      <c r="F1253" s="13">
        <v>0.291338582677165</v>
      </c>
      <c r="G1253" s="13">
        <v>0.387596899224806</v>
      </c>
      <c r="H1253" s="13"/>
      <c r="I1253" s="13">
        <v>0.25965665236051499</v>
      </c>
      <c r="J1253" s="13">
        <v>0.387596899224806</v>
      </c>
      <c r="K1253" s="13"/>
      <c r="L1253" s="13">
        <v>0.328125</v>
      </c>
      <c r="M1253" s="13">
        <v>0.32467532467532501</v>
      </c>
      <c r="N1253" s="13">
        <v>0.38795986622073603</v>
      </c>
      <c r="O1253" s="13">
        <v>0.269349845201238</v>
      </c>
      <c r="P1253" s="13"/>
      <c r="Q1253" s="13">
        <v>0.24324324324324301</v>
      </c>
      <c r="R1253" s="13">
        <v>0.21621621621621601</v>
      </c>
      <c r="S1253" s="13">
        <v>0.30434782608695699</v>
      </c>
      <c r="T1253" s="13">
        <v>0.28037383177570102</v>
      </c>
      <c r="U1253" s="13">
        <v>0.31451612903225801</v>
      </c>
      <c r="V1253" s="13">
        <v>0.45038167938931301</v>
      </c>
      <c r="W1253" s="13">
        <v>0.38775510204081598</v>
      </c>
      <c r="X1253" s="13">
        <v>0.355263157894737</v>
      </c>
      <c r="Y1253" s="13"/>
      <c r="Z1253" s="13">
        <v>0.26618705035971202</v>
      </c>
      <c r="AA1253" s="13">
        <v>0.30674846625766899</v>
      </c>
      <c r="AB1253" s="13">
        <v>0.337662337662338</v>
      </c>
      <c r="AC1253" s="13">
        <v>0.43016759776536301</v>
      </c>
      <c r="AD1253" s="13">
        <v>0.33333333333333298</v>
      </c>
      <c r="AE1253" s="13">
        <v>0.22935779816513799</v>
      </c>
      <c r="AF1253" s="13">
        <v>0.30952380952380998</v>
      </c>
      <c r="AG1253" s="13">
        <v>0.35164835164835201</v>
      </c>
      <c r="AH1253" s="13"/>
      <c r="AI1253" s="13">
        <v>0.266666666666667</v>
      </c>
      <c r="AJ1253" s="13">
        <v>0.20618556701030899</v>
      </c>
      <c r="AK1253" s="13">
        <v>0.26143790849673199</v>
      </c>
      <c r="AL1253" s="13">
        <v>0.324701195219123</v>
      </c>
      <c r="AM1253" s="13">
        <v>0.48850574712643702</v>
      </c>
      <c r="AN1253" s="13"/>
      <c r="AO1253" s="13">
        <v>0.32274247491638802</v>
      </c>
      <c r="AP1253" s="13">
        <v>0.33333333333333298</v>
      </c>
      <c r="AQ1253" s="13"/>
      <c r="AR1253" s="13">
        <v>0.296875</v>
      </c>
      <c r="AS1253" s="13">
        <v>0.36713286713286702</v>
      </c>
      <c r="AT1253" s="13">
        <v>0.17647058823529399</v>
      </c>
      <c r="AU1253" s="13">
        <v>0.38709677419354799</v>
      </c>
      <c r="AV1253" s="13">
        <v>0.26050420168067201</v>
      </c>
      <c r="AW1253" s="13">
        <v>0.25974025974025999</v>
      </c>
      <c r="AX1253" s="13">
        <v>0.32142857142857101</v>
      </c>
      <c r="AY1253" s="13">
        <v>0.32352941176470601</v>
      </c>
      <c r="AZ1253" s="13">
        <v>0.34313725490196101</v>
      </c>
      <c r="BA1253" s="13">
        <v>0.34482758620689702</v>
      </c>
      <c r="BB1253" s="13">
        <v>0.33333333333333298</v>
      </c>
      <c r="BC1253" s="13">
        <v>0.35849056603773599</v>
      </c>
      <c r="BD1253" s="13"/>
      <c r="BE1253" s="13">
        <v>0.39943342776203999</v>
      </c>
    </row>
    <row r="1254" spans="2:57" x14ac:dyDescent="0.25">
      <c r="B1254" t="s">
        <v>404</v>
      </c>
      <c r="C1254" s="13">
        <v>0.381873727087576</v>
      </c>
      <c r="D1254" s="13">
        <v>0.31168831168831201</v>
      </c>
      <c r="E1254" s="13">
        <v>0.33333333333333298</v>
      </c>
      <c r="F1254" s="13">
        <v>0.40157480314960597</v>
      </c>
      <c r="G1254" s="13">
        <v>0.39534883720930197</v>
      </c>
      <c r="H1254" s="13"/>
      <c r="I1254" s="13">
        <v>0.36695278969957101</v>
      </c>
      <c r="J1254" s="13">
        <v>0.39534883720930197</v>
      </c>
      <c r="K1254" s="13"/>
      <c r="L1254" s="13">
        <v>0.3828125</v>
      </c>
      <c r="M1254" s="13">
        <v>0.40259740259740301</v>
      </c>
      <c r="N1254" s="13">
        <v>0.34448160535117101</v>
      </c>
      <c r="O1254" s="13">
        <v>0.402476780185758</v>
      </c>
      <c r="P1254" s="13"/>
      <c r="Q1254" s="13">
        <v>0.30630630630630601</v>
      </c>
      <c r="R1254" s="13">
        <v>0.337837837837838</v>
      </c>
      <c r="S1254" s="13">
        <v>0.36956521739130399</v>
      </c>
      <c r="T1254" s="13">
        <v>0.47663551401869197</v>
      </c>
      <c r="U1254" s="13">
        <v>0.34677419354838701</v>
      </c>
      <c r="V1254" s="13">
        <v>0.35114503816793902</v>
      </c>
      <c r="W1254" s="13">
        <v>0.40816326530612201</v>
      </c>
      <c r="X1254" s="13">
        <v>0.425438596491228</v>
      </c>
      <c r="Y1254" s="13"/>
      <c r="Z1254" s="13">
        <v>0.37410071942445999</v>
      </c>
      <c r="AA1254" s="13">
        <v>0.43558282208589</v>
      </c>
      <c r="AB1254" s="13">
        <v>0.35714285714285698</v>
      </c>
      <c r="AC1254" s="13">
        <v>0.34078212290502802</v>
      </c>
      <c r="AD1254" s="13">
        <v>0.44761904761904803</v>
      </c>
      <c r="AE1254" s="13">
        <v>0.35779816513761498</v>
      </c>
      <c r="AF1254" s="13">
        <v>0.35714285714285698</v>
      </c>
      <c r="AG1254" s="13">
        <v>0.38461538461538503</v>
      </c>
      <c r="AH1254" s="13"/>
      <c r="AI1254" s="13">
        <v>0.46666666666666701</v>
      </c>
      <c r="AJ1254" s="13">
        <v>0.35051546391752603</v>
      </c>
      <c r="AK1254" s="13">
        <v>0.33333333333333298</v>
      </c>
      <c r="AL1254" s="13">
        <v>0.41832669322709198</v>
      </c>
      <c r="AM1254" s="13">
        <v>0.32183908045977</v>
      </c>
      <c r="AN1254" s="13"/>
      <c r="AO1254" s="13">
        <v>0.38795986622073603</v>
      </c>
      <c r="AP1254" s="13">
        <v>0.37239583333333298</v>
      </c>
      <c r="AQ1254" s="13"/>
      <c r="AR1254" s="13">
        <v>0.5</v>
      </c>
      <c r="AS1254" s="13">
        <v>0.32867132867132898</v>
      </c>
      <c r="AT1254" s="13">
        <v>0.47058823529411797</v>
      </c>
      <c r="AU1254" s="13">
        <v>0.225806451612903</v>
      </c>
      <c r="AV1254" s="13">
        <v>0.42016806722689098</v>
      </c>
      <c r="AW1254" s="13">
        <v>0.45454545454545497</v>
      </c>
      <c r="AX1254" s="13">
        <v>0.42857142857142899</v>
      </c>
      <c r="AY1254" s="13">
        <v>0.41176470588235298</v>
      </c>
      <c r="AZ1254" s="13">
        <v>0.39215686274509798</v>
      </c>
      <c r="BA1254" s="13">
        <v>0.34482758620689702</v>
      </c>
      <c r="BB1254" s="13">
        <v>0.38596491228070201</v>
      </c>
      <c r="BC1254" s="13">
        <v>0.320754716981132</v>
      </c>
      <c r="BD1254" s="13"/>
      <c r="BE1254" s="13">
        <v>0.39660056657223802</v>
      </c>
    </row>
    <row r="1255" spans="2:57" x14ac:dyDescent="0.25">
      <c r="B1255" t="s">
        <v>405</v>
      </c>
      <c r="C1255" s="13">
        <v>0.19653767820773901</v>
      </c>
      <c r="D1255" s="13">
        <v>0.27272727272727298</v>
      </c>
      <c r="E1255" s="13">
        <v>0.23703703703703699</v>
      </c>
      <c r="F1255" s="13">
        <v>0.21653543307086601</v>
      </c>
      <c r="G1255" s="13">
        <v>0.16472868217054301</v>
      </c>
      <c r="H1255" s="13"/>
      <c r="I1255" s="13">
        <v>0.23175965665236101</v>
      </c>
      <c r="J1255" s="13">
        <v>0.16472868217054301</v>
      </c>
      <c r="K1255" s="13"/>
      <c r="L1255" s="13">
        <v>0.1640625</v>
      </c>
      <c r="M1255" s="13">
        <v>0.23376623376623401</v>
      </c>
      <c r="N1255" s="13">
        <v>0.17725752508361201</v>
      </c>
      <c r="O1255" s="13">
        <v>0.201238390092879</v>
      </c>
      <c r="P1255" s="13"/>
      <c r="Q1255" s="13">
        <v>0.25225225225225201</v>
      </c>
      <c r="R1255" s="13">
        <v>0.31081081081081102</v>
      </c>
      <c r="S1255" s="13">
        <v>0.23913043478260901</v>
      </c>
      <c r="T1255" s="13">
        <v>0.13084112149532701</v>
      </c>
      <c r="U1255" s="13">
        <v>0.233870967741935</v>
      </c>
      <c r="V1255" s="13">
        <v>0.14503816793893101</v>
      </c>
      <c r="W1255" s="13">
        <v>0.16326530612244899</v>
      </c>
      <c r="X1255" s="13">
        <v>0.162280701754386</v>
      </c>
      <c r="Y1255" s="13"/>
      <c r="Z1255" s="13">
        <v>0.25179856115107901</v>
      </c>
      <c r="AA1255" s="13">
        <v>0.14110429447852799</v>
      </c>
      <c r="AB1255" s="13">
        <v>0.22077922077922099</v>
      </c>
      <c r="AC1255" s="13">
        <v>0.16759776536312801</v>
      </c>
      <c r="AD1255" s="13">
        <v>0.15238095238095201</v>
      </c>
      <c r="AE1255" s="13">
        <v>0.28440366972477099</v>
      </c>
      <c r="AF1255" s="13">
        <v>0.26190476190476197</v>
      </c>
      <c r="AG1255" s="13">
        <v>0.14285714285714299</v>
      </c>
      <c r="AH1255" s="13"/>
      <c r="AI1255" s="13">
        <v>0.133333333333333</v>
      </c>
      <c r="AJ1255" s="13">
        <v>0.30927835051546398</v>
      </c>
      <c r="AK1255" s="13">
        <v>0.27450980392156898</v>
      </c>
      <c r="AL1255" s="13">
        <v>0.18725099601593601</v>
      </c>
      <c r="AM1255" s="13">
        <v>0.10344827586206901</v>
      </c>
      <c r="AN1255" s="13"/>
      <c r="AO1255" s="13">
        <v>0.19397993311036801</v>
      </c>
      <c r="AP1255" s="13">
        <v>0.20052083333333301</v>
      </c>
      <c r="AQ1255" s="13"/>
      <c r="AR1255" s="13">
        <v>0.109375</v>
      </c>
      <c r="AS1255" s="13">
        <v>0.223776223776224</v>
      </c>
      <c r="AT1255" s="13">
        <v>0.23529411764705899</v>
      </c>
      <c r="AU1255" s="13">
        <v>0.25806451612903197</v>
      </c>
      <c r="AV1255" s="13">
        <v>0.218487394957983</v>
      </c>
      <c r="AW1255" s="13">
        <v>0.168831168831169</v>
      </c>
      <c r="AX1255" s="13">
        <v>0.19047619047618999</v>
      </c>
      <c r="AY1255" s="13">
        <v>8.8235294117647106E-2</v>
      </c>
      <c r="AZ1255" s="13">
        <v>0.12745098039215699</v>
      </c>
      <c r="BA1255" s="13">
        <v>0.27586206896551702</v>
      </c>
      <c r="BB1255" s="13">
        <v>0.21052631578947401</v>
      </c>
      <c r="BC1255" s="13">
        <v>0.20754716981132099</v>
      </c>
      <c r="BD1255" s="13"/>
      <c r="BE1255" s="13">
        <v>0.13881019830028299</v>
      </c>
    </row>
    <row r="1256" spans="2:57" x14ac:dyDescent="0.25">
      <c r="B1256" t="s">
        <v>406</v>
      </c>
      <c r="C1256" s="13">
        <v>4.6843177189409398E-2</v>
      </c>
      <c r="D1256" s="13">
        <v>6.4935064935064901E-2</v>
      </c>
      <c r="E1256" s="13">
        <v>0.11111111111111099</v>
      </c>
      <c r="F1256" s="13">
        <v>3.9370078740157501E-2</v>
      </c>
      <c r="G1256" s="13">
        <v>3.1007751937984499E-2</v>
      </c>
      <c r="H1256" s="13"/>
      <c r="I1256" s="13">
        <v>6.43776824034335E-2</v>
      </c>
      <c r="J1256" s="13">
        <v>3.1007751937984499E-2</v>
      </c>
      <c r="K1256" s="13"/>
      <c r="L1256" s="13">
        <v>3.125E-2</v>
      </c>
      <c r="M1256" s="13">
        <v>2.5974025974026E-2</v>
      </c>
      <c r="N1256" s="13">
        <v>4.6822742474916398E-2</v>
      </c>
      <c r="O1256" s="13">
        <v>6.8111455108359101E-2</v>
      </c>
      <c r="P1256" s="13"/>
      <c r="Q1256" s="13">
        <v>6.3063063063063099E-2</v>
      </c>
      <c r="R1256" s="13">
        <v>9.45945945945946E-2</v>
      </c>
      <c r="S1256" s="13">
        <v>3.2608695652173898E-2</v>
      </c>
      <c r="T1256" s="13">
        <v>5.60747663551402E-2</v>
      </c>
      <c r="U1256" s="13">
        <v>6.4516129032258104E-2</v>
      </c>
      <c r="V1256" s="13">
        <v>3.0534351145038201E-2</v>
      </c>
      <c r="W1256" s="13">
        <v>2.04081632653061E-2</v>
      </c>
      <c r="X1256" s="13">
        <v>3.5087719298245598E-2</v>
      </c>
      <c r="Y1256" s="13"/>
      <c r="Z1256" s="13">
        <v>2.8776978417266199E-2</v>
      </c>
      <c r="AA1256" s="13">
        <v>7.3619631901840496E-2</v>
      </c>
      <c r="AB1256" s="13">
        <v>3.2467532467532499E-2</v>
      </c>
      <c r="AC1256" s="13">
        <v>2.7932960893854698E-2</v>
      </c>
      <c r="AD1256" s="13">
        <v>4.7619047619047603E-2</v>
      </c>
      <c r="AE1256" s="13">
        <v>8.2568807339449504E-2</v>
      </c>
      <c r="AF1256" s="13">
        <v>2.3809523809523801E-2</v>
      </c>
      <c r="AG1256" s="13">
        <v>5.4945054945054903E-2</v>
      </c>
      <c r="AH1256" s="13"/>
      <c r="AI1256" s="13">
        <v>4.4444444444444398E-2</v>
      </c>
      <c r="AJ1256" s="13">
        <v>8.2474226804123696E-2</v>
      </c>
      <c r="AK1256" s="13">
        <v>7.1895424836601302E-2</v>
      </c>
      <c r="AL1256" s="13">
        <v>3.58565737051793E-2</v>
      </c>
      <c r="AM1256" s="13">
        <v>3.4482758620689703E-2</v>
      </c>
      <c r="AN1256" s="13"/>
      <c r="AO1256" s="13">
        <v>4.1806020066889597E-2</v>
      </c>
      <c r="AP1256" s="13">
        <v>5.46875E-2</v>
      </c>
      <c r="AQ1256" s="13"/>
      <c r="AR1256" s="13">
        <v>6.25E-2</v>
      </c>
      <c r="AS1256" s="13">
        <v>3.4965034965035002E-2</v>
      </c>
      <c r="AT1256" s="13">
        <v>5.8823529411764698E-2</v>
      </c>
      <c r="AU1256" s="13">
        <v>6.4516129032258104E-2</v>
      </c>
      <c r="AV1256" s="13">
        <v>5.0420168067226899E-2</v>
      </c>
      <c r="AW1256" s="13">
        <v>5.1948051948052E-2</v>
      </c>
      <c r="AX1256" s="13">
        <v>2.3809523809523801E-2</v>
      </c>
      <c r="AY1256" s="13">
        <v>5.8823529411764698E-2</v>
      </c>
      <c r="AZ1256" s="13">
        <v>7.8431372549019607E-2</v>
      </c>
      <c r="BA1256" s="13">
        <v>3.4482758620689703E-2</v>
      </c>
      <c r="BB1256" s="13">
        <v>5.2631578947368397E-2</v>
      </c>
      <c r="BC1256" s="13">
        <v>3.77358490566038E-2</v>
      </c>
      <c r="BD1256" s="13"/>
      <c r="BE1256" s="13">
        <v>2.8328611898017001E-2</v>
      </c>
    </row>
    <row r="1257" spans="2:57" x14ac:dyDescent="0.25">
      <c r="B1257" t="s">
        <v>407</v>
      </c>
      <c r="C1257" s="13">
        <v>1.9348268839103899E-2</v>
      </c>
      <c r="D1257" s="13">
        <v>9.0909090909090898E-2</v>
      </c>
      <c r="E1257" s="13">
        <v>2.96296296296296E-2</v>
      </c>
      <c r="F1257" s="13">
        <v>1.5748031496062999E-2</v>
      </c>
      <c r="G1257" s="13">
        <v>7.7519379844961196E-3</v>
      </c>
      <c r="H1257" s="13"/>
      <c r="I1257" s="13">
        <v>3.2188841201716702E-2</v>
      </c>
      <c r="J1257" s="13">
        <v>7.7519379844961196E-3</v>
      </c>
      <c r="K1257" s="13"/>
      <c r="L1257" s="13">
        <v>3.90625E-2</v>
      </c>
      <c r="M1257" s="13">
        <v>4.3290043290043299E-3</v>
      </c>
      <c r="N1257" s="13">
        <v>1.6722408026755901E-2</v>
      </c>
      <c r="O1257" s="13">
        <v>2.4767801857585099E-2</v>
      </c>
      <c r="P1257" s="13"/>
      <c r="Q1257" s="13">
        <v>8.1081081081081099E-2</v>
      </c>
      <c r="R1257" s="13">
        <v>2.7027027027027001E-2</v>
      </c>
      <c r="S1257" s="13">
        <v>1.0869565217391301E-2</v>
      </c>
      <c r="T1257" s="13">
        <v>2.80373831775701E-2</v>
      </c>
      <c r="U1257" s="13">
        <v>8.0645161290322596E-3</v>
      </c>
      <c r="V1257" s="13">
        <v>7.63358778625954E-3</v>
      </c>
      <c r="W1257" s="13">
        <v>0</v>
      </c>
      <c r="X1257" s="13">
        <v>8.7719298245613996E-3</v>
      </c>
      <c r="Y1257" s="13"/>
      <c r="Z1257" s="13">
        <v>3.5971223021582698E-2</v>
      </c>
      <c r="AA1257" s="13">
        <v>3.0674846625766899E-2</v>
      </c>
      <c r="AB1257" s="13">
        <v>1.2987012987013E-2</v>
      </c>
      <c r="AC1257" s="13">
        <v>1.67597765363128E-2</v>
      </c>
      <c r="AD1257" s="13">
        <v>0</v>
      </c>
      <c r="AE1257" s="13">
        <v>0</v>
      </c>
      <c r="AF1257" s="13">
        <v>4.7619047619047603E-2</v>
      </c>
      <c r="AG1257" s="13">
        <v>2.1978021978022001E-2</v>
      </c>
      <c r="AH1257" s="13"/>
      <c r="AI1257" s="13">
        <v>4.4444444444444398E-2</v>
      </c>
      <c r="AJ1257" s="13">
        <v>3.09278350515464E-2</v>
      </c>
      <c r="AK1257" s="13">
        <v>2.61437908496732E-2</v>
      </c>
      <c r="AL1257" s="13">
        <v>1.1952191235059801E-2</v>
      </c>
      <c r="AM1257" s="13">
        <v>2.2988505747126398E-2</v>
      </c>
      <c r="AN1257" s="13"/>
      <c r="AO1257" s="13">
        <v>2.3411371237458199E-2</v>
      </c>
      <c r="AP1257" s="13">
        <v>1.3020833333333299E-2</v>
      </c>
      <c r="AQ1257" s="13"/>
      <c r="AR1257" s="13">
        <v>3.125E-2</v>
      </c>
      <c r="AS1257" s="13">
        <v>6.9930069930069904E-3</v>
      </c>
      <c r="AT1257" s="13">
        <v>5.8823529411764698E-2</v>
      </c>
      <c r="AU1257" s="13">
        <v>0</v>
      </c>
      <c r="AV1257" s="13">
        <v>1.6806722689075598E-2</v>
      </c>
      <c r="AW1257" s="13">
        <v>3.8961038961039002E-2</v>
      </c>
      <c r="AX1257" s="13">
        <v>2.3809523809523801E-2</v>
      </c>
      <c r="AY1257" s="13">
        <v>5.8823529411764698E-2</v>
      </c>
      <c r="AZ1257" s="13">
        <v>2.9411764705882401E-2</v>
      </c>
      <c r="BA1257" s="13">
        <v>0</v>
      </c>
      <c r="BB1257" s="13">
        <v>1.7543859649122799E-2</v>
      </c>
      <c r="BC1257" s="13">
        <v>1.88679245283019E-2</v>
      </c>
      <c r="BD1257" s="13"/>
      <c r="BE1257" s="13">
        <v>1.69971671388102E-2</v>
      </c>
    </row>
    <row r="1258" spans="2:57" x14ac:dyDescent="0.25">
      <c r="B1258" t="s">
        <v>82</v>
      </c>
      <c r="C1258" s="13">
        <v>2.8513238289205701E-2</v>
      </c>
      <c r="D1258" s="13">
        <v>6.4935064935064901E-2</v>
      </c>
      <c r="E1258" s="13">
        <v>5.1851851851851899E-2</v>
      </c>
      <c r="F1258" s="13">
        <v>3.5433070866141697E-2</v>
      </c>
      <c r="G1258" s="13">
        <v>1.35658914728682E-2</v>
      </c>
      <c r="H1258" s="13"/>
      <c r="I1258" s="13">
        <v>4.50643776824034E-2</v>
      </c>
      <c r="J1258" s="13">
        <v>1.35658914728682E-2</v>
      </c>
      <c r="K1258" s="13"/>
      <c r="L1258" s="13">
        <v>5.46875E-2</v>
      </c>
      <c r="M1258" s="13">
        <v>8.6580086580086597E-3</v>
      </c>
      <c r="N1258" s="13">
        <v>2.6755852842809399E-2</v>
      </c>
      <c r="O1258" s="13">
        <v>3.4055727554179599E-2</v>
      </c>
      <c r="P1258" s="13"/>
      <c r="Q1258" s="13">
        <v>5.4054054054054099E-2</v>
      </c>
      <c r="R1258" s="13">
        <v>1.35135135135135E-2</v>
      </c>
      <c r="S1258" s="13">
        <v>4.3478260869565202E-2</v>
      </c>
      <c r="T1258" s="13">
        <v>2.80373831775701E-2</v>
      </c>
      <c r="U1258" s="13">
        <v>3.2258064516128997E-2</v>
      </c>
      <c r="V1258" s="13">
        <v>1.5267175572519101E-2</v>
      </c>
      <c r="W1258" s="13">
        <v>2.04081632653061E-2</v>
      </c>
      <c r="X1258" s="13">
        <v>1.3157894736842099E-2</v>
      </c>
      <c r="Y1258" s="13"/>
      <c r="Z1258" s="13">
        <v>4.3165467625899297E-2</v>
      </c>
      <c r="AA1258" s="13">
        <v>1.22699386503067E-2</v>
      </c>
      <c r="AB1258" s="13">
        <v>3.8961038961039002E-2</v>
      </c>
      <c r="AC1258" s="13">
        <v>1.67597765363128E-2</v>
      </c>
      <c r="AD1258" s="13">
        <v>1.9047619047619001E-2</v>
      </c>
      <c r="AE1258" s="13">
        <v>4.5871559633027498E-2</v>
      </c>
      <c r="AF1258" s="13">
        <v>0</v>
      </c>
      <c r="AG1258" s="13">
        <v>4.3956043956044001E-2</v>
      </c>
      <c r="AH1258" s="13"/>
      <c r="AI1258" s="13">
        <v>4.4444444444444398E-2</v>
      </c>
      <c r="AJ1258" s="13">
        <v>2.06185567010309E-2</v>
      </c>
      <c r="AK1258" s="13">
        <v>3.2679738562091498E-2</v>
      </c>
      <c r="AL1258" s="13">
        <v>2.1912350597609601E-2</v>
      </c>
      <c r="AM1258" s="13">
        <v>2.8735632183908E-2</v>
      </c>
      <c r="AN1258" s="13"/>
      <c r="AO1258" s="13">
        <v>3.0100334448160501E-2</v>
      </c>
      <c r="AP1258" s="13">
        <v>2.6041666666666699E-2</v>
      </c>
      <c r="AQ1258" s="13"/>
      <c r="AR1258" s="13">
        <v>0</v>
      </c>
      <c r="AS1258" s="13">
        <v>3.8461538461538498E-2</v>
      </c>
      <c r="AT1258" s="13">
        <v>0</v>
      </c>
      <c r="AU1258" s="13">
        <v>6.4516129032258104E-2</v>
      </c>
      <c r="AV1258" s="13">
        <v>3.3613445378151301E-2</v>
      </c>
      <c r="AW1258" s="13">
        <v>2.5974025974026E-2</v>
      </c>
      <c r="AX1258" s="13">
        <v>1.1904761904761901E-2</v>
      </c>
      <c r="AY1258" s="13">
        <v>5.8823529411764698E-2</v>
      </c>
      <c r="AZ1258" s="13">
        <v>2.9411764705882401E-2</v>
      </c>
      <c r="BA1258" s="13">
        <v>0</v>
      </c>
      <c r="BB1258" s="13">
        <v>0</v>
      </c>
      <c r="BC1258" s="13">
        <v>5.6603773584905703E-2</v>
      </c>
      <c r="BD1258" s="13"/>
      <c r="BE1258" s="13">
        <v>1.9830028328611901E-2</v>
      </c>
    </row>
    <row r="1259" spans="2:57" x14ac:dyDescent="0.25">
      <c r="B1259" t="s">
        <v>408</v>
      </c>
      <c r="C1259" s="13">
        <v>0.70875763747454201</v>
      </c>
      <c r="D1259" s="13">
        <v>0.506493506493507</v>
      </c>
      <c r="E1259" s="13">
        <v>0.57037037037036997</v>
      </c>
      <c r="F1259" s="13">
        <v>0.69291338582677198</v>
      </c>
      <c r="G1259" s="13">
        <v>0.78294573643410903</v>
      </c>
      <c r="H1259" s="13"/>
      <c r="I1259" s="13">
        <v>0.62660944206008595</v>
      </c>
      <c r="J1259" s="13">
        <v>0.78294573643410903</v>
      </c>
      <c r="K1259" s="13"/>
      <c r="L1259" s="13">
        <v>0.7109375</v>
      </c>
      <c r="M1259" s="13">
        <v>0.72727272727272696</v>
      </c>
      <c r="N1259" s="13">
        <v>0.73244147157190598</v>
      </c>
      <c r="O1259" s="13">
        <v>0.671826625386997</v>
      </c>
      <c r="P1259" s="13"/>
      <c r="Q1259" s="13">
        <v>0.54954954954954904</v>
      </c>
      <c r="R1259" s="13">
        <v>0.55405405405405395</v>
      </c>
      <c r="S1259" s="13">
        <v>0.67391304347826098</v>
      </c>
      <c r="T1259" s="13">
        <v>0.75700934579439205</v>
      </c>
      <c r="U1259" s="13">
        <v>0.66129032258064502</v>
      </c>
      <c r="V1259" s="13">
        <v>0.80152671755725202</v>
      </c>
      <c r="W1259" s="13">
        <v>0.79591836734693899</v>
      </c>
      <c r="X1259" s="13">
        <v>0.78070175438596501</v>
      </c>
      <c r="Y1259" s="13"/>
      <c r="Z1259" s="13">
        <v>0.64028776978417301</v>
      </c>
      <c r="AA1259" s="13">
        <v>0.74233128834355799</v>
      </c>
      <c r="AB1259" s="13">
        <v>0.69480519480519498</v>
      </c>
      <c r="AC1259" s="13">
        <v>0.77094972067039103</v>
      </c>
      <c r="AD1259" s="13">
        <v>0.78095238095238095</v>
      </c>
      <c r="AE1259" s="13">
        <v>0.58715596330275199</v>
      </c>
      <c r="AF1259" s="13">
        <v>0.66666666666666696</v>
      </c>
      <c r="AG1259" s="13">
        <v>0.73626373626373598</v>
      </c>
      <c r="AH1259" s="13"/>
      <c r="AI1259" s="13">
        <v>0.73333333333333295</v>
      </c>
      <c r="AJ1259" s="13">
        <v>0.55670103092783496</v>
      </c>
      <c r="AK1259" s="13">
        <v>0.59477124183006502</v>
      </c>
      <c r="AL1259" s="13">
        <v>0.74302788844621503</v>
      </c>
      <c r="AM1259" s="13">
        <v>0.81034482758620696</v>
      </c>
      <c r="AN1259" s="13"/>
      <c r="AO1259" s="13">
        <v>0.71070234113712405</v>
      </c>
      <c r="AP1259" s="13">
        <v>0.70572916666666696</v>
      </c>
      <c r="AQ1259" s="13"/>
      <c r="AR1259" s="13">
        <v>0.796875</v>
      </c>
      <c r="AS1259" s="13">
        <v>0.69580419580419595</v>
      </c>
      <c r="AT1259" s="13">
        <v>0.64705882352941202</v>
      </c>
      <c r="AU1259" s="13">
        <v>0.61290322580645196</v>
      </c>
      <c r="AV1259" s="13">
        <v>0.68067226890756305</v>
      </c>
      <c r="AW1259" s="13">
        <v>0.71428571428571397</v>
      </c>
      <c r="AX1259" s="13">
        <v>0.75</v>
      </c>
      <c r="AY1259" s="13">
        <v>0.73529411764705899</v>
      </c>
      <c r="AZ1259" s="13">
        <v>0.73529411764705899</v>
      </c>
      <c r="BA1259" s="13">
        <v>0.68965517241379304</v>
      </c>
      <c r="BB1259" s="13">
        <v>0.71929824561403499</v>
      </c>
      <c r="BC1259" s="13">
        <v>0.679245283018868</v>
      </c>
      <c r="BD1259" s="13"/>
      <c r="BE1259" s="13">
        <v>0.79603399433427802</v>
      </c>
    </row>
    <row r="1260" spans="2:57" x14ac:dyDescent="0.25">
      <c r="B1260" t="s">
        <v>409</v>
      </c>
      <c r="C1260" s="13">
        <v>6.6191446028513207E-2</v>
      </c>
      <c r="D1260" s="13">
        <v>0.15584415584415601</v>
      </c>
      <c r="E1260" s="13">
        <v>0.140740740740741</v>
      </c>
      <c r="F1260" s="13">
        <v>5.5118110236220499E-2</v>
      </c>
      <c r="G1260" s="13">
        <v>3.8759689922480599E-2</v>
      </c>
      <c r="H1260" s="13"/>
      <c r="I1260" s="13">
        <v>9.6566523605150195E-2</v>
      </c>
      <c r="J1260" s="13">
        <v>3.8759689922480599E-2</v>
      </c>
      <c r="K1260" s="13"/>
      <c r="L1260" s="13">
        <v>7.03125E-2</v>
      </c>
      <c r="M1260" s="13">
        <v>3.03030303030303E-2</v>
      </c>
      <c r="N1260" s="13">
        <v>6.3545150501672198E-2</v>
      </c>
      <c r="O1260" s="13">
        <v>9.2879256965944304E-2</v>
      </c>
      <c r="P1260" s="13"/>
      <c r="Q1260" s="13">
        <v>0.144144144144144</v>
      </c>
      <c r="R1260" s="13">
        <v>0.121621621621622</v>
      </c>
      <c r="S1260" s="13">
        <v>4.3478260869565202E-2</v>
      </c>
      <c r="T1260" s="13">
        <v>8.4112149532710304E-2</v>
      </c>
      <c r="U1260" s="13">
        <v>7.25806451612903E-2</v>
      </c>
      <c r="V1260" s="13">
        <v>3.8167938931297697E-2</v>
      </c>
      <c r="W1260" s="13">
        <v>2.04081632653061E-2</v>
      </c>
      <c r="X1260" s="13">
        <v>4.3859649122807001E-2</v>
      </c>
      <c r="Y1260" s="13"/>
      <c r="Z1260" s="13">
        <v>6.4748201438848907E-2</v>
      </c>
      <c r="AA1260" s="13">
        <v>0.104294478527607</v>
      </c>
      <c r="AB1260" s="13">
        <v>4.5454545454545497E-2</v>
      </c>
      <c r="AC1260" s="13">
        <v>4.4692737430167599E-2</v>
      </c>
      <c r="AD1260" s="13">
        <v>4.7619047619047603E-2</v>
      </c>
      <c r="AE1260" s="13">
        <v>8.2568807339449504E-2</v>
      </c>
      <c r="AF1260" s="13">
        <v>7.1428571428571397E-2</v>
      </c>
      <c r="AG1260" s="13">
        <v>7.69230769230769E-2</v>
      </c>
      <c r="AH1260" s="13"/>
      <c r="AI1260" s="13">
        <v>8.8888888888888906E-2</v>
      </c>
      <c r="AJ1260" s="13">
        <v>0.11340206185567001</v>
      </c>
      <c r="AK1260" s="13">
        <v>9.8039215686274495E-2</v>
      </c>
      <c r="AL1260" s="13">
        <v>4.7808764940239001E-2</v>
      </c>
      <c r="AM1260" s="13">
        <v>5.7471264367816098E-2</v>
      </c>
      <c r="AN1260" s="13"/>
      <c r="AO1260" s="13">
        <v>6.5217391304347797E-2</v>
      </c>
      <c r="AP1260" s="13">
        <v>6.7708333333333301E-2</v>
      </c>
      <c r="AQ1260" s="13"/>
      <c r="AR1260" s="13">
        <v>9.375E-2</v>
      </c>
      <c r="AS1260" s="13">
        <v>4.1958041958042001E-2</v>
      </c>
      <c r="AT1260" s="13">
        <v>0.11764705882352899</v>
      </c>
      <c r="AU1260" s="13">
        <v>6.4516129032258104E-2</v>
      </c>
      <c r="AV1260" s="13">
        <v>6.7226890756302504E-2</v>
      </c>
      <c r="AW1260" s="13">
        <v>9.0909090909090898E-2</v>
      </c>
      <c r="AX1260" s="13">
        <v>4.7619047619047603E-2</v>
      </c>
      <c r="AY1260" s="13">
        <v>0.11764705882352899</v>
      </c>
      <c r="AZ1260" s="13">
        <v>0.10784313725490199</v>
      </c>
      <c r="BA1260" s="13">
        <v>3.4482758620689703E-2</v>
      </c>
      <c r="BB1260" s="13">
        <v>7.0175438596491196E-2</v>
      </c>
      <c r="BC1260" s="13">
        <v>5.6603773584905703E-2</v>
      </c>
      <c r="BD1260" s="13"/>
      <c r="BE1260" s="13">
        <v>4.5325779036827198E-2</v>
      </c>
    </row>
    <row r="1261" spans="2:57" x14ac:dyDescent="0.25">
      <c r="B1261" t="s">
        <v>274</v>
      </c>
      <c r="C1261" s="13">
        <v>0.642566191446029</v>
      </c>
      <c r="D1261" s="13">
        <v>0.35064935064935099</v>
      </c>
      <c r="E1261" s="13">
        <v>0.42962962962963003</v>
      </c>
      <c r="F1261" s="13">
        <v>0.63779527559055105</v>
      </c>
      <c r="G1261" s="13">
        <v>0.74418604651162801</v>
      </c>
      <c r="H1261" s="13"/>
      <c r="I1261" s="13">
        <v>0.53004291845493601</v>
      </c>
      <c r="J1261" s="13">
        <v>0.74418604651162801</v>
      </c>
      <c r="K1261" s="13"/>
      <c r="L1261" s="13">
        <v>0.640625</v>
      </c>
      <c r="M1261" s="13">
        <v>0.69696969696969702</v>
      </c>
      <c r="N1261" s="13">
        <v>0.668896321070234</v>
      </c>
      <c r="O1261" s="13">
        <v>0.57894736842105299</v>
      </c>
      <c r="P1261" s="13"/>
      <c r="Q1261" s="13">
        <v>0.40540540540540498</v>
      </c>
      <c r="R1261" s="13">
        <v>0.43243243243243201</v>
      </c>
      <c r="S1261" s="13">
        <v>0.63043478260869601</v>
      </c>
      <c r="T1261" s="13">
        <v>0.67289719626168198</v>
      </c>
      <c r="U1261" s="13">
        <v>0.58870967741935498</v>
      </c>
      <c r="V1261" s="13">
        <v>0.76335877862595403</v>
      </c>
      <c r="W1261" s="13">
        <v>0.77551020408163296</v>
      </c>
      <c r="X1261" s="13">
        <v>0.73684210526315796</v>
      </c>
      <c r="Y1261" s="13"/>
      <c r="Z1261" s="13">
        <v>0.57553956834532405</v>
      </c>
      <c r="AA1261" s="13">
        <v>0.63803680981595101</v>
      </c>
      <c r="AB1261" s="13">
        <v>0.64935064935064901</v>
      </c>
      <c r="AC1261" s="13">
        <v>0.72625698324022303</v>
      </c>
      <c r="AD1261" s="13">
        <v>0.73333333333333295</v>
      </c>
      <c r="AE1261" s="13">
        <v>0.50458715596330295</v>
      </c>
      <c r="AF1261" s="13">
        <v>0.59523809523809501</v>
      </c>
      <c r="AG1261" s="13">
        <v>0.659340659340659</v>
      </c>
      <c r="AH1261" s="13"/>
      <c r="AI1261" s="13">
        <v>0.64444444444444404</v>
      </c>
      <c r="AJ1261" s="13">
        <v>0.44329896907216498</v>
      </c>
      <c r="AK1261" s="13">
        <v>0.49673202614379097</v>
      </c>
      <c r="AL1261" s="13">
        <v>0.69521912350597603</v>
      </c>
      <c r="AM1261" s="13">
        <v>0.75287356321839105</v>
      </c>
      <c r="AN1261" s="13"/>
      <c r="AO1261" s="13">
        <v>0.64548494983277604</v>
      </c>
      <c r="AP1261" s="13">
        <v>0.63802083333333304</v>
      </c>
      <c r="AQ1261" s="13"/>
      <c r="AR1261" s="13">
        <v>0.703125</v>
      </c>
      <c r="AS1261" s="13">
        <v>0.65384615384615397</v>
      </c>
      <c r="AT1261" s="13">
        <v>0.52941176470588203</v>
      </c>
      <c r="AU1261" s="13">
        <v>0.54838709677419395</v>
      </c>
      <c r="AV1261" s="13">
        <v>0.61344537815126099</v>
      </c>
      <c r="AW1261" s="13">
        <v>0.62337662337662303</v>
      </c>
      <c r="AX1261" s="13">
        <v>0.702380952380952</v>
      </c>
      <c r="AY1261" s="13">
        <v>0.61764705882352899</v>
      </c>
      <c r="AZ1261" s="13">
        <v>0.62745098039215697</v>
      </c>
      <c r="BA1261" s="13">
        <v>0.65517241379310398</v>
      </c>
      <c r="BB1261" s="13">
        <v>0.64912280701754399</v>
      </c>
      <c r="BC1261" s="13">
        <v>0.62264150943396201</v>
      </c>
      <c r="BD1261" s="13"/>
      <c r="BE1261" s="13">
        <v>0.75070821529745002</v>
      </c>
    </row>
    <row r="1262" spans="2:57" x14ac:dyDescent="0.25">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row>
    <row r="1263" spans="2:57" x14ac:dyDescent="0.25">
      <c r="B1263" s="6" t="s">
        <v>506</v>
      </c>
      <c r="C1263" s="13"/>
      <c r="D1263" s="13"/>
      <c r="E1263" s="13"/>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row>
    <row r="1264" spans="2:57" x14ac:dyDescent="0.25">
      <c r="B1264" s="23" t="s">
        <v>86</v>
      </c>
      <c r="C1264" s="13"/>
      <c r="D1264" s="13"/>
      <c r="E1264" s="13"/>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row>
    <row r="1265" spans="2:57" x14ac:dyDescent="0.25">
      <c r="B1265" t="s">
        <v>403</v>
      </c>
      <c r="C1265" s="13">
        <v>0.12219959266802401</v>
      </c>
      <c r="D1265" s="13">
        <v>0.15584415584415601</v>
      </c>
      <c r="E1265" s="13">
        <v>0.11111111111111099</v>
      </c>
      <c r="F1265" s="13">
        <v>0.110236220472441</v>
      </c>
      <c r="G1265" s="13">
        <v>0.12596899224806199</v>
      </c>
      <c r="H1265" s="13"/>
      <c r="I1265" s="13">
        <v>0.118025751072961</v>
      </c>
      <c r="J1265" s="13">
        <v>0.12596899224806199</v>
      </c>
      <c r="K1265" s="13"/>
      <c r="L1265" s="13">
        <v>0.1875</v>
      </c>
      <c r="M1265" s="13">
        <v>0.12121212121212099</v>
      </c>
      <c r="N1265" s="13">
        <v>0.12709030100334401</v>
      </c>
      <c r="O1265" s="13">
        <v>9.2879256965944304E-2</v>
      </c>
      <c r="P1265" s="13"/>
      <c r="Q1265" s="13">
        <v>0.18018018018018001</v>
      </c>
      <c r="R1265" s="13">
        <v>8.1081081081081099E-2</v>
      </c>
      <c r="S1265" s="13">
        <v>0.141304347826087</v>
      </c>
      <c r="T1265" s="13">
        <v>8.4112149532710304E-2</v>
      </c>
      <c r="U1265" s="13">
        <v>0.12903225806451599</v>
      </c>
      <c r="V1265" s="13">
        <v>0.12977099236641201</v>
      </c>
      <c r="W1265" s="13">
        <v>0.11224489795918401</v>
      </c>
      <c r="X1265" s="13">
        <v>0.12280701754386</v>
      </c>
      <c r="Y1265" s="13"/>
      <c r="Z1265" s="13">
        <v>0.16546762589928099</v>
      </c>
      <c r="AA1265" s="13">
        <v>9.8159509202454004E-2</v>
      </c>
      <c r="AB1265" s="13">
        <v>9.7402597402597393E-2</v>
      </c>
      <c r="AC1265" s="13">
        <v>0.16201117318435801</v>
      </c>
      <c r="AD1265" s="13">
        <v>0.12380952380952399</v>
      </c>
      <c r="AE1265" s="13">
        <v>7.3394495412843999E-2</v>
      </c>
      <c r="AF1265" s="13">
        <v>9.5238095238095205E-2</v>
      </c>
      <c r="AG1265" s="13">
        <v>0.13186813186813201</v>
      </c>
      <c r="AH1265" s="13"/>
      <c r="AI1265" s="13">
        <v>0.22222222222222199</v>
      </c>
      <c r="AJ1265" s="13">
        <v>0.15463917525773199</v>
      </c>
      <c r="AK1265" s="13">
        <v>6.5359477124182996E-2</v>
      </c>
      <c r="AL1265" s="13">
        <v>0.103585657370518</v>
      </c>
      <c r="AM1265" s="13">
        <v>0.18390804597701099</v>
      </c>
      <c r="AN1265" s="13"/>
      <c r="AO1265" s="13">
        <v>0.12541806020066901</v>
      </c>
      <c r="AP1265" s="13">
        <v>0.1171875</v>
      </c>
      <c r="AQ1265" s="13"/>
      <c r="AR1265" s="13">
        <v>9.375E-2</v>
      </c>
      <c r="AS1265" s="13">
        <v>0.13636363636363599</v>
      </c>
      <c r="AT1265" s="13">
        <v>0.17647058823529399</v>
      </c>
      <c r="AU1265" s="13">
        <v>9.6774193548387094E-2</v>
      </c>
      <c r="AV1265" s="13">
        <v>0.109243697478992</v>
      </c>
      <c r="AW1265" s="13">
        <v>9.0909090909090898E-2</v>
      </c>
      <c r="AX1265" s="13">
        <v>5.95238095238095E-2</v>
      </c>
      <c r="AY1265" s="13">
        <v>0.17647058823529399</v>
      </c>
      <c r="AZ1265" s="13">
        <v>0.12745098039215699</v>
      </c>
      <c r="BA1265" s="13">
        <v>8.6206896551724102E-2</v>
      </c>
      <c r="BB1265" s="13">
        <v>0.140350877192982</v>
      </c>
      <c r="BC1265" s="13">
        <v>0.22641509433962301</v>
      </c>
      <c r="BD1265" s="13"/>
      <c r="BE1265" s="13">
        <v>0.13031161473087799</v>
      </c>
    </row>
    <row r="1266" spans="2:57" x14ac:dyDescent="0.25">
      <c r="B1266" t="s">
        <v>404</v>
      </c>
      <c r="C1266" s="13">
        <v>0.19857433808554001</v>
      </c>
      <c r="D1266" s="13">
        <v>0.207792207792208</v>
      </c>
      <c r="E1266" s="13">
        <v>0.22962962962962999</v>
      </c>
      <c r="F1266" s="13">
        <v>0.18503937007874</v>
      </c>
      <c r="G1266" s="13">
        <v>0.19573643410852701</v>
      </c>
      <c r="H1266" s="13"/>
      <c r="I1266" s="13">
        <v>0.201716738197425</v>
      </c>
      <c r="J1266" s="13">
        <v>0.19573643410852701</v>
      </c>
      <c r="K1266" s="13"/>
      <c r="L1266" s="13">
        <v>0.2265625</v>
      </c>
      <c r="M1266" s="13">
        <v>0.246753246753247</v>
      </c>
      <c r="N1266" s="13">
        <v>0.17725752508361201</v>
      </c>
      <c r="O1266" s="13">
        <v>0.17337461300309601</v>
      </c>
      <c r="P1266" s="13"/>
      <c r="Q1266" s="13">
        <v>0.24324324324324301</v>
      </c>
      <c r="R1266" s="13">
        <v>0.22972972972972999</v>
      </c>
      <c r="S1266" s="13">
        <v>0.217391304347826</v>
      </c>
      <c r="T1266" s="13">
        <v>0.20560747663551401</v>
      </c>
      <c r="U1266" s="13">
        <v>0.16935483870967699</v>
      </c>
      <c r="V1266" s="13">
        <v>0.213740458015267</v>
      </c>
      <c r="W1266" s="13">
        <v>0.214285714285714</v>
      </c>
      <c r="X1266" s="13">
        <v>0.16666666666666699</v>
      </c>
      <c r="Y1266" s="13"/>
      <c r="Z1266" s="13">
        <v>0.20863309352518</v>
      </c>
      <c r="AA1266" s="13">
        <v>0.190184049079755</v>
      </c>
      <c r="AB1266" s="13">
        <v>0.207792207792208</v>
      </c>
      <c r="AC1266" s="13">
        <v>0.18994413407821201</v>
      </c>
      <c r="AD1266" s="13">
        <v>0.14285714285714299</v>
      </c>
      <c r="AE1266" s="13">
        <v>0.25688073394495398</v>
      </c>
      <c r="AF1266" s="13">
        <v>0.26190476190476197</v>
      </c>
      <c r="AG1266" s="13">
        <v>0.164835164835165</v>
      </c>
      <c r="AH1266" s="13"/>
      <c r="AI1266" s="13">
        <v>0.266666666666667</v>
      </c>
      <c r="AJ1266" s="13">
        <v>0.216494845360825</v>
      </c>
      <c r="AK1266" s="13">
        <v>0.18954248366013099</v>
      </c>
      <c r="AL1266" s="13">
        <v>0.19920318725099601</v>
      </c>
      <c r="AM1266" s="13">
        <v>0.17816091954023</v>
      </c>
      <c r="AN1266" s="13"/>
      <c r="AO1266" s="13">
        <v>0.19565217391304299</v>
      </c>
      <c r="AP1266" s="13">
        <v>0.203125</v>
      </c>
      <c r="AQ1266" s="13"/>
      <c r="AR1266" s="13">
        <v>0.203125</v>
      </c>
      <c r="AS1266" s="13">
        <v>0.21678321678321699</v>
      </c>
      <c r="AT1266" s="13">
        <v>0.23529411764705899</v>
      </c>
      <c r="AU1266" s="13">
        <v>0.19354838709677399</v>
      </c>
      <c r="AV1266" s="13">
        <v>0.184873949579832</v>
      </c>
      <c r="AW1266" s="13">
        <v>0.19480519480519501</v>
      </c>
      <c r="AX1266" s="13">
        <v>0.226190476190476</v>
      </c>
      <c r="AY1266" s="13">
        <v>0.17647058823529399</v>
      </c>
      <c r="AZ1266" s="13">
        <v>0.21568627450980399</v>
      </c>
      <c r="BA1266" s="13">
        <v>6.8965517241379296E-2</v>
      </c>
      <c r="BB1266" s="13">
        <v>0.24561403508771901</v>
      </c>
      <c r="BC1266" s="13">
        <v>0.15094339622641501</v>
      </c>
      <c r="BD1266" s="13"/>
      <c r="BE1266" s="13">
        <v>0.22379603399433401</v>
      </c>
    </row>
    <row r="1267" spans="2:57" x14ac:dyDescent="0.25">
      <c r="B1267" t="s">
        <v>405</v>
      </c>
      <c r="C1267" s="13">
        <v>0.154786150712831</v>
      </c>
      <c r="D1267" s="13">
        <v>0.18181818181818199</v>
      </c>
      <c r="E1267" s="13">
        <v>0.17037037037037001</v>
      </c>
      <c r="F1267" s="13">
        <v>0.169291338582677</v>
      </c>
      <c r="G1267" s="13">
        <v>0.13953488372093001</v>
      </c>
      <c r="H1267" s="13"/>
      <c r="I1267" s="13">
        <v>0.17167381974248899</v>
      </c>
      <c r="J1267" s="13">
        <v>0.13953488372093001</v>
      </c>
      <c r="K1267" s="13"/>
      <c r="L1267" s="13">
        <v>0.1328125</v>
      </c>
      <c r="M1267" s="13">
        <v>0.16450216450216501</v>
      </c>
      <c r="N1267" s="13">
        <v>0.160535117056856</v>
      </c>
      <c r="O1267" s="13">
        <v>0.15170278637770901</v>
      </c>
      <c r="P1267" s="13"/>
      <c r="Q1267" s="13">
        <v>0.171171171171171</v>
      </c>
      <c r="R1267" s="13">
        <v>0.17567567567567599</v>
      </c>
      <c r="S1267" s="13">
        <v>0.16304347826087001</v>
      </c>
      <c r="T1267" s="13">
        <v>0.14953271028037399</v>
      </c>
      <c r="U1267" s="13">
        <v>0.18548387096774199</v>
      </c>
      <c r="V1267" s="13">
        <v>0.13740458015267201</v>
      </c>
      <c r="W1267" s="13">
        <v>0.183673469387755</v>
      </c>
      <c r="X1267" s="13">
        <v>0.114035087719298</v>
      </c>
      <c r="Y1267" s="13"/>
      <c r="Z1267" s="13">
        <v>0.12949640287769801</v>
      </c>
      <c r="AA1267" s="13">
        <v>0.190184049079755</v>
      </c>
      <c r="AB1267" s="13">
        <v>0.17532467532467499</v>
      </c>
      <c r="AC1267" s="13">
        <v>0.11731843575419</v>
      </c>
      <c r="AD1267" s="13">
        <v>0.17142857142857101</v>
      </c>
      <c r="AE1267" s="13">
        <v>0.146788990825688</v>
      </c>
      <c r="AF1267" s="13">
        <v>0.16666666666666699</v>
      </c>
      <c r="AG1267" s="13">
        <v>0.15384615384615399</v>
      </c>
      <c r="AH1267" s="13"/>
      <c r="AI1267" s="13">
        <v>0.133333333333333</v>
      </c>
      <c r="AJ1267" s="13">
        <v>0.216494845360825</v>
      </c>
      <c r="AK1267" s="13">
        <v>0.26797385620914999</v>
      </c>
      <c r="AL1267" s="13">
        <v>0.135458167330677</v>
      </c>
      <c r="AM1267" s="13">
        <v>8.04597701149425E-2</v>
      </c>
      <c r="AN1267" s="13"/>
      <c r="AO1267" s="13">
        <v>0.14715719063545199</v>
      </c>
      <c r="AP1267" s="13">
        <v>0.16666666666666699</v>
      </c>
      <c r="AQ1267" s="13"/>
      <c r="AR1267" s="13">
        <v>0.171875</v>
      </c>
      <c r="AS1267" s="13">
        <v>0.13986013986014001</v>
      </c>
      <c r="AT1267" s="13">
        <v>0.11764705882352899</v>
      </c>
      <c r="AU1267" s="13">
        <v>0.25806451612903197</v>
      </c>
      <c r="AV1267" s="13">
        <v>0.184873949579832</v>
      </c>
      <c r="AW1267" s="13">
        <v>0.14285714285714299</v>
      </c>
      <c r="AX1267" s="13">
        <v>0.15476190476190499</v>
      </c>
      <c r="AY1267" s="13">
        <v>0.11764705882352899</v>
      </c>
      <c r="AZ1267" s="13">
        <v>0.13725490196078399</v>
      </c>
      <c r="BA1267" s="13">
        <v>0.20689655172413801</v>
      </c>
      <c r="BB1267" s="13">
        <v>0.175438596491228</v>
      </c>
      <c r="BC1267" s="13">
        <v>9.4339622641509399E-2</v>
      </c>
      <c r="BD1267" s="13"/>
      <c r="BE1267" s="13">
        <v>0.11614730878187</v>
      </c>
    </row>
    <row r="1268" spans="2:57" x14ac:dyDescent="0.25">
      <c r="B1268" t="s">
        <v>406</v>
      </c>
      <c r="C1268" s="13">
        <v>0.237270875763747</v>
      </c>
      <c r="D1268" s="13">
        <v>0.25974025974025999</v>
      </c>
      <c r="E1268" s="13">
        <v>0.24444444444444399</v>
      </c>
      <c r="F1268" s="13">
        <v>0.28740157480314998</v>
      </c>
      <c r="G1268" s="13">
        <v>0.20736434108527099</v>
      </c>
      <c r="H1268" s="13"/>
      <c r="I1268" s="13">
        <v>0.27038626609442101</v>
      </c>
      <c r="J1268" s="13">
        <v>0.20736434108527099</v>
      </c>
      <c r="K1268" s="13"/>
      <c r="L1268" s="13">
        <v>0.2421875</v>
      </c>
      <c r="M1268" s="13">
        <v>0.216450216450216</v>
      </c>
      <c r="N1268" s="13">
        <v>0.22742474916388</v>
      </c>
      <c r="O1268" s="13">
        <v>0.26006191950464402</v>
      </c>
      <c r="P1268" s="13"/>
      <c r="Q1268" s="13">
        <v>0.24324324324324301</v>
      </c>
      <c r="R1268" s="13">
        <v>0.28378378378378399</v>
      </c>
      <c r="S1268" s="13">
        <v>0.25</v>
      </c>
      <c r="T1268" s="13">
        <v>0.27102803738317799</v>
      </c>
      <c r="U1268" s="13">
        <v>0.233870967741935</v>
      </c>
      <c r="V1268" s="13">
        <v>0.18320610687022901</v>
      </c>
      <c r="W1268" s="13">
        <v>0.19387755102040799</v>
      </c>
      <c r="X1268" s="13">
        <v>0.22807017543859601</v>
      </c>
      <c r="Y1268" s="13"/>
      <c r="Z1268" s="13">
        <v>0.23021582733813001</v>
      </c>
      <c r="AA1268" s="13">
        <v>0.23926380368098199</v>
      </c>
      <c r="AB1268" s="13">
        <v>0.246753246753247</v>
      </c>
      <c r="AC1268" s="13">
        <v>0.25139664804469303</v>
      </c>
      <c r="AD1268" s="13">
        <v>0.22857142857142901</v>
      </c>
      <c r="AE1268" s="13">
        <v>0.26605504587155998</v>
      </c>
      <c r="AF1268" s="13">
        <v>0.16666666666666699</v>
      </c>
      <c r="AG1268" s="13">
        <v>0.20879120879120899</v>
      </c>
      <c r="AH1268" s="13"/>
      <c r="AI1268" s="13">
        <v>0.155555555555556</v>
      </c>
      <c r="AJ1268" s="13">
        <v>0.25773195876288701</v>
      </c>
      <c r="AK1268" s="13">
        <v>0.26143790849673199</v>
      </c>
      <c r="AL1268" s="13">
        <v>0.23904382470119501</v>
      </c>
      <c r="AM1268" s="13">
        <v>0.21264367816092</v>
      </c>
      <c r="AN1268" s="13"/>
      <c r="AO1268" s="13">
        <v>0.24247491638796001</v>
      </c>
      <c r="AP1268" s="13">
        <v>0.22916666666666699</v>
      </c>
      <c r="AQ1268" s="13"/>
      <c r="AR1268" s="13">
        <v>0.21875</v>
      </c>
      <c r="AS1268" s="13">
        <v>0.23426573426573399</v>
      </c>
      <c r="AT1268" s="13">
        <v>0.29411764705882398</v>
      </c>
      <c r="AU1268" s="13">
        <v>0.25806451612903197</v>
      </c>
      <c r="AV1268" s="13">
        <v>0.22689075630252101</v>
      </c>
      <c r="AW1268" s="13">
        <v>0.31168831168831201</v>
      </c>
      <c r="AX1268" s="13">
        <v>0.297619047619048</v>
      </c>
      <c r="AY1268" s="13">
        <v>0.17647058823529399</v>
      </c>
      <c r="AZ1268" s="13">
        <v>0.16666666666666699</v>
      </c>
      <c r="BA1268" s="13">
        <v>0.29310344827586199</v>
      </c>
      <c r="BB1268" s="13">
        <v>0.175438596491228</v>
      </c>
      <c r="BC1268" s="13">
        <v>0.245283018867925</v>
      </c>
      <c r="BD1268" s="13"/>
      <c r="BE1268" s="13">
        <v>0.22946175637393801</v>
      </c>
    </row>
    <row r="1269" spans="2:57" x14ac:dyDescent="0.25">
      <c r="B1269" t="s">
        <v>407</v>
      </c>
      <c r="C1269" s="13">
        <v>0.27087576374745398</v>
      </c>
      <c r="D1269" s="13">
        <v>0.15584415584415601</v>
      </c>
      <c r="E1269" s="13">
        <v>0.20740740740740701</v>
      </c>
      <c r="F1269" s="13">
        <v>0.23622047244094499</v>
      </c>
      <c r="G1269" s="13">
        <v>0.321705426356589</v>
      </c>
      <c r="H1269" s="13"/>
      <c r="I1269" s="13">
        <v>0.21459227467811201</v>
      </c>
      <c r="J1269" s="13">
        <v>0.321705426356589</v>
      </c>
      <c r="K1269" s="13"/>
      <c r="L1269" s="13">
        <v>0.1875</v>
      </c>
      <c r="M1269" s="13">
        <v>0.246753246753247</v>
      </c>
      <c r="N1269" s="13">
        <v>0.29431438127090298</v>
      </c>
      <c r="O1269" s="13">
        <v>0.29721362229102199</v>
      </c>
      <c r="P1269" s="13"/>
      <c r="Q1269" s="13">
        <v>0.144144144144144</v>
      </c>
      <c r="R1269" s="13">
        <v>0.21621621621621601</v>
      </c>
      <c r="S1269" s="13">
        <v>0.184782608695652</v>
      </c>
      <c r="T1269" s="13">
        <v>0.27102803738317799</v>
      </c>
      <c r="U1269" s="13">
        <v>0.282258064516129</v>
      </c>
      <c r="V1269" s="13">
        <v>0.31297709923664102</v>
      </c>
      <c r="W1269" s="13">
        <v>0.27551020408163301</v>
      </c>
      <c r="X1269" s="13">
        <v>0.359649122807018</v>
      </c>
      <c r="Y1269" s="13"/>
      <c r="Z1269" s="13">
        <v>0.25179856115107901</v>
      </c>
      <c r="AA1269" s="13">
        <v>0.27607361963190202</v>
      </c>
      <c r="AB1269" s="13">
        <v>0.253246753246753</v>
      </c>
      <c r="AC1269" s="13">
        <v>0.27374301675977702</v>
      </c>
      <c r="AD1269" s="13">
        <v>0.32380952380952399</v>
      </c>
      <c r="AE1269" s="13">
        <v>0.247706422018349</v>
      </c>
      <c r="AF1269" s="13">
        <v>0.28571428571428598</v>
      </c>
      <c r="AG1269" s="13">
        <v>0.27472527472527503</v>
      </c>
      <c r="AH1269" s="13"/>
      <c r="AI1269" s="13">
        <v>0.22222222222222199</v>
      </c>
      <c r="AJ1269" s="13">
        <v>0.15463917525773199</v>
      </c>
      <c r="AK1269" s="13">
        <v>0.19607843137254899</v>
      </c>
      <c r="AL1269" s="13">
        <v>0.30478087649402402</v>
      </c>
      <c r="AM1269" s="13">
        <v>0.32758620689655199</v>
      </c>
      <c r="AN1269" s="13"/>
      <c r="AO1269" s="13">
        <v>0.269230769230769</v>
      </c>
      <c r="AP1269" s="13">
        <v>0.2734375</v>
      </c>
      <c r="AQ1269" s="13"/>
      <c r="AR1269" s="13">
        <v>0.3125</v>
      </c>
      <c r="AS1269" s="13">
        <v>0.26223776223776202</v>
      </c>
      <c r="AT1269" s="13">
        <v>0.17647058823529399</v>
      </c>
      <c r="AU1269" s="13">
        <v>0.19354838709677399</v>
      </c>
      <c r="AV1269" s="13">
        <v>0.252100840336134</v>
      </c>
      <c r="AW1269" s="13">
        <v>0.23376623376623401</v>
      </c>
      <c r="AX1269" s="13">
        <v>0.26190476190476197</v>
      </c>
      <c r="AY1269" s="13">
        <v>0.32352941176470601</v>
      </c>
      <c r="AZ1269" s="13">
        <v>0.31372549019607798</v>
      </c>
      <c r="BA1269" s="13">
        <v>0.34482758620689702</v>
      </c>
      <c r="BB1269" s="13">
        <v>0.26315789473684198</v>
      </c>
      <c r="BC1269" s="13">
        <v>0.26415094339622602</v>
      </c>
      <c r="BD1269" s="13"/>
      <c r="BE1269" s="13">
        <v>0.28895184135977298</v>
      </c>
    </row>
    <row r="1270" spans="2:57" x14ac:dyDescent="0.25">
      <c r="B1270" t="s">
        <v>82</v>
      </c>
      <c r="C1270" s="13">
        <v>1.6293279022403299E-2</v>
      </c>
      <c r="D1270" s="13">
        <v>3.8961038961039002E-2</v>
      </c>
      <c r="E1270" s="13">
        <v>3.7037037037037E-2</v>
      </c>
      <c r="F1270" s="13">
        <v>1.1811023622047201E-2</v>
      </c>
      <c r="G1270" s="13">
        <v>9.6899224806201497E-3</v>
      </c>
      <c r="H1270" s="13"/>
      <c r="I1270" s="13">
        <v>2.3605150214592301E-2</v>
      </c>
      <c r="J1270" s="13">
        <v>9.6899224806201497E-3</v>
      </c>
      <c r="K1270" s="13"/>
      <c r="L1270" s="13">
        <v>2.34375E-2</v>
      </c>
      <c r="M1270" s="13">
        <v>4.3290043290043299E-3</v>
      </c>
      <c r="N1270" s="13">
        <v>1.3377926421404699E-2</v>
      </c>
      <c r="O1270" s="13">
        <v>2.4767801857585099E-2</v>
      </c>
      <c r="P1270" s="13"/>
      <c r="Q1270" s="13">
        <v>1.8018018018018001E-2</v>
      </c>
      <c r="R1270" s="13">
        <v>1.35135135135135E-2</v>
      </c>
      <c r="S1270" s="13">
        <v>4.3478260869565202E-2</v>
      </c>
      <c r="T1270" s="13">
        <v>1.86915887850467E-2</v>
      </c>
      <c r="U1270" s="13">
        <v>0</v>
      </c>
      <c r="V1270" s="13">
        <v>2.2900763358778602E-2</v>
      </c>
      <c r="W1270" s="13">
        <v>2.04081632653061E-2</v>
      </c>
      <c r="X1270" s="13">
        <v>8.7719298245613996E-3</v>
      </c>
      <c r="Y1270" s="13"/>
      <c r="Z1270" s="13">
        <v>1.4388489208633099E-2</v>
      </c>
      <c r="AA1270" s="13">
        <v>6.13496932515337E-3</v>
      </c>
      <c r="AB1270" s="13">
        <v>1.9480519480519501E-2</v>
      </c>
      <c r="AC1270" s="13">
        <v>5.5865921787709499E-3</v>
      </c>
      <c r="AD1270" s="13">
        <v>9.5238095238095195E-3</v>
      </c>
      <c r="AE1270" s="13">
        <v>9.1743119266055103E-3</v>
      </c>
      <c r="AF1270" s="13">
        <v>2.3809523809523801E-2</v>
      </c>
      <c r="AG1270" s="13">
        <v>6.5934065934065894E-2</v>
      </c>
      <c r="AH1270" s="13"/>
      <c r="AI1270" s="13">
        <v>0</v>
      </c>
      <c r="AJ1270" s="13">
        <v>0</v>
      </c>
      <c r="AK1270" s="13">
        <v>1.9607843137254902E-2</v>
      </c>
      <c r="AL1270" s="13">
        <v>1.7928286852589601E-2</v>
      </c>
      <c r="AM1270" s="13">
        <v>1.72413793103448E-2</v>
      </c>
      <c r="AN1270" s="13"/>
      <c r="AO1270" s="13">
        <v>2.0066889632107E-2</v>
      </c>
      <c r="AP1270" s="13">
        <v>1.0416666666666701E-2</v>
      </c>
      <c r="AQ1270" s="13"/>
      <c r="AR1270" s="13">
        <v>0</v>
      </c>
      <c r="AS1270" s="13">
        <v>1.04895104895105E-2</v>
      </c>
      <c r="AT1270" s="13">
        <v>0</v>
      </c>
      <c r="AU1270" s="13">
        <v>0</v>
      </c>
      <c r="AV1270" s="13">
        <v>4.20168067226891E-2</v>
      </c>
      <c r="AW1270" s="13">
        <v>2.5974025974026E-2</v>
      </c>
      <c r="AX1270" s="13">
        <v>0</v>
      </c>
      <c r="AY1270" s="13">
        <v>2.9411764705882401E-2</v>
      </c>
      <c r="AZ1270" s="13">
        <v>3.9215686274509803E-2</v>
      </c>
      <c r="BA1270" s="13">
        <v>0</v>
      </c>
      <c r="BB1270" s="13">
        <v>0</v>
      </c>
      <c r="BC1270" s="13">
        <v>1.88679245283019E-2</v>
      </c>
      <c r="BD1270" s="13"/>
      <c r="BE1270" s="13">
        <v>1.1331444759206799E-2</v>
      </c>
    </row>
    <row r="1271" spans="2:57" x14ac:dyDescent="0.25">
      <c r="B1271" t="s">
        <v>408</v>
      </c>
      <c r="C1271" s="13">
        <v>0.32077393075356397</v>
      </c>
      <c r="D1271" s="13">
        <v>0.36363636363636398</v>
      </c>
      <c r="E1271" s="13">
        <v>0.34074074074074101</v>
      </c>
      <c r="F1271" s="13">
        <v>0.29527559055118102</v>
      </c>
      <c r="G1271" s="13">
        <v>0.321705426356589</v>
      </c>
      <c r="H1271" s="13"/>
      <c r="I1271" s="13">
        <v>0.31974248927038601</v>
      </c>
      <c r="J1271" s="13">
        <v>0.321705426356589</v>
      </c>
      <c r="K1271" s="13"/>
      <c r="L1271" s="13">
        <v>0.4140625</v>
      </c>
      <c r="M1271" s="13">
        <v>0.367965367965368</v>
      </c>
      <c r="N1271" s="13">
        <v>0.30434782608695699</v>
      </c>
      <c r="O1271" s="13">
        <v>0.26625386996903999</v>
      </c>
      <c r="P1271" s="13"/>
      <c r="Q1271" s="13">
        <v>0.42342342342342298</v>
      </c>
      <c r="R1271" s="13">
        <v>0.31081081081081102</v>
      </c>
      <c r="S1271" s="13">
        <v>0.35869565217391303</v>
      </c>
      <c r="T1271" s="13">
        <v>0.289719626168224</v>
      </c>
      <c r="U1271" s="13">
        <v>0.29838709677419401</v>
      </c>
      <c r="V1271" s="13">
        <v>0.34351145038167902</v>
      </c>
      <c r="W1271" s="13">
        <v>0.32653061224489799</v>
      </c>
      <c r="X1271" s="13">
        <v>0.28947368421052599</v>
      </c>
      <c r="Y1271" s="13"/>
      <c r="Z1271" s="13">
        <v>0.37410071942445999</v>
      </c>
      <c r="AA1271" s="13">
        <v>0.28834355828220898</v>
      </c>
      <c r="AB1271" s="13">
        <v>0.30519480519480502</v>
      </c>
      <c r="AC1271" s="13">
        <v>0.35195530726257002</v>
      </c>
      <c r="AD1271" s="13">
        <v>0.266666666666667</v>
      </c>
      <c r="AE1271" s="13">
        <v>0.33027522935779802</v>
      </c>
      <c r="AF1271" s="13">
        <v>0.35714285714285698</v>
      </c>
      <c r="AG1271" s="13">
        <v>0.29670329670329698</v>
      </c>
      <c r="AH1271" s="13"/>
      <c r="AI1271" s="13">
        <v>0.48888888888888898</v>
      </c>
      <c r="AJ1271" s="13">
        <v>0.37113402061855699</v>
      </c>
      <c r="AK1271" s="13">
        <v>0.25490196078431399</v>
      </c>
      <c r="AL1271" s="13">
        <v>0.30278884462151401</v>
      </c>
      <c r="AM1271" s="13">
        <v>0.36206896551724099</v>
      </c>
      <c r="AN1271" s="13"/>
      <c r="AO1271" s="13">
        <v>0.32107023411371199</v>
      </c>
      <c r="AP1271" s="13">
        <v>0.3203125</v>
      </c>
      <c r="AQ1271" s="13"/>
      <c r="AR1271" s="13">
        <v>0.296875</v>
      </c>
      <c r="AS1271" s="13">
        <v>0.35314685314685301</v>
      </c>
      <c r="AT1271" s="13">
        <v>0.41176470588235298</v>
      </c>
      <c r="AU1271" s="13">
        <v>0.29032258064516098</v>
      </c>
      <c r="AV1271" s="13">
        <v>0.29411764705882398</v>
      </c>
      <c r="AW1271" s="13">
        <v>0.28571428571428598</v>
      </c>
      <c r="AX1271" s="13">
        <v>0.28571428571428598</v>
      </c>
      <c r="AY1271" s="13">
        <v>0.35294117647058798</v>
      </c>
      <c r="AZ1271" s="13">
        <v>0.34313725490196101</v>
      </c>
      <c r="BA1271" s="13">
        <v>0.15517241379310301</v>
      </c>
      <c r="BB1271" s="13">
        <v>0.38596491228070201</v>
      </c>
      <c r="BC1271" s="13">
        <v>0.37735849056603799</v>
      </c>
      <c r="BD1271" s="13"/>
      <c r="BE1271" s="13">
        <v>0.354107648725212</v>
      </c>
    </row>
    <row r="1272" spans="2:57" x14ac:dyDescent="0.25">
      <c r="B1272" t="s">
        <v>409</v>
      </c>
      <c r="C1272" s="13">
        <v>0.50814663951120198</v>
      </c>
      <c r="D1272" s="13">
        <v>0.415584415584416</v>
      </c>
      <c r="E1272" s="13">
        <v>0.451851851851852</v>
      </c>
      <c r="F1272" s="13">
        <v>0.523622047244094</v>
      </c>
      <c r="G1272" s="13">
        <v>0.52906976744186096</v>
      </c>
      <c r="H1272" s="13"/>
      <c r="I1272" s="13">
        <v>0.484978540772532</v>
      </c>
      <c r="J1272" s="13">
        <v>0.52906976744186096</v>
      </c>
      <c r="K1272" s="13"/>
      <c r="L1272" s="13">
        <v>0.4296875</v>
      </c>
      <c r="M1272" s="13">
        <v>0.46320346320346301</v>
      </c>
      <c r="N1272" s="13">
        <v>0.52173913043478304</v>
      </c>
      <c r="O1272" s="13">
        <v>0.55727554179566596</v>
      </c>
      <c r="P1272" s="13"/>
      <c r="Q1272" s="13">
        <v>0.38738738738738698</v>
      </c>
      <c r="R1272" s="13">
        <v>0.5</v>
      </c>
      <c r="S1272" s="13">
        <v>0.434782608695652</v>
      </c>
      <c r="T1272" s="13">
        <v>0.54205607476635498</v>
      </c>
      <c r="U1272" s="13">
        <v>0.51612903225806495</v>
      </c>
      <c r="V1272" s="13">
        <v>0.49618320610687</v>
      </c>
      <c r="W1272" s="13">
        <v>0.469387755102041</v>
      </c>
      <c r="X1272" s="13">
        <v>0.58771929824561397</v>
      </c>
      <c r="Y1272" s="13"/>
      <c r="Z1272" s="13">
        <v>0.48201438848920902</v>
      </c>
      <c r="AA1272" s="13">
        <v>0.51533742331288301</v>
      </c>
      <c r="AB1272" s="13">
        <v>0.5</v>
      </c>
      <c r="AC1272" s="13">
        <v>0.52513966480446905</v>
      </c>
      <c r="AD1272" s="13">
        <v>0.55238095238095197</v>
      </c>
      <c r="AE1272" s="13">
        <v>0.51376146788990795</v>
      </c>
      <c r="AF1272" s="13">
        <v>0.452380952380952</v>
      </c>
      <c r="AG1272" s="13">
        <v>0.48351648351648402</v>
      </c>
      <c r="AH1272" s="13"/>
      <c r="AI1272" s="13">
        <v>0.37777777777777799</v>
      </c>
      <c r="AJ1272" s="13">
        <v>0.41237113402061898</v>
      </c>
      <c r="AK1272" s="13">
        <v>0.45751633986928097</v>
      </c>
      <c r="AL1272" s="13">
        <v>0.54382470119521897</v>
      </c>
      <c r="AM1272" s="13">
        <v>0.54022988505747105</v>
      </c>
      <c r="AN1272" s="13"/>
      <c r="AO1272" s="13">
        <v>0.51170568561872898</v>
      </c>
      <c r="AP1272" s="13">
        <v>0.50260416666666696</v>
      </c>
      <c r="AQ1272" s="13"/>
      <c r="AR1272" s="13">
        <v>0.53125</v>
      </c>
      <c r="AS1272" s="13">
        <v>0.49650349650349701</v>
      </c>
      <c r="AT1272" s="13">
        <v>0.47058823529411797</v>
      </c>
      <c r="AU1272" s="13">
        <v>0.45161290322580599</v>
      </c>
      <c r="AV1272" s="13">
        <v>0.47899159663865498</v>
      </c>
      <c r="AW1272" s="13">
        <v>0.54545454545454497</v>
      </c>
      <c r="AX1272" s="13">
        <v>0.55952380952380998</v>
      </c>
      <c r="AY1272" s="13">
        <v>0.5</v>
      </c>
      <c r="AZ1272" s="13">
        <v>0.480392156862745</v>
      </c>
      <c r="BA1272" s="13">
        <v>0.63793103448275901</v>
      </c>
      <c r="BB1272" s="13">
        <v>0.43859649122806998</v>
      </c>
      <c r="BC1272" s="13">
        <v>0.50943396226415105</v>
      </c>
      <c r="BD1272" s="13"/>
      <c r="BE1272" s="13">
        <v>0.51841359773371098</v>
      </c>
    </row>
    <row r="1273" spans="2:57" x14ac:dyDescent="0.25">
      <c r="B1273" t="s">
        <v>274</v>
      </c>
      <c r="C1273" s="13">
        <v>-0.18737270875763801</v>
      </c>
      <c r="D1273" s="13">
        <v>-5.1948051948051903E-2</v>
      </c>
      <c r="E1273" s="13">
        <v>-0.11111111111111099</v>
      </c>
      <c r="F1273" s="13">
        <v>-0.22834645669291301</v>
      </c>
      <c r="G1273" s="13">
        <v>-0.20736434108527099</v>
      </c>
      <c r="H1273" s="13"/>
      <c r="I1273" s="13">
        <v>-0.16523605150214599</v>
      </c>
      <c r="J1273" s="13">
        <v>-0.20736434108527099</v>
      </c>
      <c r="K1273" s="13"/>
      <c r="L1273" s="13">
        <v>-1.5625E-2</v>
      </c>
      <c r="M1273" s="13">
        <v>-9.5238095238095205E-2</v>
      </c>
      <c r="N1273" s="13">
        <v>-0.217391304347826</v>
      </c>
      <c r="O1273" s="13">
        <v>-0.29102167182662497</v>
      </c>
      <c r="P1273" s="13"/>
      <c r="Q1273" s="13">
        <v>3.6036036036036001E-2</v>
      </c>
      <c r="R1273" s="13">
        <v>-0.18918918918918901</v>
      </c>
      <c r="S1273" s="13">
        <v>-7.6086956521739094E-2</v>
      </c>
      <c r="T1273" s="13">
        <v>-0.25233644859813098</v>
      </c>
      <c r="U1273" s="13">
        <v>-0.217741935483871</v>
      </c>
      <c r="V1273" s="13">
        <v>-0.15267175572519101</v>
      </c>
      <c r="W1273" s="13">
        <v>-0.14285714285714299</v>
      </c>
      <c r="X1273" s="13">
        <v>-0.29824561403508798</v>
      </c>
      <c r="Y1273" s="13"/>
      <c r="Z1273" s="13">
        <v>-0.107913669064748</v>
      </c>
      <c r="AA1273" s="13">
        <v>-0.22699386503067501</v>
      </c>
      <c r="AB1273" s="13">
        <v>-0.19480519480519501</v>
      </c>
      <c r="AC1273" s="13">
        <v>-0.17318435754189901</v>
      </c>
      <c r="AD1273" s="13">
        <v>-0.28571428571428598</v>
      </c>
      <c r="AE1273" s="13">
        <v>-0.18348623853210999</v>
      </c>
      <c r="AF1273" s="13">
        <v>-9.5238095238095205E-2</v>
      </c>
      <c r="AG1273" s="13">
        <v>-0.18681318681318701</v>
      </c>
      <c r="AH1273" s="13"/>
      <c r="AI1273" s="13">
        <v>0.11111111111111099</v>
      </c>
      <c r="AJ1273" s="13">
        <v>-4.1237113402061799E-2</v>
      </c>
      <c r="AK1273" s="13">
        <v>-0.20261437908496699</v>
      </c>
      <c r="AL1273" s="13">
        <v>-0.24103585657370499</v>
      </c>
      <c r="AM1273" s="13">
        <v>-0.17816091954023</v>
      </c>
      <c r="AN1273" s="13"/>
      <c r="AO1273" s="13">
        <v>-0.19063545150501701</v>
      </c>
      <c r="AP1273" s="13">
        <v>-0.18229166666666699</v>
      </c>
      <c r="AQ1273" s="13"/>
      <c r="AR1273" s="13">
        <v>-0.234375</v>
      </c>
      <c r="AS1273" s="13">
        <v>-0.143356643356643</v>
      </c>
      <c r="AT1273" s="13">
        <v>-5.8823529411764698E-2</v>
      </c>
      <c r="AU1273" s="13">
        <v>-0.16129032258064499</v>
      </c>
      <c r="AV1273" s="13">
        <v>-0.184873949579832</v>
      </c>
      <c r="AW1273" s="13">
        <v>-0.25974025974025999</v>
      </c>
      <c r="AX1273" s="13">
        <v>-0.273809523809524</v>
      </c>
      <c r="AY1273" s="13">
        <v>-0.14705882352941199</v>
      </c>
      <c r="AZ1273" s="13">
        <v>-0.13725490196078399</v>
      </c>
      <c r="BA1273" s="13">
        <v>-0.48275862068965503</v>
      </c>
      <c r="BB1273" s="13">
        <v>-5.2631578947368397E-2</v>
      </c>
      <c r="BC1273" s="13">
        <v>-0.13207547169811301</v>
      </c>
      <c r="BD1273" s="13"/>
      <c r="BE1273" s="13">
        <v>-0.16430594900849799</v>
      </c>
    </row>
    <row r="1274" spans="2:57" x14ac:dyDescent="0.25">
      <c r="C1274" s="13"/>
      <c r="D1274" s="13"/>
      <c r="E1274" s="13"/>
      <c r="F1274" s="13"/>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row>
    <row r="1275" spans="2:57" x14ac:dyDescent="0.25">
      <c r="B1275" s="6" t="s">
        <v>507</v>
      </c>
      <c r="C1275" s="13"/>
      <c r="D1275" s="13"/>
      <c r="E1275" s="13"/>
      <c r="F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row>
    <row r="1276" spans="2:57" x14ac:dyDescent="0.25">
      <c r="B1276" s="23" t="s">
        <v>86</v>
      </c>
      <c r="C1276" s="13"/>
      <c r="D1276" s="13"/>
      <c r="E1276" s="13"/>
      <c r="F1276" s="13"/>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row>
    <row r="1277" spans="2:57" x14ac:dyDescent="0.25">
      <c r="B1277" t="s">
        <v>403</v>
      </c>
      <c r="C1277" s="13">
        <v>0.31975560081466398</v>
      </c>
      <c r="D1277" s="13">
        <v>0.18181818181818199</v>
      </c>
      <c r="E1277" s="13">
        <v>0.23703703703703699</v>
      </c>
      <c r="F1277" s="13">
        <v>0.291338582677165</v>
      </c>
      <c r="G1277" s="13">
        <v>0.37596899224806202</v>
      </c>
      <c r="H1277" s="13"/>
      <c r="I1277" s="13">
        <v>0.257510729613734</v>
      </c>
      <c r="J1277" s="13">
        <v>0.37596899224806202</v>
      </c>
      <c r="K1277" s="13"/>
      <c r="L1277" s="13">
        <v>0.3203125</v>
      </c>
      <c r="M1277" s="13">
        <v>0.34632034632034597</v>
      </c>
      <c r="N1277" s="13">
        <v>0.337792642140468</v>
      </c>
      <c r="O1277" s="13">
        <v>0.28173374613003099</v>
      </c>
      <c r="P1277" s="13"/>
      <c r="Q1277" s="13">
        <v>0.24324324324324301</v>
      </c>
      <c r="R1277" s="13">
        <v>0.162162162162162</v>
      </c>
      <c r="S1277" s="13">
        <v>0.282608695652174</v>
      </c>
      <c r="T1277" s="13">
        <v>0.32710280373831802</v>
      </c>
      <c r="U1277" s="13">
        <v>0.31451612903225801</v>
      </c>
      <c r="V1277" s="13">
        <v>0.44274809160305301</v>
      </c>
      <c r="W1277" s="13">
        <v>0.34693877551020402</v>
      </c>
      <c r="X1277" s="13">
        <v>0.34649122807017502</v>
      </c>
      <c r="Y1277" s="13"/>
      <c r="Z1277" s="13">
        <v>0.24460431654676301</v>
      </c>
      <c r="AA1277" s="13">
        <v>0.30674846625766899</v>
      </c>
      <c r="AB1277" s="13">
        <v>0.29220779220779203</v>
      </c>
      <c r="AC1277" s="13">
        <v>0.46927374301676</v>
      </c>
      <c r="AD1277" s="13">
        <v>0.38095238095238099</v>
      </c>
      <c r="AE1277" s="13">
        <v>0.247706422018349</v>
      </c>
      <c r="AF1277" s="13">
        <v>0.214285714285714</v>
      </c>
      <c r="AG1277" s="13">
        <v>0.27472527472527503</v>
      </c>
      <c r="AH1277" s="13"/>
      <c r="AI1277" s="13">
        <v>0.28888888888888897</v>
      </c>
      <c r="AJ1277" s="13">
        <v>0.20618556701030899</v>
      </c>
      <c r="AK1277" s="13">
        <v>0.19607843137254899</v>
      </c>
      <c r="AL1277" s="13">
        <v>0.332669322709163</v>
      </c>
      <c r="AM1277" s="13">
        <v>0.47701149425287398</v>
      </c>
      <c r="AN1277" s="13"/>
      <c r="AO1277" s="13">
        <v>0.331103678929766</v>
      </c>
      <c r="AP1277" s="13">
        <v>0.30208333333333298</v>
      </c>
      <c r="AQ1277" s="13"/>
      <c r="AR1277" s="13">
        <v>0.3125</v>
      </c>
      <c r="AS1277" s="13">
        <v>0.36713286713286702</v>
      </c>
      <c r="AT1277" s="13">
        <v>0.11764705882352899</v>
      </c>
      <c r="AU1277" s="13">
        <v>0.29032258064516098</v>
      </c>
      <c r="AV1277" s="13">
        <v>0.26050420168067201</v>
      </c>
      <c r="AW1277" s="13">
        <v>0.246753246753247</v>
      </c>
      <c r="AX1277" s="13">
        <v>0.32142857142857101</v>
      </c>
      <c r="AY1277" s="13">
        <v>0.41176470588235298</v>
      </c>
      <c r="AZ1277" s="13">
        <v>0.35294117647058798</v>
      </c>
      <c r="BA1277" s="13">
        <v>0.36206896551724099</v>
      </c>
      <c r="BB1277" s="13">
        <v>0.29824561403508798</v>
      </c>
      <c r="BC1277" s="13">
        <v>0.245283018867925</v>
      </c>
      <c r="BD1277" s="13"/>
      <c r="BE1277" s="13">
        <v>0.382436260623229</v>
      </c>
    </row>
    <row r="1278" spans="2:57" x14ac:dyDescent="0.25">
      <c r="B1278" t="s">
        <v>404</v>
      </c>
      <c r="C1278" s="13">
        <v>0.406313645621181</v>
      </c>
      <c r="D1278" s="13">
        <v>0.38961038961039002</v>
      </c>
      <c r="E1278" s="13">
        <v>0.34074074074074101</v>
      </c>
      <c r="F1278" s="13">
        <v>0.42519685039370098</v>
      </c>
      <c r="G1278" s="13">
        <v>0.41666666666666702</v>
      </c>
      <c r="H1278" s="13"/>
      <c r="I1278" s="13">
        <v>0.39484978540772497</v>
      </c>
      <c r="J1278" s="13">
        <v>0.41666666666666702</v>
      </c>
      <c r="K1278" s="13"/>
      <c r="L1278" s="13">
        <v>0.46875</v>
      </c>
      <c r="M1278" s="13">
        <v>0.385281385281385</v>
      </c>
      <c r="N1278" s="13">
        <v>0.41471571906354499</v>
      </c>
      <c r="O1278" s="13">
        <v>0.39009287925696601</v>
      </c>
      <c r="P1278" s="13"/>
      <c r="Q1278" s="13">
        <v>0.39639639639639601</v>
      </c>
      <c r="R1278" s="13">
        <v>0.48648648648648701</v>
      </c>
      <c r="S1278" s="13">
        <v>0.33695652173912999</v>
      </c>
      <c r="T1278" s="13">
        <v>0.38317757009345799</v>
      </c>
      <c r="U1278" s="13">
        <v>0.467741935483871</v>
      </c>
      <c r="V1278" s="13">
        <v>0.35114503816793902</v>
      </c>
      <c r="W1278" s="13">
        <v>0.37755102040816302</v>
      </c>
      <c r="X1278" s="13">
        <v>0.45175438596491202</v>
      </c>
      <c r="Y1278" s="13"/>
      <c r="Z1278" s="13">
        <v>0.46762589928057602</v>
      </c>
      <c r="AA1278" s="13">
        <v>0.40490797546012303</v>
      </c>
      <c r="AB1278" s="13">
        <v>0.422077922077922</v>
      </c>
      <c r="AC1278" s="13">
        <v>0.31843575418994402</v>
      </c>
      <c r="AD1278" s="13">
        <v>0.36190476190476201</v>
      </c>
      <c r="AE1278" s="13">
        <v>0.42201834862385301</v>
      </c>
      <c r="AF1278" s="13">
        <v>0.59523809523809501</v>
      </c>
      <c r="AG1278" s="13">
        <v>0.40659340659340698</v>
      </c>
      <c r="AH1278" s="13"/>
      <c r="AI1278" s="13">
        <v>0.37777777777777799</v>
      </c>
      <c r="AJ1278" s="13">
        <v>0.42268041237113402</v>
      </c>
      <c r="AK1278" s="13">
        <v>0.46405228758169897</v>
      </c>
      <c r="AL1278" s="13">
        <v>0.42231075697211201</v>
      </c>
      <c r="AM1278" s="13">
        <v>0.31609195402298901</v>
      </c>
      <c r="AN1278" s="13"/>
      <c r="AO1278" s="13">
        <v>0.39966555183946501</v>
      </c>
      <c r="AP1278" s="13">
        <v>0.41666666666666702</v>
      </c>
      <c r="AQ1278" s="13"/>
      <c r="AR1278" s="13">
        <v>0.453125</v>
      </c>
      <c r="AS1278" s="13">
        <v>0.391608391608392</v>
      </c>
      <c r="AT1278" s="13">
        <v>0.52941176470588203</v>
      </c>
      <c r="AU1278" s="13">
        <v>0.45161290322580599</v>
      </c>
      <c r="AV1278" s="13">
        <v>0.42016806722689098</v>
      </c>
      <c r="AW1278" s="13">
        <v>0.37662337662337703</v>
      </c>
      <c r="AX1278" s="13">
        <v>0.44047619047619002</v>
      </c>
      <c r="AY1278" s="13">
        <v>0.32352941176470601</v>
      </c>
      <c r="AZ1278" s="13">
        <v>0.38235294117647101</v>
      </c>
      <c r="BA1278" s="13">
        <v>0.36206896551724099</v>
      </c>
      <c r="BB1278" s="13">
        <v>0.47368421052631599</v>
      </c>
      <c r="BC1278" s="13">
        <v>0.39622641509433998</v>
      </c>
      <c r="BD1278" s="13"/>
      <c r="BE1278" s="13">
        <v>0.41643059490084999</v>
      </c>
    </row>
    <row r="1279" spans="2:57" x14ac:dyDescent="0.25">
      <c r="B1279" t="s">
        <v>405</v>
      </c>
      <c r="C1279" s="13">
        <v>0.192464358452138</v>
      </c>
      <c r="D1279" s="13">
        <v>0.22077922077922099</v>
      </c>
      <c r="E1279" s="13">
        <v>0.30370370370370398</v>
      </c>
      <c r="F1279" s="13">
        <v>0.18897637795275599</v>
      </c>
      <c r="G1279" s="13">
        <v>0.160852713178295</v>
      </c>
      <c r="H1279" s="13"/>
      <c r="I1279" s="13">
        <v>0.22746781115879799</v>
      </c>
      <c r="J1279" s="13">
        <v>0.160852713178295</v>
      </c>
      <c r="K1279" s="13"/>
      <c r="L1279" s="13">
        <v>0.140625</v>
      </c>
      <c r="M1279" s="13">
        <v>0.20346320346320301</v>
      </c>
      <c r="N1279" s="13">
        <v>0.17725752508361201</v>
      </c>
      <c r="O1279" s="13">
        <v>0.21981424148606801</v>
      </c>
      <c r="P1279" s="13"/>
      <c r="Q1279" s="13">
        <v>0.18918918918918901</v>
      </c>
      <c r="R1279" s="13">
        <v>0.27027027027027001</v>
      </c>
      <c r="S1279" s="13">
        <v>0.27173913043478298</v>
      </c>
      <c r="T1279" s="13">
        <v>0.20560747663551401</v>
      </c>
      <c r="U1279" s="13">
        <v>0.13709677419354799</v>
      </c>
      <c r="V1279" s="13">
        <v>0.15267175572519101</v>
      </c>
      <c r="W1279" s="13">
        <v>0.24489795918367299</v>
      </c>
      <c r="X1279" s="13">
        <v>0.15350877192982501</v>
      </c>
      <c r="Y1279" s="13"/>
      <c r="Z1279" s="13">
        <v>0.17266187050359699</v>
      </c>
      <c r="AA1279" s="13">
        <v>0.19631901840490801</v>
      </c>
      <c r="AB1279" s="13">
        <v>0.22727272727272699</v>
      </c>
      <c r="AC1279" s="13">
        <v>0.15642458100558701</v>
      </c>
      <c r="AD1279" s="13">
        <v>0.19047619047618999</v>
      </c>
      <c r="AE1279" s="13">
        <v>0.21100917431192701</v>
      </c>
      <c r="AF1279" s="13">
        <v>0.119047619047619</v>
      </c>
      <c r="AG1279" s="13">
        <v>0.24175824175824201</v>
      </c>
      <c r="AH1279" s="13"/>
      <c r="AI1279" s="13">
        <v>0.11111111111111099</v>
      </c>
      <c r="AJ1279" s="13">
        <v>0.27835051546391798</v>
      </c>
      <c r="AK1279" s="13">
        <v>0.25490196078431399</v>
      </c>
      <c r="AL1279" s="13">
        <v>0.18326693227091601</v>
      </c>
      <c r="AM1279" s="13">
        <v>0.126436781609195</v>
      </c>
      <c r="AN1279" s="13"/>
      <c r="AO1279" s="13">
        <v>0.18227424749163901</v>
      </c>
      <c r="AP1279" s="13">
        <v>0.20833333333333301</v>
      </c>
      <c r="AQ1279" s="13"/>
      <c r="AR1279" s="13">
        <v>0.203125</v>
      </c>
      <c r="AS1279" s="13">
        <v>0.15734265734265701</v>
      </c>
      <c r="AT1279" s="13">
        <v>0.17647058823529399</v>
      </c>
      <c r="AU1279" s="13">
        <v>0.16129032258064499</v>
      </c>
      <c r="AV1279" s="13">
        <v>0.24369747899159699</v>
      </c>
      <c r="AW1279" s="13">
        <v>0.23376623376623401</v>
      </c>
      <c r="AX1279" s="13">
        <v>0.19047619047618999</v>
      </c>
      <c r="AY1279" s="13">
        <v>0.17647058823529399</v>
      </c>
      <c r="AZ1279" s="13">
        <v>0.16666666666666699</v>
      </c>
      <c r="BA1279" s="13">
        <v>0.25862068965517199</v>
      </c>
      <c r="BB1279" s="13">
        <v>0.157894736842105</v>
      </c>
      <c r="BC1279" s="13">
        <v>0.245283018867925</v>
      </c>
      <c r="BD1279" s="13"/>
      <c r="BE1279" s="13">
        <v>0.15297450424929199</v>
      </c>
    </row>
    <row r="1280" spans="2:57" x14ac:dyDescent="0.25">
      <c r="B1280" t="s">
        <v>406</v>
      </c>
      <c r="C1280" s="13">
        <v>3.0549898167006099E-2</v>
      </c>
      <c r="D1280" s="13">
        <v>5.1948051948052E-2</v>
      </c>
      <c r="E1280" s="13">
        <v>4.4444444444444398E-2</v>
      </c>
      <c r="F1280" s="13">
        <v>4.33070866141732E-2</v>
      </c>
      <c r="G1280" s="13">
        <v>1.74418604651163E-2</v>
      </c>
      <c r="H1280" s="13"/>
      <c r="I1280" s="13">
        <v>4.50643776824034E-2</v>
      </c>
      <c r="J1280" s="13">
        <v>1.74418604651163E-2</v>
      </c>
      <c r="K1280" s="13"/>
      <c r="L1280" s="13">
        <v>1.5625E-2</v>
      </c>
      <c r="M1280" s="13">
        <v>3.03030303030303E-2</v>
      </c>
      <c r="N1280" s="13">
        <v>3.0100334448160501E-2</v>
      </c>
      <c r="O1280" s="13">
        <v>3.7151702786377701E-2</v>
      </c>
      <c r="P1280" s="13"/>
      <c r="Q1280" s="13">
        <v>5.4054054054054099E-2</v>
      </c>
      <c r="R1280" s="13">
        <v>2.7027027027027001E-2</v>
      </c>
      <c r="S1280" s="13">
        <v>3.2608695652173898E-2</v>
      </c>
      <c r="T1280" s="13">
        <v>4.67289719626168E-2</v>
      </c>
      <c r="U1280" s="13">
        <v>4.0322580645161303E-2</v>
      </c>
      <c r="V1280" s="13">
        <v>2.2900763358778602E-2</v>
      </c>
      <c r="W1280" s="13">
        <v>0</v>
      </c>
      <c r="X1280" s="13">
        <v>2.1929824561403501E-2</v>
      </c>
      <c r="Y1280" s="13"/>
      <c r="Z1280" s="13">
        <v>3.5971223021582698E-2</v>
      </c>
      <c r="AA1280" s="13">
        <v>4.2944785276073601E-2</v>
      </c>
      <c r="AB1280" s="13">
        <v>1.2987012987013E-2</v>
      </c>
      <c r="AC1280" s="13">
        <v>2.23463687150838E-2</v>
      </c>
      <c r="AD1280" s="13">
        <v>1.9047619047619001E-2</v>
      </c>
      <c r="AE1280" s="13">
        <v>6.4220183486238494E-2</v>
      </c>
      <c r="AF1280" s="13">
        <v>2.3809523809523801E-2</v>
      </c>
      <c r="AG1280" s="13">
        <v>2.1978021978022001E-2</v>
      </c>
      <c r="AH1280" s="13"/>
      <c r="AI1280" s="13">
        <v>4.4444444444444398E-2</v>
      </c>
      <c r="AJ1280" s="13">
        <v>4.1237113402061903E-2</v>
      </c>
      <c r="AK1280" s="13">
        <v>3.2679738562091498E-2</v>
      </c>
      <c r="AL1280" s="13">
        <v>2.5896414342629501E-2</v>
      </c>
      <c r="AM1280" s="13">
        <v>2.8735632183908E-2</v>
      </c>
      <c r="AN1280" s="13"/>
      <c r="AO1280" s="13">
        <v>3.0100334448160501E-2</v>
      </c>
      <c r="AP1280" s="13">
        <v>3.125E-2</v>
      </c>
      <c r="AQ1280" s="13"/>
      <c r="AR1280" s="13">
        <v>0</v>
      </c>
      <c r="AS1280" s="13">
        <v>4.8951048951049E-2</v>
      </c>
      <c r="AT1280" s="13">
        <v>0.11764705882352899</v>
      </c>
      <c r="AU1280" s="13">
        <v>3.2258064516128997E-2</v>
      </c>
      <c r="AV1280" s="13">
        <v>8.4033613445378096E-3</v>
      </c>
      <c r="AW1280" s="13">
        <v>5.1948051948052E-2</v>
      </c>
      <c r="AX1280" s="13">
        <v>1.1904761904761901E-2</v>
      </c>
      <c r="AY1280" s="13">
        <v>0</v>
      </c>
      <c r="AZ1280" s="13">
        <v>4.9019607843137303E-2</v>
      </c>
      <c r="BA1280" s="13">
        <v>1.72413793103448E-2</v>
      </c>
      <c r="BB1280" s="13">
        <v>1.7543859649122799E-2</v>
      </c>
      <c r="BC1280" s="13">
        <v>0</v>
      </c>
      <c r="BD1280" s="13"/>
      <c r="BE1280" s="13">
        <v>1.1331444759206799E-2</v>
      </c>
    </row>
    <row r="1281" spans="2:57" x14ac:dyDescent="0.25">
      <c r="B1281" t="s">
        <v>407</v>
      </c>
      <c r="C1281" s="13">
        <v>1.6293279022403299E-2</v>
      </c>
      <c r="D1281" s="13">
        <v>7.7922077922077906E-2</v>
      </c>
      <c r="E1281" s="13">
        <v>1.48148148148148E-2</v>
      </c>
      <c r="F1281" s="13">
        <v>1.5748031496062999E-2</v>
      </c>
      <c r="G1281" s="13">
        <v>7.7519379844961196E-3</v>
      </c>
      <c r="H1281" s="13"/>
      <c r="I1281" s="13">
        <v>2.5751072961373401E-2</v>
      </c>
      <c r="J1281" s="13">
        <v>7.7519379844961196E-3</v>
      </c>
      <c r="K1281" s="13"/>
      <c r="L1281" s="13">
        <v>3.125E-2</v>
      </c>
      <c r="M1281" s="13">
        <v>8.6580086580086597E-3</v>
      </c>
      <c r="N1281" s="13">
        <v>1.6722408026755901E-2</v>
      </c>
      <c r="O1281" s="13">
        <v>1.54798761609907E-2</v>
      </c>
      <c r="P1281" s="13"/>
      <c r="Q1281" s="13">
        <v>8.1081081081081099E-2</v>
      </c>
      <c r="R1281" s="13">
        <v>2.7027027027027001E-2</v>
      </c>
      <c r="S1281" s="13">
        <v>1.0869565217391301E-2</v>
      </c>
      <c r="T1281" s="13">
        <v>1.86915887850467E-2</v>
      </c>
      <c r="U1281" s="13">
        <v>0</v>
      </c>
      <c r="V1281" s="13">
        <v>7.63358778625954E-3</v>
      </c>
      <c r="W1281" s="13">
        <v>0</v>
      </c>
      <c r="X1281" s="13">
        <v>4.3859649122806998E-3</v>
      </c>
      <c r="Y1281" s="13"/>
      <c r="Z1281" s="13">
        <v>2.8776978417266199E-2</v>
      </c>
      <c r="AA1281" s="13">
        <v>1.84049079754601E-2</v>
      </c>
      <c r="AB1281" s="13">
        <v>6.4935064935064896E-3</v>
      </c>
      <c r="AC1281" s="13">
        <v>2.23463687150838E-2</v>
      </c>
      <c r="AD1281" s="13">
        <v>0</v>
      </c>
      <c r="AE1281" s="13">
        <v>9.1743119266055103E-3</v>
      </c>
      <c r="AF1281" s="13">
        <v>2.3809523809523801E-2</v>
      </c>
      <c r="AG1281" s="13">
        <v>2.1978021978022001E-2</v>
      </c>
      <c r="AH1281" s="13"/>
      <c r="AI1281" s="13">
        <v>0.11111111111111099</v>
      </c>
      <c r="AJ1281" s="13">
        <v>1.03092783505155E-2</v>
      </c>
      <c r="AK1281" s="13">
        <v>1.30718954248366E-2</v>
      </c>
      <c r="AL1281" s="13">
        <v>7.9681274900398405E-3</v>
      </c>
      <c r="AM1281" s="13">
        <v>2.2988505747126398E-2</v>
      </c>
      <c r="AN1281" s="13"/>
      <c r="AO1281" s="13">
        <v>2.0066889632107E-2</v>
      </c>
      <c r="AP1281" s="13">
        <v>1.0416666666666701E-2</v>
      </c>
      <c r="AQ1281" s="13"/>
      <c r="AR1281" s="13">
        <v>1.5625E-2</v>
      </c>
      <c r="AS1281" s="13">
        <v>3.4965034965035E-3</v>
      </c>
      <c r="AT1281" s="13">
        <v>5.8823529411764698E-2</v>
      </c>
      <c r="AU1281" s="13">
        <v>3.2258064516128997E-2</v>
      </c>
      <c r="AV1281" s="13">
        <v>2.5210084033613401E-2</v>
      </c>
      <c r="AW1281" s="13">
        <v>2.5974025974026E-2</v>
      </c>
      <c r="AX1281" s="13">
        <v>0</v>
      </c>
      <c r="AY1281" s="13">
        <v>8.8235294117647106E-2</v>
      </c>
      <c r="AZ1281" s="13">
        <v>1.9607843137254902E-2</v>
      </c>
      <c r="BA1281" s="13">
        <v>0</v>
      </c>
      <c r="BB1281" s="13">
        <v>1.7543859649122799E-2</v>
      </c>
      <c r="BC1281" s="13">
        <v>1.88679245283019E-2</v>
      </c>
      <c r="BD1281" s="13"/>
      <c r="BE1281" s="13">
        <v>1.4164305949008501E-2</v>
      </c>
    </row>
    <row r="1282" spans="2:57" x14ac:dyDescent="0.25">
      <c r="B1282" t="s">
        <v>82</v>
      </c>
      <c r="C1282" s="13">
        <v>3.4623217922606898E-2</v>
      </c>
      <c r="D1282" s="13">
        <v>7.7922077922077906E-2</v>
      </c>
      <c r="E1282" s="13">
        <v>5.9259259259259303E-2</v>
      </c>
      <c r="F1282" s="13">
        <v>3.5433070866141697E-2</v>
      </c>
      <c r="G1282" s="13">
        <v>2.1317829457364299E-2</v>
      </c>
      <c r="H1282" s="13"/>
      <c r="I1282" s="13">
        <v>4.9356223175965698E-2</v>
      </c>
      <c r="J1282" s="13">
        <v>2.1317829457364299E-2</v>
      </c>
      <c r="K1282" s="13"/>
      <c r="L1282" s="13">
        <v>2.34375E-2</v>
      </c>
      <c r="M1282" s="13">
        <v>2.5974025974026E-2</v>
      </c>
      <c r="N1282" s="13">
        <v>2.3411371237458199E-2</v>
      </c>
      <c r="O1282" s="13">
        <v>5.5727554179566603E-2</v>
      </c>
      <c r="P1282" s="13"/>
      <c r="Q1282" s="13">
        <v>3.6036036036036001E-2</v>
      </c>
      <c r="R1282" s="13">
        <v>2.7027027027027001E-2</v>
      </c>
      <c r="S1282" s="13">
        <v>6.5217391304347797E-2</v>
      </c>
      <c r="T1282" s="13">
        <v>1.86915887850467E-2</v>
      </c>
      <c r="U1282" s="13">
        <v>4.0322580645161303E-2</v>
      </c>
      <c r="V1282" s="13">
        <v>2.2900763358778602E-2</v>
      </c>
      <c r="W1282" s="13">
        <v>3.06122448979592E-2</v>
      </c>
      <c r="X1282" s="13">
        <v>2.1929824561403501E-2</v>
      </c>
      <c r="Y1282" s="13"/>
      <c r="Z1282" s="13">
        <v>5.0359712230215799E-2</v>
      </c>
      <c r="AA1282" s="13">
        <v>3.0674846625766899E-2</v>
      </c>
      <c r="AB1282" s="13">
        <v>3.8961038961039002E-2</v>
      </c>
      <c r="AC1282" s="13">
        <v>1.11731843575419E-2</v>
      </c>
      <c r="AD1282" s="13">
        <v>4.7619047619047603E-2</v>
      </c>
      <c r="AE1282" s="13">
        <v>4.5871559633027498E-2</v>
      </c>
      <c r="AF1282" s="13">
        <v>2.3809523809523801E-2</v>
      </c>
      <c r="AG1282" s="13">
        <v>3.2967032967033003E-2</v>
      </c>
      <c r="AH1282" s="13"/>
      <c r="AI1282" s="13">
        <v>6.6666666666666693E-2</v>
      </c>
      <c r="AJ1282" s="13">
        <v>4.1237113402061903E-2</v>
      </c>
      <c r="AK1282" s="13">
        <v>3.9215686274509803E-2</v>
      </c>
      <c r="AL1282" s="13">
        <v>2.78884462151394E-2</v>
      </c>
      <c r="AM1282" s="13">
        <v>2.8735632183908E-2</v>
      </c>
      <c r="AN1282" s="13"/>
      <c r="AO1282" s="13">
        <v>3.67892976588629E-2</v>
      </c>
      <c r="AP1282" s="13">
        <v>3.125E-2</v>
      </c>
      <c r="AQ1282" s="13"/>
      <c r="AR1282" s="13">
        <v>1.5625E-2</v>
      </c>
      <c r="AS1282" s="13">
        <v>3.1468531468531499E-2</v>
      </c>
      <c r="AT1282" s="13">
        <v>0</v>
      </c>
      <c r="AU1282" s="13">
        <v>3.2258064516128997E-2</v>
      </c>
      <c r="AV1282" s="13">
        <v>4.20168067226891E-2</v>
      </c>
      <c r="AW1282" s="13">
        <v>6.4935064935064901E-2</v>
      </c>
      <c r="AX1282" s="13">
        <v>3.5714285714285698E-2</v>
      </c>
      <c r="AY1282" s="13">
        <v>0</v>
      </c>
      <c r="AZ1282" s="13">
        <v>2.9411764705882401E-2</v>
      </c>
      <c r="BA1282" s="13">
        <v>0</v>
      </c>
      <c r="BB1282" s="13">
        <v>3.5087719298245598E-2</v>
      </c>
      <c r="BC1282" s="13">
        <v>9.4339622641509399E-2</v>
      </c>
      <c r="BD1282" s="13"/>
      <c r="BE1282" s="13">
        <v>2.2662889518413599E-2</v>
      </c>
    </row>
    <row r="1283" spans="2:57" x14ac:dyDescent="0.25">
      <c r="B1283" t="s">
        <v>408</v>
      </c>
      <c r="C1283" s="13">
        <v>0.72606924643584503</v>
      </c>
      <c r="D1283" s="13">
        <v>0.57142857142857095</v>
      </c>
      <c r="E1283" s="13">
        <v>0.57777777777777795</v>
      </c>
      <c r="F1283" s="13">
        <v>0.71653543307086598</v>
      </c>
      <c r="G1283" s="13">
        <v>0.79263565891472898</v>
      </c>
      <c r="H1283" s="13"/>
      <c r="I1283" s="13">
        <v>0.65236051502145898</v>
      </c>
      <c r="J1283" s="13">
        <v>0.79263565891472898</v>
      </c>
      <c r="K1283" s="13"/>
      <c r="L1283" s="13">
        <v>0.7890625</v>
      </c>
      <c r="M1283" s="13">
        <v>0.73160173160173203</v>
      </c>
      <c r="N1283" s="13">
        <v>0.75250836120401299</v>
      </c>
      <c r="O1283" s="13">
        <v>0.671826625386997</v>
      </c>
      <c r="P1283" s="13"/>
      <c r="Q1283" s="13">
        <v>0.63963963963963999</v>
      </c>
      <c r="R1283" s="13">
        <v>0.64864864864864902</v>
      </c>
      <c r="S1283" s="13">
        <v>0.61956521739130399</v>
      </c>
      <c r="T1283" s="13">
        <v>0.710280373831776</v>
      </c>
      <c r="U1283" s="13">
        <v>0.782258064516129</v>
      </c>
      <c r="V1283" s="13">
        <v>0.79389312977099202</v>
      </c>
      <c r="W1283" s="13">
        <v>0.72448979591836704</v>
      </c>
      <c r="X1283" s="13">
        <v>0.79824561403508798</v>
      </c>
      <c r="Y1283" s="13"/>
      <c r="Z1283" s="13">
        <v>0.71223021582733803</v>
      </c>
      <c r="AA1283" s="13">
        <v>0.71165644171779097</v>
      </c>
      <c r="AB1283" s="13">
        <v>0.71428571428571397</v>
      </c>
      <c r="AC1283" s="13">
        <v>0.78770949720670402</v>
      </c>
      <c r="AD1283" s="13">
        <v>0.74285714285714299</v>
      </c>
      <c r="AE1283" s="13">
        <v>0.66972477064220204</v>
      </c>
      <c r="AF1283" s="13">
        <v>0.80952380952380998</v>
      </c>
      <c r="AG1283" s="13">
        <v>0.68131868131868101</v>
      </c>
      <c r="AH1283" s="13"/>
      <c r="AI1283" s="13">
        <v>0.66666666666666696</v>
      </c>
      <c r="AJ1283" s="13">
        <v>0.62886597938144295</v>
      </c>
      <c r="AK1283" s="13">
        <v>0.66013071895424802</v>
      </c>
      <c r="AL1283" s="13">
        <v>0.75498007968127501</v>
      </c>
      <c r="AM1283" s="13">
        <v>0.79310344827586199</v>
      </c>
      <c r="AN1283" s="13"/>
      <c r="AO1283" s="13">
        <v>0.73076923076923095</v>
      </c>
      <c r="AP1283" s="13">
        <v>0.71875</v>
      </c>
      <c r="AQ1283" s="13"/>
      <c r="AR1283" s="13">
        <v>0.765625</v>
      </c>
      <c r="AS1283" s="13">
        <v>0.75874125874125897</v>
      </c>
      <c r="AT1283" s="13">
        <v>0.64705882352941202</v>
      </c>
      <c r="AU1283" s="13">
        <v>0.74193548387096797</v>
      </c>
      <c r="AV1283" s="13">
        <v>0.68067226890756305</v>
      </c>
      <c r="AW1283" s="13">
        <v>0.62337662337662303</v>
      </c>
      <c r="AX1283" s="13">
        <v>0.76190476190476197</v>
      </c>
      <c r="AY1283" s="13">
        <v>0.73529411764705899</v>
      </c>
      <c r="AZ1283" s="13">
        <v>0.73529411764705899</v>
      </c>
      <c r="BA1283" s="13">
        <v>0.72413793103448298</v>
      </c>
      <c r="BB1283" s="13">
        <v>0.77192982456140302</v>
      </c>
      <c r="BC1283" s="13">
        <v>0.64150943396226401</v>
      </c>
      <c r="BD1283" s="13"/>
      <c r="BE1283" s="13">
        <v>0.79886685552407899</v>
      </c>
    </row>
    <row r="1284" spans="2:57" x14ac:dyDescent="0.25">
      <c r="B1284" t="s">
        <v>409</v>
      </c>
      <c r="C1284" s="13">
        <v>4.6843177189409398E-2</v>
      </c>
      <c r="D1284" s="13">
        <v>0.12987012987013</v>
      </c>
      <c r="E1284" s="13">
        <v>5.9259259259259303E-2</v>
      </c>
      <c r="F1284" s="13">
        <v>5.9055118110236199E-2</v>
      </c>
      <c r="G1284" s="13">
        <v>2.5193798449612399E-2</v>
      </c>
      <c r="H1284" s="13"/>
      <c r="I1284" s="13">
        <v>7.0815450643776798E-2</v>
      </c>
      <c r="J1284" s="13">
        <v>2.5193798449612399E-2</v>
      </c>
      <c r="K1284" s="13"/>
      <c r="L1284" s="13">
        <v>4.6875E-2</v>
      </c>
      <c r="M1284" s="13">
        <v>3.8961038961039002E-2</v>
      </c>
      <c r="N1284" s="13">
        <v>4.6822742474916398E-2</v>
      </c>
      <c r="O1284" s="13">
        <v>5.2631578947368397E-2</v>
      </c>
      <c r="P1284" s="13"/>
      <c r="Q1284" s="13">
        <v>0.135135135135135</v>
      </c>
      <c r="R1284" s="13">
        <v>5.4054054054054099E-2</v>
      </c>
      <c r="S1284" s="13">
        <v>4.3478260869565202E-2</v>
      </c>
      <c r="T1284" s="13">
        <v>6.5420560747663503E-2</v>
      </c>
      <c r="U1284" s="13">
        <v>4.0322580645161303E-2</v>
      </c>
      <c r="V1284" s="13">
        <v>3.0534351145038201E-2</v>
      </c>
      <c r="W1284" s="13">
        <v>0</v>
      </c>
      <c r="X1284" s="13">
        <v>2.6315789473684199E-2</v>
      </c>
      <c r="Y1284" s="13"/>
      <c r="Z1284" s="13">
        <v>6.4748201438848907E-2</v>
      </c>
      <c r="AA1284" s="13">
        <v>6.13496932515337E-2</v>
      </c>
      <c r="AB1284" s="13">
        <v>1.9480519480519501E-2</v>
      </c>
      <c r="AC1284" s="13">
        <v>4.4692737430167599E-2</v>
      </c>
      <c r="AD1284" s="13">
        <v>1.9047619047619001E-2</v>
      </c>
      <c r="AE1284" s="13">
        <v>7.3394495412843999E-2</v>
      </c>
      <c r="AF1284" s="13">
        <v>4.7619047619047603E-2</v>
      </c>
      <c r="AG1284" s="13">
        <v>4.3956043956044001E-2</v>
      </c>
      <c r="AH1284" s="13"/>
      <c r="AI1284" s="13">
        <v>0.155555555555556</v>
      </c>
      <c r="AJ1284" s="13">
        <v>5.1546391752577303E-2</v>
      </c>
      <c r="AK1284" s="13">
        <v>4.5751633986928102E-2</v>
      </c>
      <c r="AL1284" s="13">
        <v>3.38645418326693E-2</v>
      </c>
      <c r="AM1284" s="13">
        <v>5.1724137931034503E-2</v>
      </c>
      <c r="AN1284" s="13"/>
      <c r="AO1284" s="13">
        <v>5.0167224080267601E-2</v>
      </c>
      <c r="AP1284" s="13">
        <v>4.1666666666666699E-2</v>
      </c>
      <c r="AQ1284" s="13"/>
      <c r="AR1284" s="13">
        <v>1.5625E-2</v>
      </c>
      <c r="AS1284" s="13">
        <v>5.2447552447552399E-2</v>
      </c>
      <c r="AT1284" s="13">
        <v>0.17647058823529399</v>
      </c>
      <c r="AU1284" s="13">
        <v>6.4516129032258104E-2</v>
      </c>
      <c r="AV1284" s="13">
        <v>3.3613445378151301E-2</v>
      </c>
      <c r="AW1284" s="13">
        <v>7.7922077922077906E-2</v>
      </c>
      <c r="AX1284" s="13">
        <v>1.1904761904761901E-2</v>
      </c>
      <c r="AY1284" s="13">
        <v>8.8235294117647106E-2</v>
      </c>
      <c r="AZ1284" s="13">
        <v>6.8627450980392204E-2</v>
      </c>
      <c r="BA1284" s="13">
        <v>1.72413793103448E-2</v>
      </c>
      <c r="BB1284" s="13">
        <v>3.5087719298245598E-2</v>
      </c>
      <c r="BC1284" s="13">
        <v>1.88679245283019E-2</v>
      </c>
      <c r="BD1284" s="13"/>
      <c r="BE1284" s="13">
        <v>2.54957507082153E-2</v>
      </c>
    </row>
    <row r="1285" spans="2:57" x14ac:dyDescent="0.25">
      <c r="B1285" t="s">
        <v>274</v>
      </c>
      <c r="C1285" s="13">
        <v>0.67922606924643603</v>
      </c>
      <c r="D1285" s="13">
        <v>0.44155844155844198</v>
      </c>
      <c r="E1285" s="13">
        <v>0.51851851851851805</v>
      </c>
      <c r="F1285" s="13">
        <v>0.65748031496062997</v>
      </c>
      <c r="G1285" s="13">
        <v>0.76744186046511598</v>
      </c>
      <c r="H1285" s="13"/>
      <c r="I1285" s="13">
        <v>0.58154506437768205</v>
      </c>
      <c r="J1285" s="13">
        <v>0.76744186046511598</v>
      </c>
      <c r="K1285" s="13"/>
      <c r="L1285" s="13">
        <v>0.7421875</v>
      </c>
      <c r="M1285" s="13">
        <v>0.69264069264069295</v>
      </c>
      <c r="N1285" s="13">
        <v>0.70568561872909696</v>
      </c>
      <c r="O1285" s="13">
        <v>0.61919504643962897</v>
      </c>
      <c r="P1285" s="13"/>
      <c r="Q1285" s="13">
        <v>0.50450450450450401</v>
      </c>
      <c r="R1285" s="13">
        <v>0.59459459459459496</v>
      </c>
      <c r="S1285" s="13">
        <v>0.57608695652173902</v>
      </c>
      <c r="T1285" s="13">
        <v>0.644859813084112</v>
      </c>
      <c r="U1285" s="13">
        <v>0.74193548387096797</v>
      </c>
      <c r="V1285" s="13">
        <v>0.76335877862595403</v>
      </c>
      <c r="W1285" s="13">
        <v>0.72448979591836704</v>
      </c>
      <c r="X1285" s="13">
        <v>0.77192982456140402</v>
      </c>
      <c r="Y1285" s="13"/>
      <c r="Z1285" s="13">
        <v>0.64748201438848896</v>
      </c>
      <c r="AA1285" s="13">
        <v>0.65030674846625802</v>
      </c>
      <c r="AB1285" s="13">
        <v>0.69480519480519498</v>
      </c>
      <c r="AC1285" s="13">
        <v>0.74301675977653603</v>
      </c>
      <c r="AD1285" s="13">
        <v>0.72380952380952401</v>
      </c>
      <c r="AE1285" s="13">
        <v>0.596330275229358</v>
      </c>
      <c r="AF1285" s="13">
        <v>0.76190476190476197</v>
      </c>
      <c r="AG1285" s="13">
        <v>0.63736263736263699</v>
      </c>
      <c r="AH1285" s="13"/>
      <c r="AI1285" s="13">
        <v>0.51111111111111096</v>
      </c>
      <c r="AJ1285" s="13">
        <v>0.57731958762886604</v>
      </c>
      <c r="AK1285" s="13">
        <v>0.61437908496731997</v>
      </c>
      <c r="AL1285" s="13">
        <v>0.72111553784860605</v>
      </c>
      <c r="AM1285" s="13">
        <v>0.74137931034482796</v>
      </c>
      <c r="AN1285" s="13"/>
      <c r="AO1285" s="13">
        <v>0.68060200668896298</v>
      </c>
      <c r="AP1285" s="13">
        <v>0.67708333333333304</v>
      </c>
      <c r="AQ1285" s="13"/>
      <c r="AR1285" s="13">
        <v>0.75</v>
      </c>
      <c r="AS1285" s="13">
        <v>0.70629370629370603</v>
      </c>
      <c r="AT1285" s="13">
        <v>0.47058823529411797</v>
      </c>
      <c r="AU1285" s="13">
        <v>0.67741935483870996</v>
      </c>
      <c r="AV1285" s="13">
        <v>0.64705882352941202</v>
      </c>
      <c r="AW1285" s="13">
        <v>0.54545454545454497</v>
      </c>
      <c r="AX1285" s="13">
        <v>0.75</v>
      </c>
      <c r="AY1285" s="13">
        <v>0.64705882352941202</v>
      </c>
      <c r="AZ1285" s="13">
        <v>0.66666666666666696</v>
      </c>
      <c r="BA1285" s="13">
        <v>0.70689655172413801</v>
      </c>
      <c r="BB1285" s="13">
        <v>0.73684210526315796</v>
      </c>
      <c r="BC1285" s="13">
        <v>0.62264150943396201</v>
      </c>
      <c r="BD1285" s="13"/>
      <c r="BE1285" s="13">
        <v>0.77337110481586402</v>
      </c>
    </row>
    <row r="1286" spans="2:57" x14ac:dyDescent="0.25">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row>
    <row r="1287" spans="2:57" x14ac:dyDescent="0.25">
      <c r="B1287" s="6" t="s">
        <v>515</v>
      </c>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row>
    <row r="1288" spans="2:57" x14ac:dyDescent="0.25">
      <c r="B1288" s="23" t="s">
        <v>86</v>
      </c>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row>
    <row r="1289" spans="2:57" x14ac:dyDescent="0.25">
      <c r="B1289" t="s">
        <v>147</v>
      </c>
      <c r="C1289" s="13">
        <v>0.58350305498981703</v>
      </c>
      <c r="D1289" s="13">
        <v>0.415584415584416</v>
      </c>
      <c r="E1289" s="13">
        <v>0.42962962962963003</v>
      </c>
      <c r="F1289" s="13">
        <v>0.559055118110236</v>
      </c>
      <c r="G1289" s="13">
        <v>0.66085271317829497</v>
      </c>
      <c r="H1289" s="13"/>
      <c r="I1289" s="13">
        <v>0.49785407725321901</v>
      </c>
      <c r="J1289" s="13">
        <v>0.66085271317829497</v>
      </c>
      <c r="K1289" s="13"/>
      <c r="L1289" s="13">
        <v>0.5546875</v>
      </c>
      <c r="M1289" s="13">
        <v>0.63203463203463195</v>
      </c>
      <c r="N1289" s="13">
        <v>0.62541806020066903</v>
      </c>
      <c r="O1289" s="13">
        <v>0.52012383900928805</v>
      </c>
      <c r="P1289" s="13"/>
      <c r="Q1289" s="13">
        <v>0.45045045045045001</v>
      </c>
      <c r="R1289" s="13">
        <v>0.48648648648648701</v>
      </c>
      <c r="S1289" s="13">
        <v>0.59782608695652195</v>
      </c>
      <c r="T1289" s="13">
        <v>0.53271028037383195</v>
      </c>
      <c r="U1289" s="13">
        <v>0.56451612903225801</v>
      </c>
      <c r="V1289" s="13">
        <v>0.56488549618320605</v>
      </c>
      <c r="W1289" s="13">
        <v>0.62244897959183698</v>
      </c>
      <c r="X1289" s="13">
        <v>0.71491228070175405</v>
      </c>
      <c r="Y1289" s="13"/>
      <c r="Z1289" s="13">
        <v>0.46762589928057602</v>
      </c>
      <c r="AA1289" s="13">
        <v>0.48466257668711699</v>
      </c>
      <c r="AB1289" s="13">
        <v>0.61688311688311703</v>
      </c>
      <c r="AC1289" s="13">
        <v>0.78770949720670402</v>
      </c>
      <c r="AD1289" s="13">
        <v>0.68571428571428605</v>
      </c>
      <c r="AE1289" s="13">
        <v>0.495412844036697</v>
      </c>
      <c r="AF1289" s="13">
        <v>0.547619047619048</v>
      </c>
      <c r="AG1289" s="13">
        <v>0.48351648351648402</v>
      </c>
      <c r="AH1289" s="13"/>
      <c r="AI1289" s="13">
        <v>0.48888888888888898</v>
      </c>
      <c r="AJ1289" s="13">
        <v>0.54639175257731998</v>
      </c>
      <c r="AK1289" s="13">
        <v>0.48366013071895397</v>
      </c>
      <c r="AL1289" s="13">
        <v>0.58366533864541803</v>
      </c>
      <c r="AM1289" s="13">
        <v>0.74137931034482796</v>
      </c>
      <c r="AN1289" s="13"/>
      <c r="AO1289" s="13">
        <v>0.57859531772575201</v>
      </c>
      <c r="AP1289" s="13">
        <v>0.59114583333333304</v>
      </c>
      <c r="AQ1289" s="13"/>
      <c r="AR1289" s="13">
        <v>0.484375</v>
      </c>
      <c r="AS1289" s="13">
        <v>0.66433566433566404</v>
      </c>
      <c r="AT1289" s="13">
        <v>0.47058823529411797</v>
      </c>
      <c r="AU1289" s="13">
        <v>0.54838709677419395</v>
      </c>
      <c r="AV1289" s="13">
        <v>0.55462184873949605</v>
      </c>
      <c r="AW1289" s="13">
        <v>0.51948051948051899</v>
      </c>
      <c r="AX1289" s="13">
        <v>0.65476190476190499</v>
      </c>
      <c r="AY1289" s="13">
        <v>0.64705882352941202</v>
      </c>
      <c r="AZ1289" s="13">
        <v>0.54901960784313697</v>
      </c>
      <c r="BA1289" s="13">
        <v>0.48275862068965503</v>
      </c>
      <c r="BB1289" s="13">
        <v>0.57894736842105299</v>
      </c>
      <c r="BC1289" s="13">
        <v>0.50943396226415105</v>
      </c>
      <c r="BD1289" s="13"/>
      <c r="BE1289" s="13">
        <v>0.696883852691218</v>
      </c>
    </row>
    <row r="1290" spans="2:57" x14ac:dyDescent="0.25">
      <c r="B1290" t="s">
        <v>148</v>
      </c>
      <c r="C1290" s="13">
        <v>0.36965376782077403</v>
      </c>
      <c r="D1290" s="13">
        <v>0.54545454545454497</v>
      </c>
      <c r="E1290" s="13">
        <v>0.52592592592592602</v>
      </c>
      <c r="F1290" s="13">
        <v>0.37401574803149601</v>
      </c>
      <c r="G1290" s="13">
        <v>0.30038759689922501</v>
      </c>
      <c r="H1290" s="13"/>
      <c r="I1290" s="13">
        <v>0.44635193133047202</v>
      </c>
      <c r="J1290" s="13">
        <v>0.30038759689922501</v>
      </c>
      <c r="K1290" s="13"/>
      <c r="L1290" s="13">
        <v>0.3828125</v>
      </c>
      <c r="M1290" s="13">
        <v>0.34199134199134201</v>
      </c>
      <c r="N1290" s="13">
        <v>0.35785953177257501</v>
      </c>
      <c r="O1290" s="13">
        <v>0.39628482972136198</v>
      </c>
      <c r="P1290" s="13"/>
      <c r="Q1290" s="13">
        <v>0.49549549549549499</v>
      </c>
      <c r="R1290" s="13">
        <v>0.45945945945945899</v>
      </c>
      <c r="S1290" s="13">
        <v>0.38043478260869601</v>
      </c>
      <c r="T1290" s="13">
        <v>0.42990654205607498</v>
      </c>
      <c r="U1290" s="13">
        <v>0.39516129032258102</v>
      </c>
      <c r="V1290" s="13">
        <v>0.39694656488549601</v>
      </c>
      <c r="W1290" s="13">
        <v>0.31632653061224503</v>
      </c>
      <c r="X1290" s="13">
        <v>0.24561403508771901</v>
      </c>
      <c r="Y1290" s="13"/>
      <c r="Z1290" s="13">
        <v>0.45323741007194202</v>
      </c>
      <c r="AA1290" s="13">
        <v>0.44785276073619601</v>
      </c>
      <c r="AB1290" s="13">
        <v>0.32467532467532501</v>
      </c>
      <c r="AC1290" s="13">
        <v>0.18435754189944101</v>
      </c>
      <c r="AD1290" s="13">
        <v>0.28571428571428598</v>
      </c>
      <c r="AE1290" s="13">
        <v>0.44954128440367003</v>
      </c>
      <c r="AF1290" s="13">
        <v>0.452380952380952</v>
      </c>
      <c r="AG1290" s="13">
        <v>0.50549450549450503</v>
      </c>
      <c r="AH1290" s="13"/>
      <c r="AI1290" s="13">
        <v>0.48888888888888898</v>
      </c>
      <c r="AJ1290" s="13">
        <v>0.38144329896907198</v>
      </c>
      <c r="AK1290" s="13">
        <v>0.43137254901960798</v>
      </c>
      <c r="AL1290" s="13">
        <v>0.37649402390438202</v>
      </c>
      <c r="AM1290" s="13">
        <v>0.23563218390804599</v>
      </c>
      <c r="AN1290" s="13"/>
      <c r="AO1290" s="13">
        <v>0.38127090301003302</v>
      </c>
      <c r="AP1290" s="13">
        <v>0.3515625</v>
      </c>
      <c r="AQ1290" s="13"/>
      <c r="AR1290" s="13">
        <v>0.484375</v>
      </c>
      <c r="AS1290" s="13">
        <v>0.30069930069930101</v>
      </c>
      <c r="AT1290" s="13">
        <v>0.47058823529411797</v>
      </c>
      <c r="AU1290" s="13">
        <v>0.35483870967741898</v>
      </c>
      <c r="AV1290" s="13">
        <v>0.38655462184874001</v>
      </c>
      <c r="AW1290" s="13">
        <v>0.42857142857142899</v>
      </c>
      <c r="AX1290" s="13">
        <v>0.32142857142857101</v>
      </c>
      <c r="AY1290" s="13">
        <v>0.32352941176470601</v>
      </c>
      <c r="AZ1290" s="13">
        <v>0.37254901960784298</v>
      </c>
      <c r="BA1290" s="13">
        <v>0.431034482758621</v>
      </c>
      <c r="BB1290" s="13">
        <v>0.42105263157894701</v>
      </c>
      <c r="BC1290" s="13">
        <v>0.43396226415094302</v>
      </c>
      <c r="BD1290" s="13"/>
      <c r="BE1290" s="13">
        <v>0.27762039660056698</v>
      </c>
    </row>
    <row r="1291" spans="2:57" x14ac:dyDescent="0.25">
      <c r="B1291" t="s">
        <v>149</v>
      </c>
      <c r="C1291" s="13">
        <v>4.6843177189409398E-2</v>
      </c>
      <c r="D1291" s="13">
        <v>3.8961038961039002E-2</v>
      </c>
      <c r="E1291" s="13">
        <v>4.4444444444444398E-2</v>
      </c>
      <c r="F1291" s="13">
        <v>6.6929133858267695E-2</v>
      </c>
      <c r="G1291" s="13">
        <v>3.8759689922480599E-2</v>
      </c>
      <c r="H1291" s="13"/>
      <c r="I1291" s="13">
        <v>5.5793991416309002E-2</v>
      </c>
      <c r="J1291" s="13">
        <v>3.8759689922480599E-2</v>
      </c>
      <c r="K1291" s="13"/>
      <c r="L1291" s="13">
        <v>6.25E-2</v>
      </c>
      <c r="M1291" s="13">
        <v>2.5974025974026E-2</v>
      </c>
      <c r="N1291" s="13">
        <v>1.6722408026755901E-2</v>
      </c>
      <c r="O1291" s="13">
        <v>8.3591331269349797E-2</v>
      </c>
      <c r="P1291" s="13"/>
      <c r="Q1291" s="13">
        <v>5.4054054054054099E-2</v>
      </c>
      <c r="R1291" s="13">
        <v>5.4054054054054099E-2</v>
      </c>
      <c r="S1291" s="13">
        <v>2.1739130434782601E-2</v>
      </c>
      <c r="T1291" s="13">
        <v>3.7383177570093497E-2</v>
      </c>
      <c r="U1291" s="13">
        <v>4.0322580645161303E-2</v>
      </c>
      <c r="V1291" s="13">
        <v>3.8167938931297697E-2</v>
      </c>
      <c r="W1291" s="13">
        <v>6.1224489795918401E-2</v>
      </c>
      <c r="X1291" s="13">
        <v>3.94736842105263E-2</v>
      </c>
      <c r="Y1291" s="13"/>
      <c r="Z1291" s="13">
        <v>7.9136690647481994E-2</v>
      </c>
      <c r="AA1291" s="13">
        <v>6.7484662576687102E-2</v>
      </c>
      <c r="AB1291" s="13">
        <v>5.8441558441558399E-2</v>
      </c>
      <c r="AC1291" s="13">
        <v>2.7932960893854698E-2</v>
      </c>
      <c r="AD1291" s="13">
        <v>2.8571428571428598E-2</v>
      </c>
      <c r="AE1291" s="13">
        <v>5.5045871559633003E-2</v>
      </c>
      <c r="AF1291" s="13">
        <v>0</v>
      </c>
      <c r="AG1291" s="13">
        <v>1.0989010989011E-2</v>
      </c>
      <c r="AH1291" s="13"/>
      <c r="AI1291" s="13">
        <v>2.2222222222222199E-2</v>
      </c>
      <c r="AJ1291" s="13">
        <v>7.2164948453608199E-2</v>
      </c>
      <c r="AK1291" s="13">
        <v>8.4967320261437898E-2</v>
      </c>
      <c r="AL1291" s="13">
        <v>3.9840637450199202E-2</v>
      </c>
      <c r="AM1291" s="13">
        <v>2.2988505747126398E-2</v>
      </c>
      <c r="AN1291" s="13"/>
      <c r="AO1291" s="13">
        <v>4.0133779264213999E-2</v>
      </c>
      <c r="AP1291" s="13">
        <v>5.7291666666666699E-2</v>
      </c>
      <c r="AQ1291" s="13"/>
      <c r="AR1291" s="13">
        <v>3.125E-2</v>
      </c>
      <c r="AS1291" s="13">
        <v>3.4965034965035002E-2</v>
      </c>
      <c r="AT1291" s="13">
        <v>5.8823529411764698E-2</v>
      </c>
      <c r="AU1291" s="13">
        <v>9.6774193548387094E-2</v>
      </c>
      <c r="AV1291" s="13">
        <v>5.8823529411764698E-2</v>
      </c>
      <c r="AW1291" s="13">
        <v>5.1948051948052E-2</v>
      </c>
      <c r="AX1291" s="13">
        <v>2.3809523809523801E-2</v>
      </c>
      <c r="AY1291" s="13">
        <v>2.9411764705882401E-2</v>
      </c>
      <c r="AZ1291" s="13">
        <v>7.8431372549019607E-2</v>
      </c>
      <c r="BA1291" s="13">
        <v>8.6206896551724102E-2</v>
      </c>
      <c r="BB1291" s="13">
        <v>0</v>
      </c>
      <c r="BC1291" s="13">
        <v>5.6603773584905703E-2</v>
      </c>
      <c r="BD1291" s="13"/>
      <c r="BE1291" s="13">
        <v>2.54957507082153E-2</v>
      </c>
    </row>
    <row r="1292" spans="2:57" x14ac:dyDescent="0.25">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row>
    <row r="1293" spans="2:57" x14ac:dyDescent="0.25">
      <c r="B1293" s="6" t="s">
        <v>516</v>
      </c>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row>
    <row r="1294" spans="2:57" x14ac:dyDescent="0.25">
      <c r="B1294" s="23" t="s">
        <v>86</v>
      </c>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row>
    <row r="1295" spans="2:57" x14ac:dyDescent="0.25">
      <c r="B1295" t="s">
        <v>147</v>
      </c>
      <c r="C1295" s="13">
        <v>0.71690427698574299</v>
      </c>
      <c r="D1295" s="13">
        <v>0.58441558441558406</v>
      </c>
      <c r="E1295" s="13">
        <v>0.65185185185185202</v>
      </c>
      <c r="F1295" s="13">
        <v>0.69685039370078705</v>
      </c>
      <c r="G1295" s="13">
        <v>0.76356589147286802</v>
      </c>
      <c r="H1295" s="13"/>
      <c r="I1295" s="13">
        <v>0.66523605150214604</v>
      </c>
      <c r="J1295" s="13">
        <v>0.76356589147286802</v>
      </c>
      <c r="K1295" s="13"/>
      <c r="L1295" s="13">
        <v>0.7109375</v>
      </c>
      <c r="M1295" s="13">
        <v>0.77489177489177496</v>
      </c>
      <c r="N1295" s="13">
        <v>0.70234113712374602</v>
      </c>
      <c r="O1295" s="13">
        <v>0.69349845201238403</v>
      </c>
      <c r="P1295" s="13"/>
      <c r="Q1295" s="13">
        <v>0.58558558558558604</v>
      </c>
      <c r="R1295" s="13">
        <v>0.66216216216216195</v>
      </c>
      <c r="S1295" s="13">
        <v>0.75</v>
      </c>
      <c r="T1295" s="13">
        <v>0.65420560747663503</v>
      </c>
      <c r="U1295" s="13">
        <v>0.75806451612903203</v>
      </c>
      <c r="V1295" s="13">
        <v>0.74045801526717603</v>
      </c>
      <c r="W1295" s="13">
        <v>0.77551020408163296</v>
      </c>
      <c r="X1295" s="13">
        <v>0.76754385964912297</v>
      </c>
      <c r="Y1295" s="13"/>
      <c r="Z1295" s="13">
        <v>0.73381294964028798</v>
      </c>
      <c r="AA1295" s="13">
        <v>0.63190184049079801</v>
      </c>
      <c r="AB1295" s="13">
        <v>0.74025974025973995</v>
      </c>
      <c r="AC1295" s="13">
        <v>0.78212290502793302</v>
      </c>
      <c r="AD1295" s="13">
        <v>0.79047619047619</v>
      </c>
      <c r="AE1295" s="13">
        <v>0.70642201834862395</v>
      </c>
      <c r="AF1295" s="13">
        <v>0.66666666666666696</v>
      </c>
      <c r="AG1295" s="13">
        <v>0.62637362637362604</v>
      </c>
      <c r="AH1295" s="13"/>
      <c r="AI1295" s="13">
        <v>0.71111111111111103</v>
      </c>
      <c r="AJ1295" s="13">
        <v>0.63917525773195905</v>
      </c>
      <c r="AK1295" s="13">
        <v>0.65359477124182996</v>
      </c>
      <c r="AL1295" s="13">
        <v>0.73107569721115495</v>
      </c>
      <c r="AM1295" s="13">
        <v>0.78735632183908</v>
      </c>
      <c r="AN1295" s="13"/>
      <c r="AO1295" s="13">
        <v>0.70735785953177299</v>
      </c>
      <c r="AP1295" s="13">
        <v>0.73177083333333304</v>
      </c>
      <c r="AQ1295" s="13"/>
      <c r="AR1295" s="13">
        <v>0.6875</v>
      </c>
      <c r="AS1295" s="13">
        <v>0.76573426573426595</v>
      </c>
      <c r="AT1295" s="13">
        <v>0.64705882352941202</v>
      </c>
      <c r="AU1295" s="13">
        <v>0.67741935483870996</v>
      </c>
      <c r="AV1295" s="13">
        <v>0.67226890756302504</v>
      </c>
      <c r="AW1295" s="13">
        <v>0.68831168831168799</v>
      </c>
      <c r="AX1295" s="13">
        <v>0.71428571428571397</v>
      </c>
      <c r="AY1295" s="13">
        <v>0.88235294117647101</v>
      </c>
      <c r="AZ1295" s="13">
        <v>0.70588235294117696</v>
      </c>
      <c r="BA1295" s="13">
        <v>0.70689655172413801</v>
      </c>
      <c r="BB1295" s="13">
        <v>0.61403508771929804</v>
      </c>
      <c r="BC1295" s="13">
        <v>0.71698113207547198</v>
      </c>
      <c r="BD1295" s="13"/>
      <c r="BE1295" s="13">
        <v>0.77337110481586402</v>
      </c>
    </row>
    <row r="1296" spans="2:57" x14ac:dyDescent="0.25">
      <c r="B1296" t="s">
        <v>148</v>
      </c>
      <c r="C1296" s="13">
        <v>0.22912423625254599</v>
      </c>
      <c r="D1296" s="13">
        <v>0.37662337662337703</v>
      </c>
      <c r="E1296" s="13">
        <v>0.27407407407407403</v>
      </c>
      <c r="F1296" s="13">
        <v>0.24015748031496101</v>
      </c>
      <c r="G1296" s="13">
        <v>0.18992248062015499</v>
      </c>
      <c r="H1296" s="13"/>
      <c r="I1296" s="13">
        <v>0.27253218884120201</v>
      </c>
      <c r="J1296" s="13">
        <v>0.18992248062015499</v>
      </c>
      <c r="K1296" s="13"/>
      <c r="L1296" s="13">
        <v>0.21875</v>
      </c>
      <c r="M1296" s="13">
        <v>0.18614718614718601</v>
      </c>
      <c r="N1296" s="13">
        <v>0.24080267558528401</v>
      </c>
      <c r="O1296" s="13">
        <v>0.253869969040248</v>
      </c>
      <c r="P1296" s="13"/>
      <c r="Q1296" s="13">
        <v>0.35135135135135098</v>
      </c>
      <c r="R1296" s="13">
        <v>0.22972972972972999</v>
      </c>
      <c r="S1296" s="13">
        <v>0.19565217391304299</v>
      </c>
      <c r="T1296" s="13">
        <v>0.30841121495327101</v>
      </c>
      <c r="U1296" s="13">
        <v>0.19354838709677399</v>
      </c>
      <c r="V1296" s="13">
        <v>0.213740458015267</v>
      </c>
      <c r="W1296" s="13">
        <v>0.183673469387755</v>
      </c>
      <c r="X1296" s="13">
        <v>0.20175438596491199</v>
      </c>
      <c r="Y1296" s="13"/>
      <c r="Z1296" s="13">
        <v>0.20863309352518</v>
      </c>
      <c r="AA1296" s="13">
        <v>0.31901840490797501</v>
      </c>
      <c r="AB1296" s="13">
        <v>0.18831168831168801</v>
      </c>
      <c r="AC1296" s="13">
        <v>0.18435754189944101</v>
      </c>
      <c r="AD1296" s="13">
        <v>0.19047619047618999</v>
      </c>
      <c r="AE1296" s="13">
        <v>0.18348623853210999</v>
      </c>
      <c r="AF1296" s="13">
        <v>0.30952380952380998</v>
      </c>
      <c r="AG1296" s="13">
        <v>0.31868131868131899</v>
      </c>
      <c r="AH1296" s="13"/>
      <c r="AI1296" s="13">
        <v>0.22222222222222199</v>
      </c>
      <c r="AJ1296" s="13">
        <v>0.28865979381443302</v>
      </c>
      <c r="AK1296" s="13">
        <v>0.26797385620914999</v>
      </c>
      <c r="AL1296" s="13">
        <v>0.22709163346613501</v>
      </c>
      <c r="AM1296" s="13">
        <v>0.17241379310344801</v>
      </c>
      <c r="AN1296" s="13"/>
      <c r="AO1296" s="13">
        <v>0.24749163879598701</v>
      </c>
      <c r="AP1296" s="13">
        <v>0.20052083333333301</v>
      </c>
      <c r="AQ1296" s="13"/>
      <c r="AR1296" s="13">
        <v>0.265625</v>
      </c>
      <c r="AS1296" s="13">
        <v>0.188811188811189</v>
      </c>
      <c r="AT1296" s="13">
        <v>0.17647058823529399</v>
      </c>
      <c r="AU1296" s="13">
        <v>0.25806451612903197</v>
      </c>
      <c r="AV1296" s="13">
        <v>0.28571428571428598</v>
      </c>
      <c r="AW1296" s="13">
        <v>0.22077922077922099</v>
      </c>
      <c r="AX1296" s="13">
        <v>0.238095238095238</v>
      </c>
      <c r="AY1296" s="13">
        <v>8.8235294117647106E-2</v>
      </c>
      <c r="AZ1296" s="13">
        <v>0.25490196078431399</v>
      </c>
      <c r="BA1296" s="13">
        <v>0.20689655172413801</v>
      </c>
      <c r="BB1296" s="13">
        <v>0.35087719298245601</v>
      </c>
      <c r="BC1296" s="13">
        <v>0.20754716981132099</v>
      </c>
      <c r="BD1296" s="13"/>
      <c r="BE1296" s="13">
        <v>0.18413597733711001</v>
      </c>
    </row>
    <row r="1297" spans="2:57" x14ac:dyDescent="0.25">
      <c r="B1297" t="s">
        <v>149</v>
      </c>
      <c r="C1297" s="13">
        <v>5.3971486761710798E-2</v>
      </c>
      <c r="D1297" s="13">
        <v>3.8961038961039002E-2</v>
      </c>
      <c r="E1297" s="13">
        <v>7.4074074074074098E-2</v>
      </c>
      <c r="F1297" s="13">
        <v>6.2992125984251995E-2</v>
      </c>
      <c r="G1297" s="13">
        <v>4.6511627906976702E-2</v>
      </c>
      <c r="H1297" s="13"/>
      <c r="I1297" s="13">
        <v>6.2231759656652397E-2</v>
      </c>
      <c r="J1297" s="13">
        <v>4.6511627906976702E-2</v>
      </c>
      <c r="K1297" s="13"/>
      <c r="L1297" s="13">
        <v>7.03125E-2</v>
      </c>
      <c r="M1297" s="13">
        <v>3.8961038961039002E-2</v>
      </c>
      <c r="N1297" s="13">
        <v>5.6856187290969903E-2</v>
      </c>
      <c r="O1297" s="13">
        <v>5.2631578947368397E-2</v>
      </c>
      <c r="P1297" s="13"/>
      <c r="Q1297" s="13">
        <v>6.3063063063063099E-2</v>
      </c>
      <c r="R1297" s="13">
        <v>0.108108108108108</v>
      </c>
      <c r="S1297" s="13">
        <v>5.4347826086956499E-2</v>
      </c>
      <c r="T1297" s="13">
        <v>3.7383177570093497E-2</v>
      </c>
      <c r="U1297" s="13">
        <v>4.8387096774193498E-2</v>
      </c>
      <c r="V1297" s="13">
        <v>4.58015267175573E-2</v>
      </c>
      <c r="W1297" s="13">
        <v>4.08163265306122E-2</v>
      </c>
      <c r="X1297" s="13">
        <v>3.07017543859649E-2</v>
      </c>
      <c r="Y1297" s="13"/>
      <c r="Z1297" s="13">
        <v>5.7553956834532398E-2</v>
      </c>
      <c r="AA1297" s="13">
        <v>4.9079754601227002E-2</v>
      </c>
      <c r="AB1297" s="13">
        <v>7.1428571428571397E-2</v>
      </c>
      <c r="AC1297" s="13">
        <v>3.3519553072625698E-2</v>
      </c>
      <c r="AD1297" s="13">
        <v>1.9047619047619001E-2</v>
      </c>
      <c r="AE1297" s="13">
        <v>0.11009174311926601</v>
      </c>
      <c r="AF1297" s="13">
        <v>2.3809523809523801E-2</v>
      </c>
      <c r="AG1297" s="13">
        <v>5.4945054945054903E-2</v>
      </c>
      <c r="AH1297" s="13"/>
      <c r="AI1297" s="13">
        <v>6.6666666666666693E-2</v>
      </c>
      <c r="AJ1297" s="13">
        <v>7.2164948453608199E-2</v>
      </c>
      <c r="AK1297" s="13">
        <v>7.8431372549019607E-2</v>
      </c>
      <c r="AL1297" s="13">
        <v>4.1832669322709203E-2</v>
      </c>
      <c r="AM1297" s="13">
        <v>4.0229885057471299E-2</v>
      </c>
      <c r="AN1297" s="13"/>
      <c r="AO1297" s="13">
        <v>4.51505016722408E-2</v>
      </c>
      <c r="AP1297" s="13">
        <v>6.7708333333333301E-2</v>
      </c>
      <c r="AQ1297" s="13"/>
      <c r="AR1297" s="13">
        <v>4.6875E-2</v>
      </c>
      <c r="AS1297" s="13">
        <v>4.5454545454545497E-2</v>
      </c>
      <c r="AT1297" s="13">
        <v>0.17647058823529399</v>
      </c>
      <c r="AU1297" s="13">
        <v>6.4516129032258104E-2</v>
      </c>
      <c r="AV1297" s="13">
        <v>4.20168067226891E-2</v>
      </c>
      <c r="AW1297" s="13">
        <v>9.0909090909090898E-2</v>
      </c>
      <c r="AX1297" s="13">
        <v>4.7619047619047603E-2</v>
      </c>
      <c r="AY1297" s="13">
        <v>2.9411764705882401E-2</v>
      </c>
      <c r="AZ1297" s="13">
        <v>3.9215686274509803E-2</v>
      </c>
      <c r="BA1297" s="13">
        <v>8.6206896551724102E-2</v>
      </c>
      <c r="BB1297" s="13">
        <v>3.5087719298245598E-2</v>
      </c>
      <c r="BC1297" s="13">
        <v>7.5471698113207503E-2</v>
      </c>
      <c r="BD1297" s="13"/>
      <c r="BE1297" s="13">
        <v>4.2492917847025503E-2</v>
      </c>
    </row>
    <row r="1298" spans="2:57" x14ac:dyDescent="0.25">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row>
    <row r="1299" spans="2:57" x14ac:dyDescent="0.25">
      <c r="B1299" s="6" t="s">
        <v>517</v>
      </c>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row>
    <row r="1300" spans="2:57" x14ac:dyDescent="0.25">
      <c r="B1300" s="23" t="s">
        <v>86</v>
      </c>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row>
    <row r="1301" spans="2:57" x14ac:dyDescent="0.25">
      <c r="B1301" t="s">
        <v>147</v>
      </c>
      <c r="C1301" s="13">
        <v>0.62525458248472499</v>
      </c>
      <c r="D1301" s="13">
        <v>0.415584415584416</v>
      </c>
      <c r="E1301" s="13">
        <v>0.47407407407407398</v>
      </c>
      <c r="F1301" s="13">
        <v>0.62992125984252001</v>
      </c>
      <c r="G1301" s="13">
        <v>0.693798449612403</v>
      </c>
      <c r="H1301" s="13"/>
      <c r="I1301" s="13">
        <v>0.549356223175966</v>
      </c>
      <c r="J1301" s="13">
        <v>0.693798449612403</v>
      </c>
      <c r="K1301" s="13"/>
      <c r="L1301" s="13">
        <v>0.7265625</v>
      </c>
      <c r="M1301" s="13">
        <v>0.67099567099567103</v>
      </c>
      <c r="N1301" s="13">
        <v>0.60200668896321097</v>
      </c>
      <c r="O1301" s="13">
        <v>0.57585139318885403</v>
      </c>
      <c r="P1301" s="13"/>
      <c r="Q1301" s="13">
        <v>0.44144144144144098</v>
      </c>
      <c r="R1301" s="13">
        <v>0.51351351351351304</v>
      </c>
      <c r="S1301" s="13">
        <v>0.63043478260869601</v>
      </c>
      <c r="T1301" s="13">
        <v>0.69158878504672905</v>
      </c>
      <c r="U1301" s="13">
        <v>0.62096774193548399</v>
      </c>
      <c r="V1301" s="13">
        <v>0.71755725190839703</v>
      </c>
      <c r="W1301" s="13">
        <v>0.62244897959183698</v>
      </c>
      <c r="X1301" s="13">
        <v>0.67543859649122795</v>
      </c>
      <c r="Y1301" s="13"/>
      <c r="Z1301" s="13">
        <v>0.60431654676258995</v>
      </c>
      <c r="AA1301" s="13">
        <v>0.51533742331288301</v>
      </c>
      <c r="AB1301" s="13">
        <v>0.69480519480519498</v>
      </c>
      <c r="AC1301" s="13">
        <v>0.75977653631284903</v>
      </c>
      <c r="AD1301" s="13">
        <v>0.63809523809523805</v>
      </c>
      <c r="AE1301" s="13">
        <v>0.605504587155963</v>
      </c>
      <c r="AF1301" s="13">
        <v>0.52380952380952395</v>
      </c>
      <c r="AG1301" s="13">
        <v>0.52747252747252704</v>
      </c>
      <c r="AH1301" s="13"/>
      <c r="AI1301" s="13">
        <v>0.57777777777777795</v>
      </c>
      <c r="AJ1301" s="13">
        <v>0.55670103092783496</v>
      </c>
      <c r="AK1301" s="13">
        <v>0.52941176470588203</v>
      </c>
      <c r="AL1301" s="13">
        <v>0.63944223107569698</v>
      </c>
      <c r="AM1301" s="13">
        <v>0.72413793103448298</v>
      </c>
      <c r="AN1301" s="13"/>
      <c r="AO1301" s="13">
        <v>0.61872909698996703</v>
      </c>
      <c r="AP1301" s="13">
        <v>0.63541666666666696</v>
      </c>
      <c r="AQ1301" s="13"/>
      <c r="AR1301" s="13">
        <v>0.625</v>
      </c>
      <c r="AS1301" s="13">
        <v>0.69930069930069905</v>
      </c>
      <c r="AT1301" s="13">
        <v>0.76470588235294101</v>
      </c>
      <c r="AU1301" s="13">
        <v>0.58064516129032295</v>
      </c>
      <c r="AV1301" s="13">
        <v>0.64705882352941202</v>
      </c>
      <c r="AW1301" s="13">
        <v>0.48051948051948101</v>
      </c>
      <c r="AX1301" s="13">
        <v>0.66666666666666696</v>
      </c>
      <c r="AY1301" s="13">
        <v>0.70588235294117696</v>
      </c>
      <c r="AZ1301" s="13">
        <v>0.60784313725490202</v>
      </c>
      <c r="BA1301" s="13">
        <v>0.53448275862068995</v>
      </c>
      <c r="BB1301" s="13">
        <v>0.54385964912280704</v>
      </c>
      <c r="BC1301" s="13">
        <v>0.47169811320754701</v>
      </c>
      <c r="BD1301" s="13"/>
      <c r="BE1301" s="13">
        <v>0.69405099150141603</v>
      </c>
    </row>
    <row r="1302" spans="2:57" x14ac:dyDescent="0.25">
      <c r="B1302" t="s">
        <v>148</v>
      </c>
      <c r="C1302" s="13">
        <v>0.34114052953156798</v>
      </c>
      <c r="D1302" s="13">
        <v>0.55844155844155796</v>
      </c>
      <c r="E1302" s="13">
        <v>0.48888888888888898</v>
      </c>
      <c r="F1302" s="13">
        <v>0.33858267716535401</v>
      </c>
      <c r="G1302" s="13">
        <v>0.27131782945736399</v>
      </c>
      <c r="H1302" s="13"/>
      <c r="I1302" s="13">
        <v>0.418454935622318</v>
      </c>
      <c r="J1302" s="13">
        <v>0.27131782945736399</v>
      </c>
      <c r="K1302" s="13"/>
      <c r="L1302" s="13">
        <v>0.25</v>
      </c>
      <c r="M1302" s="13">
        <v>0.29004329004328999</v>
      </c>
      <c r="N1302" s="13">
        <v>0.37123745819398002</v>
      </c>
      <c r="O1302" s="13">
        <v>0.38390092879256998</v>
      </c>
      <c r="P1302" s="13"/>
      <c r="Q1302" s="13">
        <v>0.54054054054054101</v>
      </c>
      <c r="R1302" s="13">
        <v>0.40540540540540498</v>
      </c>
      <c r="S1302" s="13">
        <v>0.34782608695652201</v>
      </c>
      <c r="T1302" s="13">
        <v>0.27102803738317799</v>
      </c>
      <c r="U1302" s="13">
        <v>0.33064516129032301</v>
      </c>
      <c r="V1302" s="13">
        <v>0.28244274809160302</v>
      </c>
      <c r="W1302" s="13">
        <v>0.34693877551020402</v>
      </c>
      <c r="X1302" s="13">
        <v>0.28947368421052599</v>
      </c>
      <c r="Y1302" s="13"/>
      <c r="Z1302" s="13">
        <v>0.36690647482014399</v>
      </c>
      <c r="AA1302" s="13">
        <v>0.44785276073619601</v>
      </c>
      <c r="AB1302" s="13">
        <v>0.26623376623376599</v>
      </c>
      <c r="AC1302" s="13">
        <v>0.212290502793296</v>
      </c>
      <c r="AD1302" s="13">
        <v>0.32380952380952399</v>
      </c>
      <c r="AE1302" s="13">
        <v>0.34862385321100903</v>
      </c>
      <c r="AF1302" s="13">
        <v>0.476190476190476</v>
      </c>
      <c r="AG1302" s="13">
        <v>0.43956043956044</v>
      </c>
      <c r="AH1302" s="13"/>
      <c r="AI1302" s="13">
        <v>0.37777777777777799</v>
      </c>
      <c r="AJ1302" s="13">
        <v>0.42268041237113402</v>
      </c>
      <c r="AK1302" s="13">
        <v>0.41176470588235298</v>
      </c>
      <c r="AL1302" s="13">
        <v>0.32868525896414302</v>
      </c>
      <c r="AM1302" s="13">
        <v>0.252873563218391</v>
      </c>
      <c r="AN1302" s="13"/>
      <c r="AO1302" s="13">
        <v>0.35284280936454798</v>
      </c>
      <c r="AP1302" s="13">
        <v>0.32291666666666702</v>
      </c>
      <c r="AQ1302" s="13"/>
      <c r="AR1302" s="13">
        <v>0.34375</v>
      </c>
      <c r="AS1302" s="13">
        <v>0.269230769230769</v>
      </c>
      <c r="AT1302" s="13">
        <v>0.23529411764705899</v>
      </c>
      <c r="AU1302" s="13">
        <v>0.38709677419354799</v>
      </c>
      <c r="AV1302" s="13">
        <v>0.31932773109243701</v>
      </c>
      <c r="AW1302" s="13">
        <v>0.42857142857142899</v>
      </c>
      <c r="AX1302" s="13">
        <v>0.28571428571428598</v>
      </c>
      <c r="AY1302" s="13">
        <v>0.29411764705882398</v>
      </c>
      <c r="AZ1302" s="13">
        <v>0.37254901960784298</v>
      </c>
      <c r="BA1302" s="13">
        <v>0.41379310344827602</v>
      </c>
      <c r="BB1302" s="13">
        <v>0.45614035087719301</v>
      </c>
      <c r="BC1302" s="13">
        <v>0.50943396226415105</v>
      </c>
      <c r="BD1302" s="13"/>
      <c r="BE1302" s="13">
        <v>0.274787535410765</v>
      </c>
    </row>
    <row r="1303" spans="2:57" x14ac:dyDescent="0.25">
      <c r="B1303" t="s">
        <v>149</v>
      </c>
      <c r="C1303" s="13">
        <v>3.3604887983706699E-2</v>
      </c>
      <c r="D1303" s="13">
        <v>2.5974025974026E-2</v>
      </c>
      <c r="E1303" s="13">
        <v>3.7037037037037E-2</v>
      </c>
      <c r="F1303" s="13">
        <v>3.1496062992125998E-2</v>
      </c>
      <c r="G1303" s="13">
        <v>3.4883720930232599E-2</v>
      </c>
      <c r="H1303" s="13"/>
      <c r="I1303" s="13">
        <v>3.2188841201716702E-2</v>
      </c>
      <c r="J1303" s="13">
        <v>3.4883720930232599E-2</v>
      </c>
      <c r="K1303" s="13"/>
      <c r="L1303" s="13">
        <v>2.34375E-2</v>
      </c>
      <c r="M1303" s="13">
        <v>3.8961038961039002E-2</v>
      </c>
      <c r="N1303" s="13">
        <v>2.6755852842809399E-2</v>
      </c>
      <c r="O1303" s="13">
        <v>4.02476780185759E-2</v>
      </c>
      <c r="P1303" s="13"/>
      <c r="Q1303" s="13">
        <v>1.8018018018018001E-2</v>
      </c>
      <c r="R1303" s="13">
        <v>8.1081081081081099E-2</v>
      </c>
      <c r="S1303" s="13">
        <v>2.1739130434782601E-2</v>
      </c>
      <c r="T1303" s="13">
        <v>3.7383177570093497E-2</v>
      </c>
      <c r="U1303" s="13">
        <v>4.8387096774193498E-2</v>
      </c>
      <c r="V1303" s="13">
        <v>0</v>
      </c>
      <c r="W1303" s="13">
        <v>3.06122448979592E-2</v>
      </c>
      <c r="X1303" s="13">
        <v>3.5087719298245598E-2</v>
      </c>
      <c r="Y1303" s="13"/>
      <c r="Z1303" s="13">
        <v>2.8776978417266199E-2</v>
      </c>
      <c r="AA1303" s="13">
        <v>3.6809815950920199E-2</v>
      </c>
      <c r="AB1303" s="13">
        <v>3.8961038961039002E-2</v>
      </c>
      <c r="AC1303" s="13">
        <v>2.7932960893854698E-2</v>
      </c>
      <c r="AD1303" s="13">
        <v>3.8095238095238099E-2</v>
      </c>
      <c r="AE1303" s="13">
        <v>4.5871559633027498E-2</v>
      </c>
      <c r="AF1303" s="13">
        <v>0</v>
      </c>
      <c r="AG1303" s="13">
        <v>3.2967032967033003E-2</v>
      </c>
      <c r="AH1303" s="13"/>
      <c r="AI1303" s="13">
        <v>4.4444444444444398E-2</v>
      </c>
      <c r="AJ1303" s="13">
        <v>2.06185567010309E-2</v>
      </c>
      <c r="AK1303" s="13">
        <v>5.8823529411764698E-2</v>
      </c>
      <c r="AL1303" s="13">
        <v>3.1872509960159397E-2</v>
      </c>
      <c r="AM1303" s="13">
        <v>2.2988505747126398E-2</v>
      </c>
      <c r="AN1303" s="13"/>
      <c r="AO1303" s="13">
        <v>2.84280936454849E-2</v>
      </c>
      <c r="AP1303" s="13">
        <v>4.1666666666666699E-2</v>
      </c>
      <c r="AQ1303" s="13"/>
      <c r="AR1303" s="13">
        <v>3.125E-2</v>
      </c>
      <c r="AS1303" s="13">
        <v>3.1468531468531499E-2</v>
      </c>
      <c r="AT1303" s="13">
        <v>0</v>
      </c>
      <c r="AU1303" s="13">
        <v>3.2258064516128997E-2</v>
      </c>
      <c r="AV1303" s="13">
        <v>3.3613445378151301E-2</v>
      </c>
      <c r="AW1303" s="13">
        <v>9.0909090909090898E-2</v>
      </c>
      <c r="AX1303" s="13">
        <v>4.7619047619047603E-2</v>
      </c>
      <c r="AY1303" s="13">
        <v>0</v>
      </c>
      <c r="AZ1303" s="13">
        <v>1.9607843137254902E-2</v>
      </c>
      <c r="BA1303" s="13">
        <v>5.1724137931034503E-2</v>
      </c>
      <c r="BB1303" s="13">
        <v>0</v>
      </c>
      <c r="BC1303" s="13">
        <v>1.88679245283019E-2</v>
      </c>
      <c r="BD1303" s="13"/>
      <c r="BE1303" s="13">
        <v>3.1161473087818699E-2</v>
      </c>
    </row>
    <row r="1304" spans="2:57" x14ac:dyDescent="0.25">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row>
    <row r="1305" spans="2:57" x14ac:dyDescent="0.25">
      <c r="B1305" s="6" t="s">
        <v>518</v>
      </c>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row>
    <row r="1306" spans="2:57" x14ac:dyDescent="0.25">
      <c r="B1306" s="23" t="s">
        <v>86</v>
      </c>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row>
    <row r="1307" spans="2:57" x14ac:dyDescent="0.25">
      <c r="B1307" t="s">
        <v>147</v>
      </c>
      <c r="C1307" s="13">
        <v>0.55193482688391005</v>
      </c>
      <c r="D1307" s="13">
        <v>0.45454545454545497</v>
      </c>
      <c r="E1307" s="13">
        <v>0.52592592592592602</v>
      </c>
      <c r="F1307" s="13">
        <v>0.56692913385826804</v>
      </c>
      <c r="G1307" s="13">
        <v>0.56589147286821695</v>
      </c>
      <c r="H1307" s="13"/>
      <c r="I1307" s="13">
        <v>0.53648068669527904</v>
      </c>
      <c r="J1307" s="13">
        <v>0.56589147286821695</v>
      </c>
      <c r="K1307" s="13"/>
      <c r="L1307" s="13">
        <v>0.625</v>
      </c>
      <c r="M1307" s="13">
        <v>0.62770562770562799</v>
      </c>
      <c r="N1307" s="13">
        <v>0.565217391304348</v>
      </c>
      <c r="O1307" s="13">
        <v>0.45820433436532498</v>
      </c>
      <c r="P1307" s="13"/>
      <c r="Q1307" s="13">
        <v>0.51351351351351304</v>
      </c>
      <c r="R1307" s="13">
        <v>0.58108108108108103</v>
      </c>
      <c r="S1307" s="13">
        <v>0.59782608695652195</v>
      </c>
      <c r="T1307" s="13">
        <v>0.56074766355140204</v>
      </c>
      <c r="U1307" s="13">
        <v>0.58870967741935498</v>
      </c>
      <c r="V1307" s="13">
        <v>0.51145038167938905</v>
      </c>
      <c r="W1307" s="13">
        <v>0.56122448979591799</v>
      </c>
      <c r="X1307" s="13">
        <v>0.55263157894736803</v>
      </c>
      <c r="Y1307" s="13"/>
      <c r="Z1307" s="13">
        <v>0.64028776978417301</v>
      </c>
      <c r="AA1307" s="13">
        <v>0.46012269938650302</v>
      </c>
      <c r="AB1307" s="13">
        <v>0.52597402597402598</v>
      </c>
      <c r="AC1307" s="13">
        <v>0.65921787709497204</v>
      </c>
      <c r="AD1307" s="13">
        <v>0.49523809523809498</v>
      </c>
      <c r="AE1307" s="13">
        <v>0.52293577981651396</v>
      </c>
      <c r="AF1307" s="13">
        <v>0.5</v>
      </c>
      <c r="AG1307" s="13">
        <v>0.53846153846153799</v>
      </c>
      <c r="AH1307" s="13"/>
      <c r="AI1307" s="13">
        <v>0.53333333333333299</v>
      </c>
      <c r="AJ1307" s="13">
        <v>0.51546391752577303</v>
      </c>
      <c r="AK1307" s="13">
        <v>0.55555555555555602</v>
      </c>
      <c r="AL1307" s="13">
        <v>0.54980079681274896</v>
      </c>
      <c r="AM1307" s="13">
        <v>0.568965517241379</v>
      </c>
      <c r="AN1307" s="13"/>
      <c r="AO1307" s="13">
        <v>0.53846153846153799</v>
      </c>
      <c r="AP1307" s="13">
        <v>0.57291666666666696</v>
      </c>
      <c r="AQ1307" s="13"/>
      <c r="AR1307" s="13">
        <v>0.59375</v>
      </c>
      <c r="AS1307" s="13">
        <v>0.57342657342657299</v>
      </c>
      <c r="AT1307" s="13">
        <v>0.70588235294117696</v>
      </c>
      <c r="AU1307" s="13">
        <v>0.61290322580645196</v>
      </c>
      <c r="AV1307" s="13">
        <v>0.51260504201680701</v>
      </c>
      <c r="AW1307" s="13">
        <v>0.58441558441558406</v>
      </c>
      <c r="AX1307" s="13">
        <v>0.46428571428571402</v>
      </c>
      <c r="AY1307" s="13">
        <v>0.58823529411764697</v>
      </c>
      <c r="AZ1307" s="13">
        <v>0.51960784313725505</v>
      </c>
      <c r="BA1307" s="13">
        <v>0.5</v>
      </c>
      <c r="BB1307" s="13">
        <v>0.64912280701754399</v>
      </c>
      <c r="BC1307" s="13">
        <v>0.47169811320754701</v>
      </c>
      <c r="BD1307" s="13"/>
      <c r="BE1307" s="13">
        <v>0.628895184135977</v>
      </c>
    </row>
    <row r="1308" spans="2:57" x14ac:dyDescent="0.25">
      <c r="B1308" t="s">
        <v>148</v>
      </c>
      <c r="C1308" s="13">
        <v>0.40733197556008099</v>
      </c>
      <c r="D1308" s="13">
        <v>0.506493506493506</v>
      </c>
      <c r="E1308" s="13">
        <v>0.422222222222222</v>
      </c>
      <c r="F1308" s="13">
        <v>0.39763779527559101</v>
      </c>
      <c r="G1308" s="13">
        <v>0.39341085271317799</v>
      </c>
      <c r="H1308" s="13"/>
      <c r="I1308" s="13">
        <v>0.42274678111587999</v>
      </c>
      <c r="J1308" s="13">
        <v>0.39341085271317799</v>
      </c>
      <c r="K1308" s="13"/>
      <c r="L1308" s="13">
        <v>0.3515625</v>
      </c>
      <c r="M1308" s="13">
        <v>0.337662337662338</v>
      </c>
      <c r="N1308" s="13">
        <v>0.38795986622073603</v>
      </c>
      <c r="O1308" s="13">
        <v>0.49845201238390102</v>
      </c>
      <c r="P1308" s="13"/>
      <c r="Q1308" s="13">
        <v>0.44144144144144098</v>
      </c>
      <c r="R1308" s="13">
        <v>0.40540540540540498</v>
      </c>
      <c r="S1308" s="13">
        <v>0.35869565217391303</v>
      </c>
      <c r="T1308" s="13">
        <v>0.39252336448598102</v>
      </c>
      <c r="U1308" s="13">
        <v>0.36290322580645201</v>
      </c>
      <c r="V1308" s="13">
        <v>0.465648854961832</v>
      </c>
      <c r="W1308" s="13">
        <v>0.38775510204081598</v>
      </c>
      <c r="X1308" s="13">
        <v>0.41666666666666702</v>
      </c>
      <c r="Y1308" s="13"/>
      <c r="Z1308" s="13">
        <v>0.30935251798561197</v>
      </c>
      <c r="AA1308" s="13">
        <v>0.496932515337423</v>
      </c>
      <c r="AB1308" s="13">
        <v>0.422077922077922</v>
      </c>
      <c r="AC1308" s="13">
        <v>0.32960893854748602</v>
      </c>
      <c r="AD1308" s="13">
        <v>0.476190476190476</v>
      </c>
      <c r="AE1308" s="13">
        <v>0.403669724770642</v>
      </c>
      <c r="AF1308" s="13">
        <v>0.476190476190476</v>
      </c>
      <c r="AG1308" s="13">
        <v>0.41758241758241799</v>
      </c>
      <c r="AH1308" s="13"/>
      <c r="AI1308" s="13">
        <v>0.4</v>
      </c>
      <c r="AJ1308" s="13">
        <v>0.43298969072165</v>
      </c>
      <c r="AK1308" s="13">
        <v>0.40522875816993498</v>
      </c>
      <c r="AL1308" s="13">
        <v>0.412350597609562</v>
      </c>
      <c r="AM1308" s="13">
        <v>0.40229885057471299</v>
      </c>
      <c r="AN1308" s="13"/>
      <c r="AO1308" s="13">
        <v>0.42474916387959899</v>
      </c>
      <c r="AP1308" s="13">
        <v>0.38020833333333298</v>
      </c>
      <c r="AQ1308" s="13"/>
      <c r="AR1308" s="13">
        <v>0.390625</v>
      </c>
      <c r="AS1308" s="13">
        <v>0.38461538461538503</v>
      </c>
      <c r="AT1308" s="13">
        <v>0.29411764705882398</v>
      </c>
      <c r="AU1308" s="13">
        <v>0.35483870967741898</v>
      </c>
      <c r="AV1308" s="13">
        <v>0.44537815126050401</v>
      </c>
      <c r="AW1308" s="13">
        <v>0.337662337662338</v>
      </c>
      <c r="AX1308" s="13">
        <v>0.51190476190476197</v>
      </c>
      <c r="AY1308" s="13">
        <v>0.41176470588235298</v>
      </c>
      <c r="AZ1308" s="13">
        <v>0.441176470588235</v>
      </c>
      <c r="BA1308" s="13">
        <v>0.44827586206896602</v>
      </c>
      <c r="BB1308" s="13">
        <v>0.33333333333333298</v>
      </c>
      <c r="BC1308" s="13">
        <v>0.43396226415094302</v>
      </c>
      <c r="BD1308" s="13"/>
      <c r="BE1308" s="13">
        <v>0.33994334277620403</v>
      </c>
    </row>
    <row r="1309" spans="2:57" x14ac:dyDescent="0.25">
      <c r="B1309" t="s">
        <v>149</v>
      </c>
      <c r="C1309" s="13">
        <v>4.0733197556008099E-2</v>
      </c>
      <c r="D1309" s="13">
        <v>3.8961038961039002E-2</v>
      </c>
      <c r="E1309" s="13">
        <v>5.1851851851851899E-2</v>
      </c>
      <c r="F1309" s="13">
        <v>3.5433070866141697E-2</v>
      </c>
      <c r="G1309" s="13">
        <v>4.0697674418604703E-2</v>
      </c>
      <c r="H1309" s="13"/>
      <c r="I1309" s="13">
        <v>4.07725321888412E-2</v>
      </c>
      <c r="J1309" s="13">
        <v>4.0697674418604703E-2</v>
      </c>
      <c r="K1309" s="13"/>
      <c r="L1309" s="13">
        <v>2.34375E-2</v>
      </c>
      <c r="M1309" s="13">
        <v>3.4632034632034597E-2</v>
      </c>
      <c r="N1309" s="13">
        <v>4.6822742474916398E-2</v>
      </c>
      <c r="O1309" s="13">
        <v>4.3343653250774002E-2</v>
      </c>
      <c r="P1309" s="13"/>
      <c r="Q1309" s="13">
        <v>4.5045045045045001E-2</v>
      </c>
      <c r="R1309" s="13">
        <v>1.35135135135135E-2</v>
      </c>
      <c r="S1309" s="13">
        <v>4.3478260869565202E-2</v>
      </c>
      <c r="T1309" s="13">
        <v>4.67289719626168E-2</v>
      </c>
      <c r="U1309" s="13">
        <v>4.8387096774193498E-2</v>
      </c>
      <c r="V1309" s="13">
        <v>2.2900763358778602E-2</v>
      </c>
      <c r="W1309" s="13">
        <v>5.10204081632653E-2</v>
      </c>
      <c r="X1309" s="13">
        <v>3.07017543859649E-2</v>
      </c>
      <c r="Y1309" s="13"/>
      <c r="Z1309" s="13">
        <v>5.0359712230215799E-2</v>
      </c>
      <c r="AA1309" s="13">
        <v>4.2944785276073601E-2</v>
      </c>
      <c r="AB1309" s="13">
        <v>5.1948051948052E-2</v>
      </c>
      <c r="AC1309" s="13">
        <v>1.11731843575419E-2</v>
      </c>
      <c r="AD1309" s="13">
        <v>2.8571428571428598E-2</v>
      </c>
      <c r="AE1309" s="13">
        <v>7.3394495412843999E-2</v>
      </c>
      <c r="AF1309" s="13">
        <v>2.3809523809523801E-2</v>
      </c>
      <c r="AG1309" s="13">
        <v>4.3956043956044001E-2</v>
      </c>
      <c r="AH1309" s="13"/>
      <c r="AI1309" s="13">
        <v>6.6666666666666693E-2</v>
      </c>
      <c r="AJ1309" s="13">
        <v>5.1546391752577303E-2</v>
      </c>
      <c r="AK1309" s="13">
        <v>3.9215686274509803E-2</v>
      </c>
      <c r="AL1309" s="13">
        <v>3.7848605577689202E-2</v>
      </c>
      <c r="AM1309" s="13">
        <v>2.8735632183908E-2</v>
      </c>
      <c r="AN1309" s="13"/>
      <c r="AO1309" s="13">
        <v>3.67892976588629E-2</v>
      </c>
      <c r="AP1309" s="13">
        <v>4.6875E-2</v>
      </c>
      <c r="AQ1309" s="13"/>
      <c r="AR1309" s="13">
        <v>1.5625E-2</v>
      </c>
      <c r="AS1309" s="13">
        <v>4.1958041958042001E-2</v>
      </c>
      <c r="AT1309" s="13">
        <v>0</v>
      </c>
      <c r="AU1309" s="13">
        <v>3.2258064516128997E-2</v>
      </c>
      <c r="AV1309" s="13">
        <v>4.20168067226891E-2</v>
      </c>
      <c r="AW1309" s="13">
        <v>7.7922077922077906E-2</v>
      </c>
      <c r="AX1309" s="13">
        <v>2.3809523809523801E-2</v>
      </c>
      <c r="AY1309" s="13">
        <v>0</v>
      </c>
      <c r="AZ1309" s="13">
        <v>3.9215686274509803E-2</v>
      </c>
      <c r="BA1309" s="13">
        <v>5.1724137931034503E-2</v>
      </c>
      <c r="BB1309" s="13">
        <v>1.7543859649122799E-2</v>
      </c>
      <c r="BC1309" s="13">
        <v>9.4339622641509399E-2</v>
      </c>
      <c r="BD1309" s="13"/>
      <c r="BE1309" s="13">
        <v>3.1161473087818699E-2</v>
      </c>
    </row>
    <row r="1310" spans="2:57" x14ac:dyDescent="0.25">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row>
    <row r="1311" spans="2:57" x14ac:dyDescent="0.25">
      <c r="B1311" s="6" t="s">
        <v>519</v>
      </c>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row>
    <row r="1312" spans="2:57" x14ac:dyDescent="0.25">
      <c r="B1312" s="23" t="s">
        <v>86</v>
      </c>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13"/>
      <c r="BD1312" s="13"/>
      <c r="BE1312" s="13"/>
    </row>
    <row r="1313" spans="2:57" x14ac:dyDescent="0.25">
      <c r="B1313" t="s">
        <v>147</v>
      </c>
      <c r="C1313" s="13">
        <v>0.53360488798370698</v>
      </c>
      <c r="D1313" s="13">
        <v>0.28571428571428598</v>
      </c>
      <c r="E1313" s="13">
        <v>0.4</v>
      </c>
      <c r="F1313" s="13">
        <v>0.49606299212598398</v>
      </c>
      <c r="G1313" s="13">
        <v>0.62403100775193798</v>
      </c>
      <c r="H1313" s="13"/>
      <c r="I1313" s="13">
        <v>0.43347639484978501</v>
      </c>
      <c r="J1313" s="13">
        <v>0.62403100775193798</v>
      </c>
      <c r="K1313" s="13"/>
      <c r="L1313" s="13">
        <v>0.546875</v>
      </c>
      <c r="M1313" s="13">
        <v>0.60606060606060597</v>
      </c>
      <c r="N1313" s="13">
        <v>0.54515050167224099</v>
      </c>
      <c r="O1313" s="13">
        <v>0.46749226006192002</v>
      </c>
      <c r="P1313" s="13"/>
      <c r="Q1313" s="13">
        <v>0.39639639639639601</v>
      </c>
      <c r="R1313" s="13">
        <v>0.37837837837837801</v>
      </c>
      <c r="S1313" s="13">
        <v>0.48913043478260898</v>
      </c>
      <c r="T1313" s="13">
        <v>0.53271028037383195</v>
      </c>
      <c r="U1313" s="13">
        <v>0.60483870967741904</v>
      </c>
      <c r="V1313" s="13">
        <v>0.53435114503816805</v>
      </c>
      <c r="W1313" s="13">
        <v>0.62244897959183698</v>
      </c>
      <c r="X1313" s="13">
        <v>0.61842105263157898</v>
      </c>
      <c r="Y1313" s="13"/>
      <c r="Z1313" s="13">
        <v>0.44604316546762601</v>
      </c>
      <c r="AA1313" s="13">
        <v>0.59509202453987697</v>
      </c>
      <c r="AB1313" s="13">
        <v>0.493506493506494</v>
      </c>
      <c r="AC1313" s="13">
        <v>0.62011173184357504</v>
      </c>
      <c r="AD1313" s="13">
        <v>0.628571428571429</v>
      </c>
      <c r="AE1313" s="13">
        <v>0.45871559633027498</v>
      </c>
      <c r="AF1313" s="13">
        <v>0.64285714285714302</v>
      </c>
      <c r="AG1313" s="13">
        <v>0.38461538461538503</v>
      </c>
      <c r="AH1313" s="13"/>
      <c r="AI1313" s="13">
        <v>0.44444444444444398</v>
      </c>
      <c r="AJ1313" s="13">
        <v>0.43298969072165</v>
      </c>
      <c r="AK1313" s="13">
        <v>0.44444444444444398</v>
      </c>
      <c r="AL1313" s="13">
        <v>0.53784860557768899</v>
      </c>
      <c r="AM1313" s="13">
        <v>0.70114942528735602</v>
      </c>
      <c r="AN1313" s="13"/>
      <c r="AO1313" s="13">
        <v>0.52173913043478304</v>
      </c>
      <c r="AP1313" s="13">
        <v>0.55208333333333304</v>
      </c>
      <c r="AQ1313" s="13"/>
      <c r="AR1313" s="13">
        <v>0.578125</v>
      </c>
      <c r="AS1313" s="13">
        <v>0.56643356643356602</v>
      </c>
      <c r="AT1313" s="13">
        <v>0.47058823529411797</v>
      </c>
      <c r="AU1313" s="13">
        <v>0.54838709677419395</v>
      </c>
      <c r="AV1313" s="13">
        <v>0.47899159663865498</v>
      </c>
      <c r="AW1313" s="13">
        <v>0.493506493506494</v>
      </c>
      <c r="AX1313" s="13">
        <v>0.55952380952380998</v>
      </c>
      <c r="AY1313" s="13">
        <v>0.64705882352941202</v>
      </c>
      <c r="AZ1313" s="13">
        <v>0.56862745098039202</v>
      </c>
      <c r="BA1313" s="13">
        <v>0.32758620689655199</v>
      </c>
      <c r="BB1313" s="13">
        <v>0.49122807017543901</v>
      </c>
      <c r="BC1313" s="13">
        <v>0.58490566037735803</v>
      </c>
      <c r="BD1313" s="13"/>
      <c r="BE1313" s="13">
        <v>0.62322946175637395</v>
      </c>
    </row>
    <row r="1314" spans="2:57" x14ac:dyDescent="0.25">
      <c r="B1314" t="s">
        <v>148</v>
      </c>
      <c r="C1314" s="13">
        <v>0.41547861507128298</v>
      </c>
      <c r="D1314" s="13">
        <v>0.68831168831168799</v>
      </c>
      <c r="E1314" s="13">
        <v>0.55555555555555602</v>
      </c>
      <c r="F1314" s="13">
        <v>0.44488188976378001</v>
      </c>
      <c r="G1314" s="13">
        <v>0.32364341085271298</v>
      </c>
      <c r="H1314" s="13"/>
      <c r="I1314" s="13">
        <v>0.51716738197424905</v>
      </c>
      <c r="J1314" s="13">
        <v>0.32364341085271298</v>
      </c>
      <c r="K1314" s="13"/>
      <c r="L1314" s="13">
        <v>0.421875</v>
      </c>
      <c r="M1314" s="13">
        <v>0.354978354978355</v>
      </c>
      <c r="N1314" s="13">
        <v>0.41471571906354499</v>
      </c>
      <c r="O1314" s="13">
        <v>0.45820433436532498</v>
      </c>
      <c r="P1314" s="13"/>
      <c r="Q1314" s="13">
        <v>0.54954954954955004</v>
      </c>
      <c r="R1314" s="13">
        <v>0.59459459459459496</v>
      </c>
      <c r="S1314" s="13">
        <v>0.47826086956521702</v>
      </c>
      <c r="T1314" s="13">
        <v>0.43925233644859801</v>
      </c>
      <c r="U1314" s="13">
        <v>0.34677419354838701</v>
      </c>
      <c r="V1314" s="13">
        <v>0.41984732824427501</v>
      </c>
      <c r="W1314" s="13">
        <v>0.34693877551020402</v>
      </c>
      <c r="X1314" s="13">
        <v>0.324561403508772</v>
      </c>
      <c r="Y1314" s="13"/>
      <c r="Z1314" s="13">
        <v>0.47482014388489202</v>
      </c>
      <c r="AA1314" s="13">
        <v>0.36809815950920199</v>
      </c>
      <c r="AB1314" s="13">
        <v>0.42857142857142899</v>
      </c>
      <c r="AC1314" s="13">
        <v>0.36871508379888301</v>
      </c>
      <c r="AD1314" s="13">
        <v>0.34285714285714303</v>
      </c>
      <c r="AE1314" s="13">
        <v>0.42201834862385301</v>
      </c>
      <c r="AF1314" s="13">
        <v>0.35714285714285698</v>
      </c>
      <c r="AG1314" s="13">
        <v>0.58241758241758201</v>
      </c>
      <c r="AH1314" s="13"/>
      <c r="AI1314" s="13">
        <v>0.51111111111111096</v>
      </c>
      <c r="AJ1314" s="13">
        <v>0.48453608247422703</v>
      </c>
      <c r="AK1314" s="13">
        <v>0.48366013071895397</v>
      </c>
      <c r="AL1314" s="13">
        <v>0.42231075697211201</v>
      </c>
      <c r="AM1314" s="13">
        <v>0.26436781609195398</v>
      </c>
      <c r="AN1314" s="13"/>
      <c r="AO1314" s="13">
        <v>0.42976588628762502</v>
      </c>
      <c r="AP1314" s="13">
        <v>0.39322916666666702</v>
      </c>
      <c r="AQ1314" s="13"/>
      <c r="AR1314" s="13">
        <v>0.359375</v>
      </c>
      <c r="AS1314" s="13">
        <v>0.37062937062937101</v>
      </c>
      <c r="AT1314" s="13">
        <v>0.47058823529411797</v>
      </c>
      <c r="AU1314" s="13">
        <v>0.41935483870967699</v>
      </c>
      <c r="AV1314" s="13">
        <v>0.48739495798319299</v>
      </c>
      <c r="AW1314" s="13">
        <v>0.42857142857142899</v>
      </c>
      <c r="AX1314" s="13">
        <v>0.39285714285714302</v>
      </c>
      <c r="AY1314" s="13">
        <v>0.35294117647058798</v>
      </c>
      <c r="AZ1314" s="13">
        <v>0.38235294117647101</v>
      </c>
      <c r="BA1314" s="13">
        <v>0.62068965517241403</v>
      </c>
      <c r="BB1314" s="13">
        <v>0.45614035087719301</v>
      </c>
      <c r="BC1314" s="13">
        <v>0.39622641509433998</v>
      </c>
      <c r="BD1314" s="13"/>
      <c r="BE1314" s="13">
        <v>0.33994334277620403</v>
      </c>
    </row>
    <row r="1315" spans="2:57" x14ac:dyDescent="0.25">
      <c r="B1315" t="s">
        <v>149</v>
      </c>
      <c r="C1315" s="13">
        <v>5.0916496945010201E-2</v>
      </c>
      <c r="D1315" s="13">
        <v>2.5974025974026E-2</v>
      </c>
      <c r="E1315" s="13">
        <v>4.4444444444444398E-2</v>
      </c>
      <c r="F1315" s="13">
        <v>5.9055118110236199E-2</v>
      </c>
      <c r="G1315" s="13">
        <v>5.2325581395348798E-2</v>
      </c>
      <c r="H1315" s="13"/>
      <c r="I1315" s="13">
        <v>4.9356223175965698E-2</v>
      </c>
      <c r="J1315" s="13">
        <v>5.2325581395348798E-2</v>
      </c>
      <c r="K1315" s="13"/>
      <c r="L1315" s="13">
        <v>3.125E-2</v>
      </c>
      <c r="M1315" s="13">
        <v>3.8961038961039002E-2</v>
      </c>
      <c r="N1315" s="13">
        <v>4.0133779264213999E-2</v>
      </c>
      <c r="O1315" s="13">
        <v>7.4303405572755402E-2</v>
      </c>
      <c r="P1315" s="13"/>
      <c r="Q1315" s="13">
        <v>5.4054054054054099E-2</v>
      </c>
      <c r="R1315" s="13">
        <v>2.7027027027027001E-2</v>
      </c>
      <c r="S1315" s="13">
        <v>3.2608695652173898E-2</v>
      </c>
      <c r="T1315" s="13">
        <v>2.80373831775701E-2</v>
      </c>
      <c r="U1315" s="13">
        <v>4.8387096774193498E-2</v>
      </c>
      <c r="V1315" s="13">
        <v>4.58015267175573E-2</v>
      </c>
      <c r="W1315" s="13">
        <v>3.06122448979592E-2</v>
      </c>
      <c r="X1315" s="13">
        <v>5.7017543859649099E-2</v>
      </c>
      <c r="Y1315" s="13"/>
      <c r="Z1315" s="13">
        <v>7.9136690647481994E-2</v>
      </c>
      <c r="AA1315" s="13">
        <v>3.6809815950920199E-2</v>
      </c>
      <c r="AB1315" s="13">
        <v>7.7922077922077906E-2</v>
      </c>
      <c r="AC1315" s="13">
        <v>1.11731843575419E-2</v>
      </c>
      <c r="AD1315" s="13">
        <v>2.8571428571428598E-2</v>
      </c>
      <c r="AE1315" s="13">
        <v>0.119266055045872</v>
      </c>
      <c r="AF1315" s="13">
        <v>0</v>
      </c>
      <c r="AG1315" s="13">
        <v>3.2967032967033003E-2</v>
      </c>
      <c r="AH1315" s="13"/>
      <c r="AI1315" s="13">
        <v>4.4444444444444398E-2</v>
      </c>
      <c r="AJ1315" s="13">
        <v>8.2474226804123696E-2</v>
      </c>
      <c r="AK1315" s="13">
        <v>7.1895424836601302E-2</v>
      </c>
      <c r="AL1315" s="13">
        <v>3.9840637450199202E-2</v>
      </c>
      <c r="AM1315" s="13">
        <v>3.4482758620689703E-2</v>
      </c>
      <c r="AN1315" s="13"/>
      <c r="AO1315" s="13">
        <v>4.8494983277592003E-2</v>
      </c>
      <c r="AP1315" s="13">
        <v>5.46875E-2</v>
      </c>
      <c r="AQ1315" s="13"/>
      <c r="AR1315" s="13">
        <v>6.25E-2</v>
      </c>
      <c r="AS1315" s="13">
        <v>6.2937062937062901E-2</v>
      </c>
      <c r="AT1315" s="13">
        <v>5.8823529411764698E-2</v>
      </c>
      <c r="AU1315" s="13">
        <v>3.2258064516128997E-2</v>
      </c>
      <c r="AV1315" s="13">
        <v>3.3613445378151301E-2</v>
      </c>
      <c r="AW1315" s="13">
        <v>7.7922077922077906E-2</v>
      </c>
      <c r="AX1315" s="13">
        <v>4.7619047619047603E-2</v>
      </c>
      <c r="AY1315" s="13">
        <v>0</v>
      </c>
      <c r="AZ1315" s="13">
        <v>4.9019607843137303E-2</v>
      </c>
      <c r="BA1315" s="13">
        <v>5.1724137931034503E-2</v>
      </c>
      <c r="BB1315" s="13">
        <v>5.2631578947368397E-2</v>
      </c>
      <c r="BC1315" s="13">
        <v>1.88679245283019E-2</v>
      </c>
      <c r="BD1315" s="13"/>
      <c r="BE1315" s="13">
        <v>3.6827195467422101E-2</v>
      </c>
    </row>
    <row r="1316" spans="2:57" x14ac:dyDescent="0.25">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row>
    <row r="1317" spans="2:57" x14ac:dyDescent="0.25">
      <c r="B1317" s="6" t="s">
        <v>520</v>
      </c>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row>
    <row r="1318" spans="2:57" x14ac:dyDescent="0.25">
      <c r="B1318" s="23" t="s">
        <v>86</v>
      </c>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row>
    <row r="1319" spans="2:57" x14ac:dyDescent="0.25">
      <c r="B1319" t="s">
        <v>147</v>
      </c>
      <c r="C1319" s="13">
        <v>0.60896130346232202</v>
      </c>
      <c r="D1319" s="13">
        <v>0.40259740259740301</v>
      </c>
      <c r="E1319" s="13">
        <v>0.41481481481481502</v>
      </c>
      <c r="F1319" s="13">
        <v>0.59448818897637801</v>
      </c>
      <c r="G1319" s="13">
        <v>0.69767441860465096</v>
      </c>
      <c r="H1319" s="13"/>
      <c r="I1319" s="13">
        <v>0.51072961373390602</v>
      </c>
      <c r="J1319" s="13">
        <v>0.69767441860465096</v>
      </c>
      <c r="K1319" s="13"/>
      <c r="L1319" s="13">
        <v>0.59375</v>
      </c>
      <c r="M1319" s="13">
        <v>0.69264069264069295</v>
      </c>
      <c r="N1319" s="13">
        <v>0.62541806020066903</v>
      </c>
      <c r="O1319" s="13">
        <v>0.538699690402477</v>
      </c>
      <c r="P1319" s="13"/>
      <c r="Q1319" s="13">
        <v>0.41441441441441401</v>
      </c>
      <c r="R1319" s="13">
        <v>0.56756756756756799</v>
      </c>
      <c r="S1319" s="13">
        <v>0.61956521739130399</v>
      </c>
      <c r="T1319" s="13">
        <v>0.56074766355140204</v>
      </c>
      <c r="U1319" s="13">
        <v>0.61290322580645196</v>
      </c>
      <c r="V1319" s="13">
        <v>0.64122137404580104</v>
      </c>
      <c r="W1319" s="13">
        <v>0.65306122448979598</v>
      </c>
      <c r="X1319" s="13">
        <v>0.71929824561403499</v>
      </c>
      <c r="Y1319" s="13"/>
      <c r="Z1319" s="13">
        <v>0.55395683453237399</v>
      </c>
      <c r="AA1319" s="13">
        <v>0.59509202453987697</v>
      </c>
      <c r="AB1319" s="13">
        <v>0.60389610389610404</v>
      </c>
      <c r="AC1319" s="13">
        <v>0.77094972067039103</v>
      </c>
      <c r="AD1319" s="13">
        <v>0.61904761904761896</v>
      </c>
      <c r="AE1319" s="13">
        <v>0.48623853211009199</v>
      </c>
      <c r="AF1319" s="13">
        <v>0.61904761904761896</v>
      </c>
      <c r="AG1319" s="13">
        <v>0.53846153846153799</v>
      </c>
      <c r="AH1319" s="13"/>
      <c r="AI1319" s="13">
        <v>0.48888888888888898</v>
      </c>
      <c r="AJ1319" s="13">
        <v>0.51546391752577303</v>
      </c>
      <c r="AK1319" s="13">
        <v>0.52287581699346397</v>
      </c>
      <c r="AL1319" s="13">
        <v>0.63745019920318702</v>
      </c>
      <c r="AM1319" s="13">
        <v>0.71264367816092</v>
      </c>
      <c r="AN1319" s="13"/>
      <c r="AO1319" s="13">
        <v>0.59030100334448199</v>
      </c>
      <c r="AP1319" s="13">
        <v>0.63802083333333304</v>
      </c>
      <c r="AQ1319" s="13"/>
      <c r="AR1319" s="13">
        <v>0.703125</v>
      </c>
      <c r="AS1319" s="13">
        <v>0.62937062937062904</v>
      </c>
      <c r="AT1319" s="13">
        <v>0.58823529411764697</v>
      </c>
      <c r="AU1319" s="13">
        <v>0.61290322580645196</v>
      </c>
      <c r="AV1319" s="13">
        <v>0.53781512605042003</v>
      </c>
      <c r="AW1319" s="13">
        <v>0.55844155844155796</v>
      </c>
      <c r="AX1319" s="13">
        <v>0.702380952380952</v>
      </c>
      <c r="AY1319" s="13">
        <v>0.61764705882352899</v>
      </c>
      <c r="AZ1319" s="13">
        <v>0.59803921568627405</v>
      </c>
      <c r="BA1319" s="13">
        <v>0.51724137931034497</v>
      </c>
      <c r="BB1319" s="13">
        <v>0.64912280701754399</v>
      </c>
      <c r="BC1319" s="13">
        <v>0.54716981132075504</v>
      </c>
      <c r="BD1319" s="13"/>
      <c r="BE1319" s="13">
        <v>0.674220963172805</v>
      </c>
    </row>
    <row r="1320" spans="2:57" x14ac:dyDescent="0.25">
      <c r="B1320" t="s">
        <v>148</v>
      </c>
      <c r="C1320" s="13">
        <v>0.32892057026476601</v>
      </c>
      <c r="D1320" s="13">
        <v>0.53246753246753198</v>
      </c>
      <c r="E1320" s="13">
        <v>0.52592592592592602</v>
      </c>
      <c r="F1320" s="13">
        <v>0.35433070866141703</v>
      </c>
      <c r="G1320" s="13">
        <v>0.234496124031008</v>
      </c>
      <c r="H1320" s="13"/>
      <c r="I1320" s="13">
        <v>0.43347639484978501</v>
      </c>
      <c r="J1320" s="13">
        <v>0.234496124031008</v>
      </c>
      <c r="K1320" s="13"/>
      <c r="L1320" s="13">
        <v>0.359375</v>
      </c>
      <c r="M1320" s="13">
        <v>0.27272727272727298</v>
      </c>
      <c r="N1320" s="13">
        <v>0.327759197324415</v>
      </c>
      <c r="O1320" s="13">
        <v>0.359133126934985</v>
      </c>
      <c r="P1320" s="13"/>
      <c r="Q1320" s="13">
        <v>0.53153153153153199</v>
      </c>
      <c r="R1320" s="13">
        <v>0.391891891891892</v>
      </c>
      <c r="S1320" s="13">
        <v>0.34782608695652201</v>
      </c>
      <c r="T1320" s="13">
        <v>0.401869158878505</v>
      </c>
      <c r="U1320" s="13">
        <v>0.30645161290322598</v>
      </c>
      <c r="V1320" s="13">
        <v>0.28244274809160302</v>
      </c>
      <c r="W1320" s="13">
        <v>0.26530612244898</v>
      </c>
      <c r="X1320" s="13">
        <v>0.23684210526315799</v>
      </c>
      <c r="Y1320" s="13"/>
      <c r="Z1320" s="13">
        <v>0.33093525179856098</v>
      </c>
      <c r="AA1320" s="13">
        <v>0.35582822085889598</v>
      </c>
      <c r="AB1320" s="13">
        <v>0.32467532467532501</v>
      </c>
      <c r="AC1320" s="13">
        <v>0.206703910614525</v>
      </c>
      <c r="AD1320" s="13">
        <v>0.35238095238095202</v>
      </c>
      <c r="AE1320" s="13">
        <v>0.394495412844037</v>
      </c>
      <c r="AF1320" s="13">
        <v>0.38095238095238099</v>
      </c>
      <c r="AG1320" s="13">
        <v>0.39560439560439598</v>
      </c>
      <c r="AH1320" s="13"/>
      <c r="AI1320" s="13">
        <v>0.44444444444444398</v>
      </c>
      <c r="AJ1320" s="13">
        <v>0.41237113402061898</v>
      </c>
      <c r="AK1320" s="13">
        <v>0.39869281045751598</v>
      </c>
      <c r="AL1320" s="13">
        <v>0.30278884462151401</v>
      </c>
      <c r="AM1320" s="13">
        <v>0.252873563218391</v>
      </c>
      <c r="AN1320" s="13"/>
      <c r="AO1320" s="13">
        <v>0.34782608695652201</v>
      </c>
      <c r="AP1320" s="13">
        <v>0.29947916666666702</v>
      </c>
      <c r="AQ1320" s="13"/>
      <c r="AR1320" s="13">
        <v>0.28125</v>
      </c>
      <c r="AS1320" s="13">
        <v>0.29720279720279702</v>
      </c>
      <c r="AT1320" s="13">
        <v>0.29411764705882398</v>
      </c>
      <c r="AU1320" s="13">
        <v>0.35483870967741898</v>
      </c>
      <c r="AV1320" s="13">
        <v>0.41176470588235298</v>
      </c>
      <c r="AW1320" s="13">
        <v>0.32467532467532501</v>
      </c>
      <c r="AX1320" s="13">
        <v>0.26190476190476197</v>
      </c>
      <c r="AY1320" s="13">
        <v>0.38235294117647101</v>
      </c>
      <c r="AZ1320" s="13">
        <v>0.33333333333333298</v>
      </c>
      <c r="BA1320" s="13">
        <v>0.37931034482758602</v>
      </c>
      <c r="BB1320" s="13">
        <v>0.31578947368421101</v>
      </c>
      <c r="BC1320" s="13">
        <v>0.39622641509433998</v>
      </c>
      <c r="BD1320" s="13"/>
      <c r="BE1320" s="13">
        <v>0.291784702549575</v>
      </c>
    </row>
    <row r="1321" spans="2:57" x14ac:dyDescent="0.25">
      <c r="B1321" t="s">
        <v>149</v>
      </c>
      <c r="C1321" s="13">
        <v>6.2118126272912397E-2</v>
      </c>
      <c r="D1321" s="13">
        <v>6.4935064935064901E-2</v>
      </c>
      <c r="E1321" s="13">
        <v>5.9259259259259303E-2</v>
      </c>
      <c r="F1321" s="13">
        <v>5.1181102362204703E-2</v>
      </c>
      <c r="G1321" s="13">
        <v>6.7829457364341095E-2</v>
      </c>
      <c r="H1321" s="13"/>
      <c r="I1321" s="13">
        <v>5.5793991416309002E-2</v>
      </c>
      <c r="J1321" s="13">
        <v>6.7829457364341095E-2</v>
      </c>
      <c r="K1321" s="13"/>
      <c r="L1321" s="13">
        <v>4.6875E-2</v>
      </c>
      <c r="M1321" s="13">
        <v>3.4632034632034597E-2</v>
      </c>
      <c r="N1321" s="13">
        <v>4.6822742474916398E-2</v>
      </c>
      <c r="O1321" s="13">
        <v>0.10216718266253901</v>
      </c>
      <c r="P1321" s="13"/>
      <c r="Q1321" s="13">
        <v>5.4054054054054099E-2</v>
      </c>
      <c r="R1321" s="13">
        <v>4.0540540540540501E-2</v>
      </c>
      <c r="S1321" s="13">
        <v>3.2608695652173898E-2</v>
      </c>
      <c r="T1321" s="13">
        <v>3.7383177570093497E-2</v>
      </c>
      <c r="U1321" s="13">
        <v>8.0645161290322606E-2</v>
      </c>
      <c r="V1321" s="13">
        <v>7.6335877862595394E-2</v>
      </c>
      <c r="W1321" s="13">
        <v>8.1632653061224497E-2</v>
      </c>
      <c r="X1321" s="13">
        <v>4.3859649122807001E-2</v>
      </c>
      <c r="Y1321" s="13"/>
      <c r="Z1321" s="13">
        <v>0.115107913669065</v>
      </c>
      <c r="AA1321" s="13">
        <v>4.9079754601227002E-2</v>
      </c>
      <c r="AB1321" s="13">
        <v>7.1428571428571397E-2</v>
      </c>
      <c r="AC1321" s="13">
        <v>2.23463687150838E-2</v>
      </c>
      <c r="AD1321" s="13">
        <v>2.8571428571428598E-2</v>
      </c>
      <c r="AE1321" s="13">
        <v>0.119266055045872</v>
      </c>
      <c r="AF1321" s="13">
        <v>0</v>
      </c>
      <c r="AG1321" s="13">
        <v>6.5934065934065894E-2</v>
      </c>
      <c r="AH1321" s="13"/>
      <c r="AI1321" s="13">
        <v>6.6666666666666693E-2</v>
      </c>
      <c r="AJ1321" s="13">
        <v>7.2164948453608199E-2</v>
      </c>
      <c r="AK1321" s="13">
        <v>7.8431372549019607E-2</v>
      </c>
      <c r="AL1321" s="13">
        <v>5.97609561752988E-2</v>
      </c>
      <c r="AM1321" s="13">
        <v>3.4482758620689703E-2</v>
      </c>
      <c r="AN1321" s="13"/>
      <c r="AO1321" s="13">
        <v>6.1872909698996698E-2</v>
      </c>
      <c r="AP1321" s="13">
        <v>6.25E-2</v>
      </c>
      <c r="AQ1321" s="13"/>
      <c r="AR1321" s="13">
        <v>1.5625E-2</v>
      </c>
      <c r="AS1321" s="13">
        <v>7.3426573426573397E-2</v>
      </c>
      <c r="AT1321" s="13">
        <v>0.11764705882352899</v>
      </c>
      <c r="AU1321" s="13">
        <v>3.2258064516128997E-2</v>
      </c>
      <c r="AV1321" s="13">
        <v>5.0420168067226899E-2</v>
      </c>
      <c r="AW1321" s="13">
        <v>0.11688311688311701</v>
      </c>
      <c r="AX1321" s="13">
        <v>3.5714285714285698E-2</v>
      </c>
      <c r="AY1321" s="13">
        <v>0</v>
      </c>
      <c r="AZ1321" s="13">
        <v>6.8627450980392204E-2</v>
      </c>
      <c r="BA1321" s="13">
        <v>0.10344827586206901</v>
      </c>
      <c r="BB1321" s="13">
        <v>3.5087719298245598E-2</v>
      </c>
      <c r="BC1321" s="13">
        <v>5.6603773584905703E-2</v>
      </c>
      <c r="BD1321" s="13"/>
      <c r="BE1321" s="13">
        <v>3.39943342776204E-2</v>
      </c>
    </row>
    <row r="1322" spans="2:57" x14ac:dyDescent="0.25">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row>
    <row r="1323" spans="2:57" x14ac:dyDescent="0.25">
      <c r="B1323" s="6" t="s">
        <v>530</v>
      </c>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row>
    <row r="1324" spans="2:57" x14ac:dyDescent="0.25">
      <c r="B1324" s="23" t="s">
        <v>531</v>
      </c>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row>
    <row r="1325" spans="2:57" x14ac:dyDescent="0.25">
      <c r="B1325" t="s">
        <v>521</v>
      </c>
      <c r="C1325" s="13">
        <v>0.29411764705882398</v>
      </c>
      <c r="D1325" s="13">
        <v>0.14285714285714299</v>
      </c>
      <c r="E1325" s="13">
        <v>0.4375</v>
      </c>
      <c r="F1325" s="13">
        <v>0.38461538461538503</v>
      </c>
      <c r="G1325" s="13">
        <v>0.27777777777777801</v>
      </c>
      <c r="H1325" s="13"/>
      <c r="I1325" s="13">
        <v>0.3</v>
      </c>
      <c r="J1325" s="13">
        <v>0.27777777777777801</v>
      </c>
      <c r="K1325" s="13"/>
      <c r="L1325" s="13">
        <v>0.33333333333333298</v>
      </c>
      <c r="M1325" s="13">
        <v>0.36363636363636398</v>
      </c>
      <c r="N1325" s="13">
        <v>0.25</v>
      </c>
      <c r="O1325" s="13">
        <v>0.28125</v>
      </c>
      <c r="P1325" s="13"/>
      <c r="Q1325" s="13">
        <v>0.22727272727272699</v>
      </c>
      <c r="R1325" s="13">
        <v>0.27272727272727298</v>
      </c>
      <c r="S1325" s="13">
        <v>0.2</v>
      </c>
      <c r="T1325" s="13">
        <v>0.2</v>
      </c>
      <c r="U1325" s="13">
        <v>0.5</v>
      </c>
      <c r="V1325" s="13">
        <v>0.66666666666666696</v>
      </c>
      <c r="W1325" s="13">
        <v>0.4</v>
      </c>
      <c r="X1325" s="13">
        <v>0.375</v>
      </c>
      <c r="Y1325" s="13"/>
      <c r="Z1325" s="13">
        <v>0.42857142857142899</v>
      </c>
      <c r="AA1325" s="13">
        <v>0.14285714285714299</v>
      </c>
      <c r="AB1325" s="13">
        <v>0.33333333333333298</v>
      </c>
      <c r="AC1325" s="13">
        <v>0.75</v>
      </c>
      <c r="AD1325" s="13">
        <v>0.375</v>
      </c>
      <c r="AE1325" s="13">
        <v>9.0909090909090898E-2</v>
      </c>
      <c r="AF1325" s="13">
        <v>0</v>
      </c>
      <c r="AG1325" s="13">
        <v>0.22222222222222199</v>
      </c>
      <c r="AH1325" s="13"/>
      <c r="AI1325" s="13">
        <v>0</v>
      </c>
      <c r="AJ1325" s="13">
        <v>0.25</v>
      </c>
      <c r="AK1325" s="13">
        <v>0.36363636363636398</v>
      </c>
      <c r="AL1325" s="13">
        <v>0.27586206896551702</v>
      </c>
      <c r="AM1325" s="13">
        <v>0.625</v>
      </c>
      <c r="AN1325" s="13"/>
      <c r="AO1325" s="13">
        <v>0.32727272727272699</v>
      </c>
      <c r="AP1325" s="13">
        <v>0.15384615384615399</v>
      </c>
      <c r="AQ1325" s="13"/>
      <c r="AR1325" s="13">
        <v>0.33333333333333298</v>
      </c>
      <c r="AS1325" s="13">
        <v>0.38888888888888901</v>
      </c>
      <c r="AT1325" s="13">
        <v>0.33333333333333298</v>
      </c>
      <c r="AU1325" s="13">
        <v>0</v>
      </c>
      <c r="AV1325" s="13">
        <v>0.33333333333333298</v>
      </c>
      <c r="AW1325" s="13">
        <v>0.14285714285714299</v>
      </c>
      <c r="AX1325" s="13" t="s">
        <v>529</v>
      </c>
      <c r="AY1325" s="13">
        <v>0</v>
      </c>
      <c r="AZ1325" s="13">
        <v>0.3</v>
      </c>
      <c r="BA1325" s="13">
        <v>0.2</v>
      </c>
      <c r="BB1325" s="13">
        <v>0.44444444444444398</v>
      </c>
      <c r="BC1325" s="13">
        <v>0</v>
      </c>
      <c r="BD1325" s="13"/>
      <c r="BE1325" s="13">
        <v>0</v>
      </c>
    </row>
    <row r="1326" spans="2:57" x14ac:dyDescent="0.25">
      <c r="B1326" t="s">
        <v>522</v>
      </c>
      <c r="C1326" s="13">
        <v>0.308823529411765</v>
      </c>
      <c r="D1326" s="13">
        <v>0.33333333333333298</v>
      </c>
      <c r="E1326" s="13">
        <v>0.375</v>
      </c>
      <c r="F1326" s="13">
        <v>0.15384615384615399</v>
      </c>
      <c r="G1326" s="13">
        <v>0.33333333333333298</v>
      </c>
      <c r="H1326" s="13"/>
      <c r="I1326" s="13">
        <v>0.3</v>
      </c>
      <c r="J1326" s="13">
        <v>0.33333333333333298</v>
      </c>
      <c r="K1326" s="13"/>
      <c r="L1326" s="13">
        <v>0.22222222222222199</v>
      </c>
      <c r="M1326" s="13">
        <v>0.27272727272727298</v>
      </c>
      <c r="N1326" s="13">
        <v>0.4375</v>
      </c>
      <c r="O1326" s="13">
        <v>0.28125</v>
      </c>
      <c r="P1326" s="13"/>
      <c r="Q1326" s="13">
        <v>0.36363636363636398</v>
      </c>
      <c r="R1326" s="13">
        <v>0.36363636363636398</v>
      </c>
      <c r="S1326" s="13">
        <v>0.4</v>
      </c>
      <c r="T1326" s="13">
        <v>0.2</v>
      </c>
      <c r="U1326" s="13">
        <v>0.16666666666666699</v>
      </c>
      <c r="V1326" s="13">
        <v>0.33333333333333298</v>
      </c>
      <c r="W1326" s="13">
        <v>0.2</v>
      </c>
      <c r="X1326" s="13">
        <v>0.25</v>
      </c>
      <c r="Y1326" s="13"/>
      <c r="Z1326" s="13">
        <v>7.1428571428571397E-2</v>
      </c>
      <c r="AA1326" s="13">
        <v>0.28571428571428598</v>
      </c>
      <c r="AB1326" s="13">
        <v>0.33333333333333298</v>
      </c>
      <c r="AC1326" s="13">
        <v>0</v>
      </c>
      <c r="AD1326" s="13">
        <v>0.25</v>
      </c>
      <c r="AE1326" s="13">
        <v>0.72727272727272696</v>
      </c>
      <c r="AF1326" s="13">
        <v>0</v>
      </c>
      <c r="AG1326" s="13">
        <v>0.44444444444444398</v>
      </c>
      <c r="AH1326" s="13"/>
      <c r="AI1326" s="13">
        <v>0.33333333333333298</v>
      </c>
      <c r="AJ1326" s="13">
        <v>0.41666666666666702</v>
      </c>
      <c r="AK1326" s="13">
        <v>0.45454545454545497</v>
      </c>
      <c r="AL1326" s="13">
        <v>0.24137931034482801</v>
      </c>
      <c r="AM1326" s="13">
        <v>0.25</v>
      </c>
      <c r="AN1326" s="13"/>
      <c r="AO1326" s="13">
        <v>0.29090909090909101</v>
      </c>
      <c r="AP1326" s="13">
        <v>0.38461538461538503</v>
      </c>
      <c r="AQ1326" s="13"/>
      <c r="AR1326" s="13">
        <v>0.33333333333333298</v>
      </c>
      <c r="AS1326" s="13">
        <v>0.22222222222222199</v>
      </c>
      <c r="AT1326" s="13">
        <v>0.33333333333333298</v>
      </c>
      <c r="AU1326" s="13">
        <v>0.5</v>
      </c>
      <c r="AV1326" s="13">
        <v>0.33333333333333298</v>
      </c>
      <c r="AW1326" s="13">
        <v>0.42857142857142899</v>
      </c>
      <c r="AX1326" s="13" t="s">
        <v>529</v>
      </c>
      <c r="AY1326" s="13">
        <v>0</v>
      </c>
      <c r="AZ1326" s="13">
        <v>0.3</v>
      </c>
      <c r="BA1326" s="13">
        <v>0.4</v>
      </c>
      <c r="BB1326" s="13">
        <v>0.22222222222222199</v>
      </c>
      <c r="BC1326" s="13">
        <v>0.66666666666666696</v>
      </c>
      <c r="BD1326" s="13"/>
      <c r="BE1326" s="13">
        <v>0.66666666666666696</v>
      </c>
    </row>
    <row r="1327" spans="2:57" x14ac:dyDescent="0.25">
      <c r="B1327" t="s">
        <v>523</v>
      </c>
      <c r="C1327" s="13">
        <v>0.27941176470588203</v>
      </c>
      <c r="D1327" s="13">
        <v>0.238095238095238</v>
      </c>
      <c r="E1327" s="13">
        <v>0.1875</v>
      </c>
      <c r="F1327" s="13">
        <v>0.30769230769230799</v>
      </c>
      <c r="G1327" s="13">
        <v>0.38888888888888901</v>
      </c>
      <c r="H1327" s="13"/>
      <c r="I1327" s="13">
        <v>0.24</v>
      </c>
      <c r="J1327" s="13">
        <v>0.38888888888888901</v>
      </c>
      <c r="K1327" s="13"/>
      <c r="L1327" s="13">
        <v>0.22222222222222199</v>
      </c>
      <c r="M1327" s="13">
        <v>0.27272727272727298</v>
      </c>
      <c r="N1327" s="13">
        <v>0.1875</v>
      </c>
      <c r="O1327" s="13">
        <v>0.34375</v>
      </c>
      <c r="P1327" s="13"/>
      <c r="Q1327" s="13">
        <v>0.13636363636363599</v>
      </c>
      <c r="R1327" s="13">
        <v>0.36363636363636398</v>
      </c>
      <c r="S1327" s="13">
        <v>0.4</v>
      </c>
      <c r="T1327" s="13">
        <v>0.4</v>
      </c>
      <c r="U1327" s="13">
        <v>0.16666666666666699</v>
      </c>
      <c r="V1327" s="13">
        <v>0</v>
      </c>
      <c r="W1327" s="13">
        <v>0.4</v>
      </c>
      <c r="X1327" s="13">
        <v>0.375</v>
      </c>
      <c r="Y1327" s="13"/>
      <c r="Z1327" s="13">
        <v>0.35714285714285698</v>
      </c>
      <c r="AA1327" s="13">
        <v>0.42857142857142899</v>
      </c>
      <c r="AB1327" s="13">
        <v>0.25</v>
      </c>
      <c r="AC1327" s="13">
        <v>0.25</v>
      </c>
      <c r="AD1327" s="13">
        <v>0.125</v>
      </c>
      <c r="AE1327" s="13">
        <v>0.18181818181818199</v>
      </c>
      <c r="AF1327" s="13">
        <v>1</v>
      </c>
      <c r="AG1327" s="13">
        <v>0.11111111111111099</v>
      </c>
      <c r="AH1327" s="13"/>
      <c r="AI1327" s="13">
        <v>0</v>
      </c>
      <c r="AJ1327" s="13">
        <v>0.33333333333333298</v>
      </c>
      <c r="AK1327" s="13">
        <v>0.18181818181818199</v>
      </c>
      <c r="AL1327" s="13">
        <v>0.34482758620689702</v>
      </c>
      <c r="AM1327" s="13">
        <v>0.125</v>
      </c>
      <c r="AN1327" s="13"/>
      <c r="AO1327" s="13">
        <v>0.27272727272727298</v>
      </c>
      <c r="AP1327" s="13">
        <v>0.30769230769230799</v>
      </c>
      <c r="AQ1327" s="13"/>
      <c r="AR1327" s="13">
        <v>0.33333333333333298</v>
      </c>
      <c r="AS1327" s="13">
        <v>0.33333333333333298</v>
      </c>
      <c r="AT1327" s="13">
        <v>0.33333333333333298</v>
      </c>
      <c r="AU1327" s="13">
        <v>0.5</v>
      </c>
      <c r="AV1327" s="13">
        <v>0.16666666666666699</v>
      </c>
      <c r="AW1327" s="13">
        <v>0.28571428571428598</v>
      </c>
      <c r="AX1327" s="13" t="s">
        <v>529</v>
      </c>
      <c r="AY1327" s="13">
        <v>0.5</v>
      </c>
      <c r="AZ1327" s="13">
        <v>0.3</v>
      </c>
      <c r="BA1327" s="13">
        <v>0.4</v>
      </c>
      <c r="BB1327" s="13">
        <v>0.11111111111111099</v>
      </c>
      <c r="BC1327" s="13">
        <v>0</v>
      </c>
      <c r="BD1327" s="13"/>
      <c r="BE1327" s="13">
        <v>0.16666666666666699</v>
      </c>
    </row>
    <row r="1328" spans="2:57" x14ac:dyDescent="0.25">
      <c r="B1328" t="s">
        <v>524</v>
      </c>
      <c r="C1328" s="13">
        <v>4.4117647058823498E-2</v>
      </c>
      <c r="D1328" s="13">
        <v>9.5238095238095205E-2</v>
      </c>
      <c r="E1328" s="13">
        <v>0</v>
      </c>
      <c r="F1328" s="13">
        <v>7.69230769230769E-2</v>
      </c>
      <c r="G1328" s="13">
        <v>0</v>
      </c>
      <c r="H1328" s="13"/>
      <c r="I1328" s="13">
        <v>0.06</v>
      </c>
      <c r="J1328" s="13">
        <v>0</v>
      </c>
      <c r="K1328" s="13"/>
      <c r="L1328" s="13">
        <v>0.11111111111111099</v>
      </c>
      <c r="M1328" s="13">
        <v>0</v>
      </c>
      <c r="N1328" s="13">
        <v>6.25E-2</v>
      </c>
      <c r="O1328" s="13">
        <v>3.125E-2</v>
      </c>
      <c r="P1328" s="13"/>
      <c r="Q1328" s="13">
        <v>9.0909090909090898E-2</v>
      </c>
      <c r="R1328" s="13">
        <v>0</v>
      </c>
      <c r="S1328" s="13">
        <v>0</v>
      </c>
      <c r="T1328" s="13">
        <v>0</v>
      </c>
      <c r="U1328" s="13">
        <v>0.16666666666666699</v>
      </c>
      <c r="V1328" s="13">
        <v>0</v>
      </c>
      <c r="W1328" s="13">
        <v>0</v>
      </c>
      <c r="X1328" s="13">
        <v>0</v>
      </c>
      <c r="Y1328" s="13"/>
      <c r="Z1328" s="13">
        <v>0</v>
      </c>
      <c r="AA1328" s="13">
        <v>0</v>
      </c>
      <c r="AB1328" s="13">
        <v>0</v>
      </c>
      <c r="AC1328" s="13">
        <v>0</v>
      </c>
      <c r="AD1328" s="13">
        <v>0.125</v>
      </c>
      <c r="AE1328" s="13">
        <v>0</v>
      </c>
      <c r="AF1328" s="13">
        <v>0</v>
      </c>
      <c r="AG1328" s="13">
        <v>0.22222222222222199</v>
      </c>
      <c r="AH1328" s="13"/>
      <c r="AI1328" s="13">
        <v>0.33333333333333298</v>
      </c>
      <c r="AJ1328" s="13">
        <v>0</v>
      </c>
      <c r="AK1328" s="13">
        <v>0</v>
      </c>
      <c r="AL1328" s="13">
        <v>3.4482758620689703E-2</v>
      </c>
      <c r="AM1328" s="13">
        <v>0</v>
      </c>
      <c r="AN1328" s="13"/>
      <c r="AO1328" s="13">
        <v>3.6363636363636397E-2</v>
      </c>
      <c r="AP1328" s="13">
        <v>7.69230769230769E-2</v>
      </c>
      <c r="AQ1328" s="13"/>
      <c r="AR1328" s="13">
        <v>0</v>
      </c>
      <c r="AS1328" s="13">
        <v>0</v>
      </c>
      <c r="AT1328" s="13">
        <v>0</v>
      </c>
      <c r="AU1328" s="13">
        <v>0</v>
      </c>
      <c r="AV1328" s="13">
        <v>0</v>
      </c>
      <c r="AW1328" s="13">
        <v>0.14285714285714299</v>
      </c>
      <c r="AX1328" s="13" t="s">
        <v>529</v>
      </c>
      <c r="AY1328" s="13">
        <v>0</v>
      </c>
      <c r="AZ1328" s="13">
        <v>0</v>
      </c>
      <c r="BA1328" s="13">
        <v>0</v>
      </c>
      <c r="BB1328" s="13">
        <v>0.22222222222222199</v>
      </c>
      <c r="BC1328" s="13">
        <v>0</v>
      </c>
      <c r="BD1328" s="13"/>
      <c r="BE1328" s="13">
        <v>0</v>
      </c>
    </row>
    <row r="1329" spans="2:57" x14ac:dyDescent="0.25">
      <c r="B1329" t="s">
        <v>525</v>
      </c>
      <c r="C1329" s="13">
        <v>4.4117647058823498E-2</v>
      </c>
      <c r="D1329" s="13">
        <v>0.14285714285714299</v>
      </c>
      <c r="E1329" s="13">
        <v>0</v>
      </c>
      <c r="F1329" s="13">
        <v>0</v>
      </c>
      <c r="G1329" s="13">
        <v>0</v>
      </c>
      <c r="H1329" s="13"/>
      <c r="I1329" s="13">
        <v>0.06</v>
      </c>
      <c r="J1329" s="13">
        <v>0</v>
      </c>
      <c r="K1329" s="13"/>
      <c r="L1329" s="13">
        <v>0.11111111111111099</v>
      </c>
      <c r="M1329" s="13">
        <v>0</v>
      </c>
      <c r="N1329" s="13">
        <v>6.25E-2</v>
      </c>
      <c r="O1329" s="13">
        <v>3.125E-2</v>
      </c>
      <c r="P1329" s="13"/>
      <c r="Q1329" s="13">
        <v>0.13636363636363599</v>
      </c>
      <c r="R1329" s="13">
        <v>0</v>
      </c>
      <c r="S1329" s="13">
        <v>0</v>
      </c>
      <c r="T1329" s="13">
        <v>0</v>
      </c>
      <c r="U1329" s="13">
        <v>0</v>
      </c>
      <c r="V1329" s="13">
        <v>0</v>
      </c>
      <c r="W1329" s="13">
        <v>0</v>
      </c>
      <c r="X1329" s="13">
        <v>0</v>
      </c>
      <c r="Y1329" s="13"/>
      <c r="Z1329" s="13">
        <v>7.1428571428571397E-2</v>
      </c>
      <c r="AA1329" s="13">
        <v>0.14285714285714299</v>
      </c>
      <c r="AB1329" s="13">
        <v>0</v>
      </c>
      <c r="AC1329" s="13">
        <v>0</v>
      </c>
      <c r="AD1329" s="13">
        <v>0.125</v>
      </c>
      <c r="AE1329" s="13">
        <v>0</v>
      </c>
      <c r="AF1329" s="13">
        <v>0</v>
      </c>
      <c r="AG1329" s="13">
        <v>0</v>
      </c>
      <c r="AH1329" s="13"/>
      <c r="AI1329" s="13">
        <v>0.33333333333333298</v>
      </c>
      <c r="AJ1329" s="13">
        <v>0</v>
      </c>
      <c r="AK1329" s="13">
        <v>0</v>
      </c>
      <c r="AL1329" s="13">
        <v>3.4482758620689703E-2</v>
      </c>
      <c r="AM1329" s="13">
        <v>0</v>
      </c>
      <c r="AN1329" s="13"/>
      <c r="AO1329" s="13">
        <v>5.4545454545454501E-2</v>
      </c>
      <c r="AP1329" s="13">
        <v>0</v>
      </c>
      <c r="AQ1329" s="13"/>
      <c r="AR1329" s="13">
        <v>0</v>
      </c>
      <c r="AS1329" s="13">
        <v>5.5555555555555601E-2</v>
      </c>
      <c r="AT1329" s="13">
        <v>0</v>
      </c>
      <c r="AU1329" s="13">
        <v>0</v>
      </c>
      <c r="AV1329" s="13">
        <v>0.16666666666666699</v>
      </c>
      <c r="AW1329" s="13">
        <v>0</v>
      </c>
      <c r="AX1329" s="13" t="s">
        <v>529</v>
      </c>
      <c r="AY1329" s="13">
        <v>0.5</v>
      </c>
      <c r="AZ1329" s="13">
        <v>0</v>
      </c>
      <c r="BA1329" s="13">
        <v>0</v>
      </c>
      <c r="BB1329" s="13">
        <v>0</v>
      </c>
      <c r="BC1329" s="13">
        <v>0</v>
      </c>
      <c r="BD1329" s="13"/>
      <c r="BE1329" s="13">
        <v>0.16666666666666699</v>
      </c>
    </row>
    <row r="1330" spans="2:57" x14ac:dyDescent="0.25">
      <c r="B1330" t="s">
        <v>82</v>
      </c>
      <c r="C1330" s="13">
        <v>2.9411764705882401E-2</v>
      </c>
      <c r="D1330" s="13">
        <v>4.7619047619047603E-2</v>
      </c>
      <c r="E1330" s="13">
        <v>0</v>
      </c>
      <c r="F1330" s="13">
        <v>7.69230769230769E-2</v>
      </c>
      <c r="G1330" s="13">
        <v>0</v>
      </c>
      <c r="H1330" s="13"/>
      <c r="I1330" s="13">
        <v>0.04</v>
      </c>
      <c r="J1330" s="13">
        <v>0</v>
      </c>
      <c r="K1330" s="13"/>
      <c r="L1330" s="13">
        <v>0</v>
      </c>
      <c r="M1330" s="13">
        <v>9.0909090909090898E-2</v>
      </c>
      <c r="N1330" s="13">
        <v>0</v>
      </c>
      <c r="O1330" s="13">
        <v>3.125E-2</v>
      </c>
      <c r="P1330" s="13"/>
      <c r="Q1330" s="13">
        <v>4.5454545454545497E-2</v>
      </c>
      <c r="R1330" s="13">
        <v>0</v>
      </c>
      <c r="S1330" s="13">
        <v>0</v>
      </c>
      <c r="T1330" s="13">
        <v>0.2</v>
      </c>
      <c r="U1330" s="13">
        <v>0</v>
      </c>
      <c r="V1330" s="13">
        <v>0</v>
      </c>
      <c r="W1330" s="13">
        <v>0</v>
      </c>
      <c r="X1330" s="13">
        <v>0</v>
      </c>
      <c r="Y1330" s="13"/>
      <c r="Z1330" s="13">
        <v>7.1428571428571397E-2</v>
      </c>
      <c r="AA1330" s="13">
        <v>0</v>
      </c>
      <c r="AB1330" s="13">
        <v>8.3333333333333301E-2</v>
      </c>
      <c r="AC1330" s="13">
        <v>0</v>
      </c>
      <c r="AD1330" s="13">
        <v>0</v>
      </c>
      <c r="AE1330" s="13">
        <v>0</v>
      </c>
      <c r="AF1330" s="13">
        <v>0</v>
      </c>
      <c r="AG1330" s="13">
        <v>0</v>
      </c>
      <c r="AH1330" s="13"/>
      <c r="AI1330" s="13">
        <v>0</v>
      </c>
      <c r="AJ1330" s="13">
        <v>0</v>
      </c>
      <c r="AK1330" s="13">
        <v>0</v>
      </c>
      <c r="AL1330" s="13">
        <v>6.8965517241379296E-2</v>
      </c>
      <c r="AM1330" s="13">
        <v>0</v>
      </c>
      <c r="AN1330" s="13"/>
      <c r="AO1330" s="13">
        <v>1.8181818181818198E-2</v>
      </c>
      <c r="AP1330" s="13">
        <v>7.69230769230769E-2</v>
      </c>
      <c r="AQ1330" s="13"/>
      <c r="AR1330" s="13">
        <v>0</v>
      </c>
      <c r="AS1330" s="13">
        <v>0</v>
      </c>
      <c r="AT1330" s="13">
        <v>0</v>
      </c>
      <c r="AU1330" s="13">
        <v>0</v>
      </c>
      <c r="AV1330" s="13">
        <v>0</v>
      </c>
      <c r="AW1330" s="13">
        <v>0</v>
      </c>
      <c r="AX1330" s="13" t="s">
        <v>529</v>
      </c>
      <c r="AY1330" s="13">
        <v>0</v>
      </c>
      <c r="AZ1330" s="13">
        <v>0.1</v>
      </c>
      <c r="BA1330" s="13">
        <v>0</v>
      </c>
      <c r="BB1330" s="13">
        <v>0</v>
      </c>
      <c r="BC1330" s="13">
        <v>0.33333333333333298</v>
      </c>
      <c r="BD1330" s="13"/>
      <c r="BE1330" s="13">
        <v>0</v>
      </c>
    </row>
    <row r="1331" spans="2:57" x14ac:dyDescent="0.25">
      <c r="B1331" t="s">
        <v>526</v>
      </c>
      <c r="C1331" s="13">
        <v>0.60294117647058798</v>
      </c>
      <c r="D1331" s="13">
        <v>0.476190476190476</v>
      </c>
      <c r="E1331" s="13">
        <v>0.8125</v>
      </c>
      <c r="F1331" s="13">
        <v>0.53846153846153899</v>
      </c>
      <c r="G1331" s="13">
        <v>0.61111111111111105</v>
      </c>
      <c r="H1331" s="13"/>
      <c r="I1331" s="13">
        <v>0.6</v>
      </c>
      <c r="J1331" s="13">
        <v>0.61111111111111105</v>
      </c>
      <c r="K1331" s="13"/>
      <c r="L1331" s="13">
        <v>0.55555555555555602</v>
      </c>
      <c r="M1331" s="13">
        <v>0.63636363636363602</v>
      </c>
      <c r="N1331" s="13">
        <v>0.6875</v>
      </c>
      <c r="O1331" s="13">
        <v>0.5625</v>
      </c>
      <c r="P1331" s="13"/>
      <c r="Q1331" s="13">
        <v>0.59090909090909105</v>
      </c>
      <c r="R1331" s="13">
        <v>0.63636363636363602</v>
      </c>
      <c r="S1331" s="13">
        <v>0.6</v>
      </c>
      <c r="T1331" s="13">
        <v>0.4</v>
      </c>
      <c r="U1331" s="13">
        <v>0.66666666666666696</v>
      </c>
      <c r="V1331" s="13">
        <v>1</v>
      </c>
      <c r="W1331" s="13">
        <v>0.6</v>
      </c>
      <c r="X1331" s="13">
        <v>0.625</v>
      </c>
      <c r="Y1331" s="13"/>
      <c r="Z1331" s="13">
        <v>0.5</v>
      </c>
      <c r="AA1331" s="13">
        <v>0.42857142857142899</v>
      </c>
      <c r="AB1331" s="13">
        <v>0.66666666666666696</v>
      </c>
      <c r="AC1331" s="13">
        <v>0.75</v>
      </c>
      <c r="AD1331" s="13">
        <v>0.625</v>
      </c>
      <c r="AE1331" s="13">
        <v>0.81818181818181801</v>
      </c>
      <c r="AF1331" s="13">
        <v>0</v>
      </c>
      <c r="AG1331" s="13">
        <v>0.66666666666666696</v>
      </c>
      <c r="AH1331" s="13"/>
      <c r="AI1331" s="13">
        <v>0.33333333333333298</v>
      </c>
      <c r="AJ1331" s="13">
        <v>0.66666666666666696</v>
      </c>
      <c r="AK1331" s="13">
        <v>0.81818181818181801</v>
      </c>
      <c r="AL1331" s="13">
        <v>0.51724137931034497</v>
      </c>
      <c r="AM1331" s="13">
        <v>0.875</v>
      </c>
      <c r="AN1331" s="13"/>
      <c r="AO1331" s="13">
        <v>0.61818181818181805</v>
      </c>
      <c r="AP1331" s="13">
        <v>0.53846153846153899</v>
      </c>
      <c r="AQ1331" s="13"/>
      <c r="AR1331" s="13">
        <v>0.66666666666666696</v>
      </c>
      <c r="AS1331" s="13">
        <v>0.61111111111111105</v>
      </c>
      <c r="AT1331" s="13">
        <v>0.66666666666666696</v>
      </c>
      <c r="AU1331" s="13">
        <v>0.5</v>
      </c>
      <c r="AV1331" s="13">
        <v>0.66666666666666696</v>
      </c>
      <c r="AW1331" s="13">
        <v>0.57142857142857095</v>
      </c>
      <c r="AX1331" s="13" t="s">
        <v>529</v>
      </c>
      <c r="AY1331" s="13">
        <v>0</v>
      </c>
      <c r="AZ1331" s="13">
        <v>0.6</v>
      </c>
      <c r="BA1331" s="13">
        <v>0.6</v>
      </c>
      <c r="BB1331" s="13">
        <v>0.66666666666666696</v>
      </c>
      <c r="BC1331" s="13">
        <v>0.66666666666666696</v>
      </c>
      <c r="BD1331" s="13"/>
      <c r="BE1331" s="13">
        <v>0.66666666666666696</v>
      </c>
    </row>
    <row r="1332" spans="2:57" x14ac:dyDescent="0.25">
      <c r="B1332" t="s">
        <v>527</v>
      </c>
      <c r="C1332" s="13">
        <v>8.8235294117647106E-2</v>
      </c>
      <c r="D1332" s="13">
        <v>0.238095238095238</v>
      </c>
      <c r="E1332" s="13">
        <v>0</v>
      </c>
      <c r="F1332" s="13">
        <v>7.69230769230769E-2</v>
      </c>
      <c r="G1332" s="13">
        <v>0</v>
      </c>
      <c r="H1332" s="13"/>
      <c r="I1332" s="13">
        <v>0.12</v>
      </c>
      <c r="J1332" s="13">
        <v>0</v>
      </c>
      <c r="K1332" s="13"/>
      <c r="L1332" s="13">
        <v>0.22222222222222199</v>
      </c>
      <c r="M1332" s="13">
        <v>0</v>
      </c>
      <c r="N1332" s="13">
        <v>0.125</v>
      </c>
      <c r="O1332" s="13">
        <v>6.25E-2</v>
      </c>
      <c r="P1332" s="13"/>
      <c r="Q1332" s="13">
        <v>0.22727272727272699</v>
      </c>
      <c r="R1332" s="13">
        <v>0</v>
      </c>
      <c r="S1332" s="13">
        <v>0</v>
      </c>
      <c r="T1332" s="13">
        <v>0</v>
      </c>
      <c r="U1332" s="13">
        <v>0.16666666666666699</v>
      </c>
      <c r="V1332" s="13">
        <v>0</v>
      </c>
      <c r="W1332" s="13">
        <v>0</v>
      </c>
      <c r="X1332" s="13">
        <v>0</v>
      </c>
      <c r="Y1332" s="13"/>
      <c r="Z1332" s="13">
        <v>7.1428571428571397E-2</v>
      </c>
      <c r="AA1332" s="13">
        <v>0.14285714285714299</v>
      </c>
      <c r="AB1332" s="13">
        <v>0</v>
      </c>
      <c r="AC1332" s="13">
        <v>0</v>
      </c>
      <c r="AD1332" s="13">
        <v>0.25</v>
      </c>
      <c r="AE1332" s="13">
        <v>0</v>
      </c>
      <c r="AF1332" s="13">
        <v>0</v>
      </c>
      <c r="AG1332" s="13">
        <v>0.22222222222222199</v>
      </c>
      <c r="AH1332" s="13"/>
      <c r="AI1332" s="13">
        <v>0.66666666666666696</v>
      </c>
      <c r="AJ1332" s="13">
        <v>0</v>
      </c>
      <c r="AK1332" s="13">
        <v>0</v>
      </c>
      <c r="AL1332" s="13">
        <v>6.8965517241379296E-2</v>
      </c>
      <c r="AM1332" s="13">
        <v>0</v>
      </c>
      <c r="AN1332" s="13"/>
      <c r="AO1332" s="13">
        <v>9.0909090909090898E-2</v>
      </c>
      <c r="AP1332" s="13">
        <v>7.69230769230769E-2</v>
      </c>
      <c r="AQ1332" s="13"/>
      <c r="AR1332" s="13">
        <v>0</v>
      </c>
      <c r="AS1332" s="13">
        <v>5.5555555555555601E-2</v>
      </c>
      <c r="AT1332" s="13">
        <v>0</v>
      </c>
      <c r="AU1332" s="13">
        <v>0</v>
      </c>
      <c r="AV1332" s="13">
        <v>0.16666666666666699</v>
      </c>
      <c r="AW1332" s="13">
        <v>0.14285714285714299</v>
      </c>
      <c r="AX1332" s="13" t="s">
        <v>529</v>
      </c>
      <c r="AY1332" s="13">
        <v>0.5</v>
      </c>
      <c r="AZ1332" s="13">
        <v>0</v>
      </c>
      <c r="BA1332" s="13">
        <v>0</v>
      </c>
      <c r="BB1332" s="13">
        <v>0.22222222222222199</v>
      </c>
      <c r="BC1332" s="13">
        <v>0</v>
      </c>
      <c r="BD1332" s="13"/>
      <c r="BE1332" s="13">
        <v>0.16666666666666699</v>
      </c>
    </row>
    <row r="1333" spans="2:57" x14ac:dyDescent="0.25">
      <c r="B1333" t="s">
        <v>274</v>
      </c>
      <c r="C1333" s="13">
        <v>0.51470588235294101</v>
      </c>
      <c r="D1333" s="13">
        <v>0.238095238095238</v>
      </c>
      <c r="E1333" s="13">
        <v>0.8125</v>
      </c>
      <c r="F1333" s="13">
        <v>0.46153846153846201</v>
      </c>
      <c r="G1333" s="13">
        <v>0.61111111111111105</v>
      </c>
      <c r="H1333" s="13"/>
      <c r="I1333" s="13">
        <v>0.48</v>
      </c>
      <c r="J1333" s="13">
        <v>0.61111111111111105</v>
      </c>
      <c r="K1333" s="13"/>
      <c r="L1333" s="13">
        <v>0.33333333333333298</v>
      </c>
      <c r="M1333" s="13">
        <v>0.63636363636363602</v>
      </c>
      <c r="N1333" s="13">
        <v>0.5625</v>
      </c>
      <c r="O1333" s="13">
        <v>0.5</v>
      </c>
      <c r="P1333" s="13"/>
      <c r="Q1333" s="13">
        <v>0.36363636363636398</v>
      </c>
      <c r="R1333" s="13">
        <v>0.63636363636363602</v>
      </c>
      <c r="S1333" s="13">
        <v>0.6</v>
      </c>
      <c r="T1333" s="13">
        <v>0.4</v>
      </c>
      <c r="U1333" s="13">
        <v>0.5</v>
      </c>
      <c r="V1333" s="13">
        <v>1</v>
      </c>
      <c r="W1333" s="13">
        <v>0.6</v>
      </c>
      <c r="X1333" s="13">
        <v>0.625</v>
      </c>
      <c r="Y1333" s="13"/>
      <c r="Z1333" s="13">
        <v>0.42857142857142899</v>
      </c>
      <c r="AA1333" s="13">
        <v>0.28571428571428598</v>
      </c>
      <c r="AB1333" s="13">
        <v>0.66666666666666696</v>
      </c>
      <c r="AC1333" s="13">
        <v>0.75</v>
      </c>
      <c r="AD1333" s="13">
        <v>0.375</v>
      </c>
      <c r="AE1333" s="13">
        <v>0.81818181818181801</v>
      </c>
      <c r="AF1333" s="13">
        <v>0</v>
      </c>
      <c r="AG1333" s="13">
        <v>0.44444444444444398</v>
      </c>
      <c r="AH1333" s="13"/>
      <c r="AI1333" s="13">
        <v>-0.33333333333333298</v>
      </c>
      <c r="AJ1333" s="13">
        <v>0.66666666666666696</v>
      </c>
      <c r="AK1333" s="13">
        <v>0.81818181818181801</v>
      </c>
      <c r="AL1333" s="13">
        <v>0.44827586206896602</v>
      </c>
      <c r="AM1333" s="13">
        <v>0.875</v>
      </c>
      <c r="AN1333" s="13"/>
      <c r="AO1333" s="13">
        <v>0.527272727272727</v>
      </c>
      <c r="AP1333" s="13">
        <v>0.46153846153846201</v>
      </c>
      <c r="AQ1333" s="13"/>
      <c r="AR1333" s="13">
        <v>0.66666666666666696</v>
      </c>
      <c r="AS1333" s="13">
        <v>0.55555555555555602</v>
      </c>
      <c r="AT1333" s="13">
        <v>0.66666666666666696</v>
      </c>
      <c r="AU1333" s="13">
        <v>0.5</v>
      </c>
      <c r="AV1333" s="13">
        <v>0.5</v>
      </c>
      <c r="AW1333" s="13">
        <v>0.42857142857142899</v>
      </c>
      <c r="AX1333" s="13" t="s">
        <v>529</v>
      </c>
      <c r="AY1333" s="13">
        <v>-0.5</v>
      </c>
      <c r="AZ1333" s="13">
        <v>0.6</v>
      </c>
      <c r="BA1333" s="13">
        <v>0.6</v>
      </c>
      <c r="BB1333" s="13">
        <v>0.44444444444444398</v>
      </c>
      <c r="BC1333" s="13">
        <v>0.66666666666666696</v>
      </c>
      <c r="BD1333" s="13"/>
      <c r="BE1333" s="13">
        <v>0.5</v>
      </c>
    </row>
    <row r="1334" spans="2:57" x14ac:dyDescent="0.25">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row>
    <row r="1335" spans="2:57" x14ac:dyDescent="0.25">
      <c r="B1335" s="6" t="s">
        <v>532</v>
      </c>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row>
    <row r="1336" spans="2:57" x14ac:dyDescent="0.25">
      <c r="B1336" s="23" t="s">
        <v>531</v>
      </c>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row>
    <row r="1337" spans="2:57" x14ac:dyDescent="0.25">
      <c r="B1337" t="s">
        <v>521</v>
      </c>
      <c r="C1337" s="13">
        <v>0.38235294117647101</v>
      </c>
      <c r="D1337" s="13">
        <v>0.19047619047618999</v>
      </c>
      <c r="E1337" s="13">
        <v>0.5625</v>
      </c>
      <c r="F1337" s="13">
        <v>0.46153846153846201</v>
      </c>
      <c r="G1337" s="13">
        <v>0.38888888888888901</v>
      </c>
      <c r="H1337" s="13"/>
      <c r="I1337" s="13">
        <v>0.38</v>
      </c>
      <c r="J1337" s="13">
        <v>0.38888888888888901</v>
      </c>
      <c r="K1337" s="13"/>
      <c r="L1337" s="13">
        <v>0.44444444444444398</v>
      </c>
      <c r="M1337" s="13">
        <v>0.36363636363636398</v>
      </c>
      <c r="N1337" s="13">
        <v>0.25</v>
      </c>
      <c r="O1337" s="13">
        <v>0.4375</v>
      </c>
      <c r="P1337" s="13"/>
      <c r="Q1337" s="13">
        <v>0.27272727272727298</v>
      </c>
      <c r="R1337" s="13">
        <v>0.36363636363636398</v>
      </c>
      <c r="S1337" s="13">
        <v>0.6</v>
      </c>
      <c r="T1337" s="13">
        <v>0.2</v>
      </c>
      <c r="U1337" s="13">
        <v>0.33333333333333298</v>
      </c>
      <c r="V1337" s="13">
        <v>0.66666666666666696</v>
      </c>
      <c r="W1337" s="13">
        <v>0.4</v>
      </c>
      <c r="X1337" s="13">
        <v>0.625</v>
      </c>
      <c r="Y1337" s="13"/>
      <c r="Z1337" s="13">
        <v>0.42857142857142899</v>
      </c>
      <c r="AA1337" s="13">
        <v>0.42857142857142899</v>
      </c>
      <c r="AB1337" s="13">
        <v>0.41666666666666702</v>
      </c>
      <c r="AC1337" s="13">
        <v>0.75</v>
      </c>
      <c r="AD1337" s="13">
        <v>0.375</v>
      </c>
      <c r="AE1337" s="13">
        <v>0.18181818181818199</v>
      </c>
      <c r="AF1337" s="13">
        <v>0.33333333333333298</v>
      </c>
      <c r="AG1337" s="13">
        <v>0.33333333333333298</v>
      </c>
      <c r="AH1337" s="13"/>
      <c r="AI1337" s="13">
        <v>0.16666666666666699</v>
      </c>
      <c r="AJ1337" s="13">
        <v>0.25</v>
      </c>
      <c r="AK1337" s="13">
        <v>0.63636363636363602</v>
      </c>
      <c r="AL1337" s="13">
        <v>0.34482758620689702</v>
      </c>
      <c r="AM1337" s="13">
        <v>0.625</v>
      </c>
      <c r="AN1337" s="13"/>
      <c r="AO1337" s="13">
        <v>0.4</v>
      </c>
      <c r="AP1337" s="13">
        <v>0.30769230769230799</v>
      </c>
      <c r="AQ1337" s="13"/>
      <c r="AR1337" s="13">
        <v>0.33333333333333298</v>
      </c>
      <c r="AS1337" s="13">
        <v>0.44444444444444398</v>
      </c>
      <c r="AT1337" s="13">
        <v>0.33333333333333298</v>
      </c>
      <c r="AU1337" s="13">
        <v>0</v>
      </c>
      <c r="AV1337" s="13">
        <v>0.66666666666666696</v>
      </c>
      <c r="AW1337" s="13">
        <v>0.28571428571428598</v>
      </c>
      <c r="AX1337" s="13" t="s">
        <v>529</v>
      </c>
      <c r="AY1337" s="13">
        <v>0</v>
      </c>
      <c r="AZ1337" s="13">
        <v>0.5</v>
      </c>
      <c r="BA1337" s="13">
        <v>0.2</v>
      </c>
      <c r="BB1337" s="13">
        <v>0.33333333333333298</v>
      </c>
      <c r="BC1337" s="13">
        <v>0.33333333333333298</v>
      </c>
      <c r="BD1337" s="13"/>
      <c r="BE1337" s="13">
        <v>0.33333333333333298</v>
      </c>
    </row>
    <row r="1338" spans="2:57" x14ac:dyDescent="0.25">
      <c r="B1338" t="s">
        <v>522</v>
      </c>
      <c r="C1338" s="13">
        <v>0.32352941176470601</v>
      </c>
      <c r="D1338" s="13">
        <v>0.28571428571428598</v>
      </c>
      <c r="E1338" s="13">
        <v>0.375</v>
      </c>
      <c r="F1338" s="13">
        <v>0.30769230769230799</v>
      </c>
      <c r="G1338" s="13">
        <v>0.33333333333333298</v>
      </c>
      <c r="H1338" s="13"/>
      <c r="I1338" s="13">
        <v>0.32</v>
      </c>
      <c r="J1338" s="13">
        <v>0.33333333333333298</v>
      </c>
      <c r="K1338" s="13"/>
      <c r="L1338" s="13">
        <v>0</v>
      </c>
      <c r="M1338" s="13">
        <v>0.45454545454545497</v>
      </c>
      <c r="N1338" s="13">
        <v>0.5</v>
      </c>
      <c r="O1338" s="13">
        <v>0.28125</v>
      </c>
      <c r="P1338" s="13"/>
      <c r="Q1338" s="13">
        <v>0.40909090909090901</v>
      </c>
      <c r="R1338" s="13">
        <v>0.45454545454545497</v>
      </c>
      <c r="S1338" s="13">
        <v>0.2</v>
      </c>
      <c r="T1338" s="13">
        <v>0.2</v>
      </c>
      <c r="U1338" s="13">
        <v>0.33333333333333298</v>
      </c>
      <c r="V1338" s="13">
        <v>0.33333333333333298</v>
      </c>
      <c r="W1338" s="13">
        <v>0.2</v>
      </c>
      <c r="X1338" s="13">
        <v>0.25</v>
      </c>
      <c r="Y1338" s="13"/>
      <c r="Z1338" s="13">
        <v>0.214285714285714</v>
      </c>
      <c r="AA1338" s="13">
        <v>0.42857142857142899</v>
      </c>
      <c r="AB1338" s="13">
        <v>0.33333333333333298</v>
      </c>
      <c r="AC1338" s="13">
        <v>0</v>
      </c>
      <c r="AD1338" s="13">
        <v>0.5</v>
      </c>
      <c r="AE1338" s="13">
        <v>0.45454545454545497</v>
      </c>
      <c r="AF1338" s="13">
        <v>0</v>
      </c>
      <c r="AG1338" s="13">
        <v>0.33333333333333298</v>
      </c>
      <c r="AH1338" s="13"/>
      <c r="AI1338" s="13">
        <v>0.16666666666666699</v>
      </c>
      <c r="AJ1338" s="13">
        <v>0.58333333333333304</v>
      </c>
      <c r="AK1338" s="13">
        <v>0.18181818181818199</v>
      </c>
      <c r="AL1338" s="13">
        <v>0.31034482758620702</v>
      </c>
      <c r="AM1338" s="13">
        <v>0.375</v>
      </c>
      <c r="AN1338" s="13"/>
      <c r="AO1338" s="13">
        <v>0.32727272727272699</v>
      </c>
      <c r="AP1338" s="13">
        <v>0.30769230769230799</v>
      </c>
      <c r="AQ1338" s="13"/>
      <c r="AR1338" s="13">
        <v>0.33333333333333298</v>
      </c>
      <c r="AS1338" s="13">
        <v>0.16666666666666699</v>
      </c>
      <c r="AT1338" s="13">
        <v>0.33333333333333298</v>
      </c>
      <c r="AU1338" s="13">
        <v>0.5</v>
      </c>
      <c r="AV1338" s="13">
        <v>0</v>
      </c>
      <c r="AW1338" s="13">
        <v>0.28571428571428598</v>
      </c>
      <c r="AX1338" s="13" t="s">
        <v>529</v>
      </c>
      <c r="AY1338" s="13">
        <v>0</v>
      </c>
      <c r="AZ1338" s="13">
        <v>0.4</v>
      </c>
      <c r="BA1338" s="13">
        <v>0.8</v>
      </c>
      <c r="BB1338" s="13">
        <v>0.55555555555555602</v>
      </c>
      <c r="BC1338" s="13">
        <v>0.33333333333333298</v>
      </c>
      <c r="BD1338" s="13"/>
      <c r="BE1338" s="13">
        <v>0.33333333333333298</v>
      </c>
    </row>
    <row r="1339" spans="2:57" x14ac:dyDescent="0.25">
      <c r="B1339" t="s">
        <v>523</v>
      </c>
      <c r="C1339" s="13">
        <v>0.161764705882353</v>
      </c>
      <c r="D1339" s="13">
        <v>0.19047619047618999</v>
      </c>
      <c r="E1339" s="13">
        <v>6.25E-2</v>
      </c>
      <c r="F1339" s="13">
        <v>7.69230769230769E-2</v>
      </c>
      <c r="G1339" s="13">
        <v>0.27777777777777801</v>
      </c>
      <c r="H1339" s="13"/>
      <c r="I1339" s="13">
        <v>0.12</v>
      </c>
      <c r="J1339" s="13">
        <v>0.27777777777777801</v>
      </c>
      <c r="K1339" s="13"/>
      <c r="L1339" s="13">
        <v>0.33333333333333298</v>
      </c>
      <c r="M1339" s="13">
        <v>9.0909090909090898E-2</v>
      </c>
      <c r="N1339" s="13">
        <v>0.1875</v>
      </c>
      <c r="O1339" s="13">
        <v>0.125</v>
      </c>
      <c r="P1339" s="13"/>
      <c r="Q1339" s="13">
        <v>0</v>
      </c>
      <c r="R1339" s="13">
        <v>0.18181818181818199</v>
      </c>
      <c r="S1339" s="13">
        <v>0.2</v>
      </c>
      <c r="T1339" s="13">
        <v>0.4</v>
      </c>
      <c r="U1339" s="13">
        <v>0.33333333333333298</v>
      </c>
      <c r="V1339" s="13">
        <v>0</v>
      </c>
      <c r="W1339" s="13">
        <v>0.2</v>
      </c>
      <c r="X1339" s="13">
        <v>0.125</v>
      </c>
      <c r="Y1339" s="13"/>
      <c r="Z1339" s="13">
        <v>0.214285714285714</v>
      </c>
      <c r="AA1339" s="13">
        <v>0</v>
      </c>
      <c r="AB1339" s="13">
        <v>8.3333333333333301E-2</v>
      </c>
      <c r="AC1339" s="13">
        <v>0.25</v>
      </c>
      <c r="AD1339" s="13">
        <v>0</v>
      </c>
      <c r="AE1339" s="13">
        <v>0.27272727272727298</v>
      </c>
      <c r="AF1339" s="13">
        <v>0.66666666666666696</v>
      </c>
      <c r="AG1339" s="13">
        <v>0.11111111111111099</v>
      </c>
      <c r="AH1339" s="13"/>
      <c r="AI1339" s="13">
        <v>0</v>
      </c>
      <c r="AJ1339" s="13">
        <v>0.16666666666666699</v>
      </c>
      <c r="AK1339" s="13">
        <v>9.0909090909090898E-2</v>
      </c>
      <c r="AL1339" s="13">
        <v>0.20689655172413801</v>
      </c>
      <c r="AM1339" s="13">
        <v>0</v>
      </c>
      <c r="AN1339" s="13"/>
      <c r="AO1339" s="13">
        <v>0.163636363636364</v>
      </c>
      <c r="AP1339" s="13">
        <v>0.15384615384615399</v>
      </c>
      <c r="AQ1339" s="13"/>
      <c r="AR1339" s="13">
        <v>0</v>
      </c>
      <c r="AS1339" s="13">
        <v>0.27777777777777801</v>
      </c>
      <c r="AT1339" s="13">
        <v>0.33333333333333298</v>
      </c>
      <c r="AU1339" s="13">
        <v>0.5</v>
      </c>
      <c r="AV1339" s="13">
        <v>0.16666666666666699</v>
      </c>
      <c r="AW1339" s="13">
        <v>0.28571428571428598</v>
      </c>
      <c r="AX1339" s="13" t="s">
        <v>529</v>
      </c>
      <c r="AY1339" s="13">
        <v>0.5</v>
      </c>
      <c r="AZ1339" s="13">
        <v>0</v>
      </c>
      <c r="BA1339" s="13">
        <v>0</v>
      </c>
      <c r="BB1339" s="13">
        <v>0</v>
      </c>
      <c r="BC1339" s="13">
        <v>0</v>
      </c>
      <c r="BD1339" s="13"/>
      <c r="BE1339" s="13">
        <v>0.16666666666666699</v>
      </c>
    </row>
    <row r="1340" spans="2:57" x14ac:dyDescent="0.25">
      <c r="B1340" t="s">
        <v>524</v>
      </c>
      <c r="C1340" s="13">
        <v>4.4117647058823498E-2</v>
      </c>
      <c r="D1340" s="13">
        <v>9.5238095238095205E-2</v>
      </c>
      <c r="E1340" s="13">
        <v>0</v>
      </c>
      <c r="F1340" s="13">
        <v>7.69230769230769E-2</v>
      </c>
      <c r="G1340" s="13">
        <v>0</v>
      </c>
      <c r="H1340" s="13"/>
      <c r="I1340" s="13">
        <v>0.06</v>
      </c>
      <c r="J1340" s="13">
        <v>0</v>
      </c>
      <c r="K1340" s="13"/>
      <c r="L1340" s="13">
        <v>0</v>
      </c>
      <c r="M1340" s="13">
        <v>0</v>
      </c>
      <c r="N1340" s="13">
        <v>0</v>
      </c>
      <c r="O1340" s="13">
        <v>9.375E-2</v>
      </c>
      <c r="P1340" s="13"/>
      <c r="Q1340" s="13">
        <v>9.0909090909090898E-2</v>
      </c>
      <c r="R1340" s="13">
        <v>0</v>
      </c>
      <c r="S1340" s="13">
        <v>0</v>
      </c>
      <c r="T1340" s="13">
        <v>0</v>
      </c>
      <c r="U1340" s="13">
        <v>0</v>
      </c>
      <c r="V1340" s="13">
        <v>0</v>
      </c>
      <c r="W1340" s="13">
        <v>0.2</v>
      </c>
      <c r="X1340" s="13">
        <v>0</v>
      </c>
      <c r="Y1340" s="13"/>
      <c r="Z1340" s="13">
        <v>0</v>
      </c>
      <c r="AA1340" s="13">
        <v>0</v>
      </c>
      <c r="AB1340" s="13">
        <v>8.3333333333333301E-2</v>
      </c>
      <c r="AC1340" s="13">
        <v>0</v>
      </c>
      <c r="AD1340" s="13">
        <v>0</v>
      </c>
      <c r="AE1340" s="13">
        <v>9.0909090909090898E-2</v>
      </c>
      <c r="AF1340" s="13">
        <v>0</v>
      </c>
      <c r="AG1340" s="13">
        <v>0.11111111111111099</v>
      </c>
      <c r="AH1340" s="13"/>
      <c r="AI1340" s="13">
        <v>0.16666666666666699</v>
      </c>
      <c r="AJ1340" s="13">
        <v>0</v>
      </c>
      <c r="AK1340" s="13">
        <v>9.0909090909090898E-2</v>
      </c>
      <c r="AL1340" s="13">
        <v>3.4482758620689703E-2</v>
      </c>
      <c r="AM1340" s="13">
        <v>0</v>
      </c>
      <c r="AN1340" s="13"/>
      <c r="AO1340" s="13">
        <v>3.6363636363636397E-2</v>
      </c>
      <c r="AP1340" s="13">
        <v>7.69230769230769E-2</v>
      </c>
      <c r="AQ1340" s="13"/>
      <c r="AR1340" s="13">
        <v>0.33333333333333298</v>
      </c>
      <c r="AS1340" s="13">
        <v>5.5555555555555601E-2</v>
      </c>
      <c r="AT1340" s="13">
        <v>0</v>
      </c>
      <c r="AU1340" s="13">
        <v>0</v>
      </c>
      <c r="AV1340" s="13">
        <v>0</v>
      </c>
      <c r="AW1340" s="13">
        <v>0.14285714285714299</v>
      </c>
      <c r="AX1340" s="13" t="s">
        <v>529</v>
      </c>
      <c r="AY1340" s="13">
        <v>0</v>
      </c>
      <c r="AZ1340" s="13">
        <v>0</v>
      </c>
      <c r="BA1340" s="13">
        <v>0</v>
      </c>
      <c r="BB1340" s="13">
        <v>0</v>
      </c>
      <c r="BC1340" s="13">
        <v>0</v>
      </c>
      <c r="BD1340" s="13"/>
      <c r="BE1340" s="13">
        <v>0</v>
      </c>
    </row>
    <row r="1341" spans="2:57" x14ac:dyDescent="0.25">
      <c r="B1341" t="s">
        <v>525</v>
      </c>
      <c r="C1341" s="13">
        <v>4.4117647058823498E-2</v>
      </c>
      <c r="D1341" s="13">
        <v>0.14285714285714299</v>
      </c>
      <c r="E1341" s="13">
        <v>0</v>
      </c>
      <c r="F1341" s="13">
        <v>0</v>
      </c>
      <c r="G1341" s="13">
        <v>0</v>
      </c>
      <c r="H1341" s="13"/>
      <c r="I1341" s="13">
        <v>0.06</v>
      </c>
      <c r="J1341" s="13">
        <v>0</v>
      </c>
      <c r="K1341" s="13"/>
      <c r="L1341" s="13">
        <v>0.11111111111111099</v>
      </c>
      <c r="M1341" s="13">
        <v>0</v>
      </c>
      <c r="N1341" s="13">
        <v>6.25E-2</v>
      </c>
      <c r="O1341" s="13">
        <v>3.125E-2</v>
      </c>
      <c r="P1341" s="13"/>
      <c r="Q1341" s="13">
        <v>0.13636363636363599</v>
      </c>
      <c r="R1341" s="13">
        <v>0</v>
      </c>
      <c r="S1341" s="13">
        <v>0</v>
      </c>
      <c r="T1341" s="13">
        <v>0</v>
      </c>
      <c r="U1341" s="13">
        <v>0</v>
      </c>
      <c r="V1341" s="13">
        <v>0</v>
      </c>
      <c r="W1341" s="13">
        <v>0</v>
      </c>
      <c r="X1341" s="13">
        <v>0</v>
      </c>
      <c r="Y1341" s="13"/>
      <c r="Z1341" s="13">
        <v>7.1428571428571397E-2</v>
      </c>
      <c r="AA1341" s="13">
        <v>0.14285714285714299</v>
      </c>
      <c r="AB1341" s="13">
        <v>0</v>
      </c>
      <c r="AC1341" s="13">
        <v>0</v>
      </c>
      <c r="AD1341" s="13">
        <v>0.125</v>
      </c>
      <c r="AE1341" s="13">
        <v>0</v>
      </c>
      <c r="AF1341" s="13">
        <v>0</v>
      </c>
      <c r="AG1341" s="13">
        <v>0</v>
      </c>
      <c r="AH1341" s="13"/>
      <c r="AI1341" s="13">
        <v>0.33333333333333298</v>
      </c>
      <c r="AJ1341" s="13">
        <v>0</v>
      </c>
      <c r="AK1341" s="13">
        <v>0</v>
      </c>
      <c r="AL1341" s="13">
        <v>3.4482758620689703E-2</v>
      </c>
      <c r="AM1341" s="13">
        <v>0</v>
      </c>
      <c r="AN1341" s="13"/>
      <c r="AO1341" s="13">
        <v>5.4545454545454501E-2</v>
      </c>
      <c r="AP1341" s="13">
        <v>0</v>
      </c>
      <c r="AQ1341" s="13"/>
      <c r="AR1341" s="13">
        <v>0</v>
      </c>
      <c r="AS1341" s="13">
        <v>5.5555555555555601E-2</v>
      </c>
      <c r="AT1341" s="13">
        <v>0</v>
      </c>
      <c r="AU1341" s="13">
        <v>0</v>
      </c>
      <c r="AV1341" s="13">
        <v>0.16666666666666699</v>
      </c>
      <c r="AW1341" s="13">
        <v>0</v>
      </c>
      <c r="AX1341" s="13" t="s">
        <v>529</v>
      </c>
      <c r="AY1341" s="13">
        <v>0.5</v>
      </c>
      <c r="AZ1341" s="13">
        <v>0</v>
      </c>
      <c r="BA1341" s="13">
        <v>0</v>
      </c>
      <c r="BB1341" s="13">
        <v>0</v>
      </c>
      <c r="BC1341" s="13">
        <v>0</v>
      </c>
      <c r="BD1341" s="13"/>
      <c r="BE1341" s="13">
        <v>0.16666666666666699</v>
      </c>
    </row>
    <row r="1342" spans="2:57" x14ac:dyDescent="0.25">
      <c r="B1342" t="s">
        <v>82</v>
      </c>
      <c r="C1342" s="13">
        <v>4.4117647058823498E-2</v>
      </c>
      <c r="D1342" s="13">
        <v>9.5238095238095205E-2</v>
      </c>
      <c r="E1342" s="13">
        <v>0</v>
      </c>
      <c r="F1342" s="13">
        <v>7.69230769230769E-2</v>
      </c>
      <c r="G1342" s="13">
        <v>0</v>
      </c>
      <c r="H1342" s="13"/>
      <c r="I1342" s="13">
        <v>0.06</v>
      </c>
      <c r="J1342" s="13">
        <v>0</v>
      </c>
      <c r="K1342" s="13"/>
      <c r="L1342" s="13">
        <v>0.11111111111111099</v>
      </c>
      <c r="M1342" s="13">
        <v>9.0909090909090898E-2</v>
      </c>
      <c r="N1342" s="13">
        <v>0</v>
      </c>
      <c r="O1342" s="13">
        <v>3.125E-2</v>
      </c>
      <c r="P1342" s="13"/>
      <c r="Q1342" s="13">
        <v>9.0909090909090898E-2</v>
      </c>
      <c r="R1342" s="13">
        <v>0</v>
      </c>
      <c r="S1342" s="13">
        <v>0</v>
      </c>
      <c r="T1342" s="13">
        <v>0.2</v>
      </c>
      <c r="U1342" s="13">
        <v>0</v>
      </c>
      <c r="V1342" s="13">
        <v>0</v>
      </c>
      <c r="W1342" s="13">
        <v>0</v>
      </c>
      <c r="X1342" s="13">
        <v>0</v>
      </c>
      <c r="Y1342" s="13"/>
      <c r="Z1342" s="13">
        <v>7.1428571428571397E-2</v>
      </c>
      <c r="AA1342" s="13">
        <v>0</v>
      </c>
      <c r="AB1342" s="13">
        <v>8.3333333333333301E-2</v>
      </c>
      <c r="AC1342" s="13">
        <v>0</v>
      </c>
      <c r="AD1342" s="13">
        <v>0</v>
      </c>
      <c r="AE1342" s="13">
        <v>0</v>
      </c>
      <c r="AF1342" s="13">
        <v>0</v>
      </c>
      <c r="AG1342" s="13">
        <v>0.11111111111111099</v>
      </c>
      <c r="AH1342" s="13"/>
      <c r="AI1342" s="13">
        <v>0.16666666666666699</v>
      </c>
      <c r="AJ1342" s="13">
        <v>0</v>
      </c>
      <c r="AK1342" s="13">
        <v>0</v>
      </c>
      <c r="AL1342" s="13">
        <v>6.8965517241379296E-2</v>
      </c>
      <c r="AM1342" s="13">
        <v>0</v>
      </c>
      <c r="AN1342" s="13"/>
      <c r="AO1342" s="13">
        <v>1.8181818181818198E-2</v>
      </c>
      <c r="AP1342" s="13">
        <v>0.15384615384615399</v>
      </c>
      <c r="AQ1342" s="13"/>
      <c r="AR1342" s="13">
        <v>0</v>
      </c>
      <c r="AS1342" s="13">
        <v>0</v>
      </c>
      <c r="AT1342" s="13">
        <v>0</v>
      </c>
      <c r="AU1342" s="13">
        <v>0</v>
      </c>
      <c r="AV1342" s="13">
        <v>0</v>
      </c>
      <c r="AW1342" s="13">
        <v>0</v>
      </c>
      <c r="AX1342" s="13" t="s">
        <v>529</v>
      </c>
      <c r="AY1342" s="13">
        <v>0</v>
      </c>
      <c r="AZ1342" s="13">
        <v>0.1</v>
      </c>
      <c r="BA1342" s="13">
        <v>0</v>
      </c>
      <c r="BB1342" s="13">
        <v>0.11111111111111099</v>
      </c>
      <c r="BC1342" s="13">
        <v>0.33333333333333298</v>
      </c>
      <c r="BD1342" s="13"/>
      <c r="BE1342" s="13">
        <v>0</v>
      </c>
    </row>
    <row r="1343" spans="2:57" x14ac:dyDescent="0.25">
      <c r="B1343" t="s">
        <v>526</v>
      </c>
      <c r="C1343" s="13">
        <v>0.70588235294117596</v>
      </c>
      <c r="D1343" s="13">
        <v>0.476190476190476</v>
      </c>
      <c r="E1343" s="13">
        <v>0.9375</v>
      </c>
      <c r="F1343" s="13">
        <v>0.76923076923076905</v>
      </c>
      <c r="G1343" s="13">
        <v>0.72222222222222199</v>
      </c>
      <c r="H1343" s="13"/>
      <c r="I1343" s="13">
        <v>0.7</v>
      </c>
      <c r="J1343" s="13">
        <v>0.72222222222222199</v>
      </c>
      <c r="K1343" s="13"/>
      <c r="L1343" s="13">
        <v>0.44444444444444398</v>
      </c>
      <c r="M1343" s="13">
        <v>0.81818181818181801</v>
      </c>
      <c r="N1343" s="13">
        <v>0.75</v>
      </c>
      <c r="O1343" s="13">
        <v>0.71875</v>
      </c>
      <c r="P1343" s="13"/>
      <c r="Q1343" s="13">
        <v>0.68181818181818199</v>
      </c>
      <c r="R1343" s="13">
        <v>0.81818181818181801</v>
      </c>
      <c r="S1343" s="13">
        <v>0.8</v>
      </c>
      <c r="T1343" s="13">
        <v>0.4</v>
      </c>
      <c r="U1343" s="13">
        <v>0.66666666666666696</v>
      </c>
      <c r="V1343" s="13">
        <v>1</v>
      </c>
      <c r="W1343" s="13">
        <v>0.6</v>
      </c>
      <c r="X1343" s="13">
        <v>0.875</v>
      </c>
      <c r="Y1343" s="13"/>
      <c r="Z1343" s="13">
        <v>0.64285714285714302</v>
      </c>
      <c r="AA1343" s="13">
        <v>0.85714285714285698</v>
      </c>
      <c r="AB1343" s="13">
        <v>0.75</v>
      </c>
      <c r="AC1343" s="13">
        <v>0.75</v>
      </c>
      <c r="AD1343" s="13">
        <v>0.875</v>
      </c>
      <c r="AE1343" s="13">
        <v>0.63636363636363602</v>
      </c>
      <c r="AF1343" s="13">
        <v>0.33333333333333298</v>
      </c>
      <c r="AG1343" s="13">
        <v>0.66666666666666696</v>
      </c>
      <c r="AH1343" s="13"/>
      <c r="AI1343" s="13">
        <v>0.33333333333333298</v>
      </c>
      <c r="AJ1343" s="13">
        <v>0.83333333333333304</v>
      </c>
      <c r="AK1343" s="13">
        <v>0.81818181818181801</v>
      </c>
      <c r="AL1343" s="13">
        <v>0.65517241379310298</v>
      </c>
      <c r="AM1343" s="13">
        <v>1</v>
      </c>
      <c r="AN1343" s="13"/>
      <c r="AO1343" s="13">
        <v>0.72727272727272696</v>
      </c>
      <c r="AP1343" s="13">
        <v>0.61538461538461497</v>
      </c>
      <c r="AQ1343" s="13"/>
      <c r="AR1343" s="13">
        <v>0.66666666666666696</v>
      </c>
      <c r="AS1343" s="13">
        <v>0.61111111111111105</v>
      </c>
      <c r="AT1343" s="13">
        <v>0.66666666666666696</v>
      </c>
      <c r="AU1343" s="13">
        <v>0.5</v>
      </c>
      <c r="AV1343" s="13">
        <v>0.66666666666666696</v>
      </c>
      <c r="AW1343" s="13">
        <v>0.57142857142857095</v>
      </c>
      <c r="AX1343" s="13" t="s">
        <v>529</v>
      </c>
      <c r="AY1343" s="13">
        <v>0</v>
      </c>
      <c r="AZ1343" s="13">
        <v>0.9</v>
      </c>
      <c r="BA1343" s="13">
        <v>1</v>
      </c>
      <c r="BB1343" s="13">
        <v>0.88888888888888895</v>
      </c>
      <c r="BC1343" s="13">
        <v>0.66666666666666696</v>
      </c>
      <c r="BD1343" s="13"/>
      <c r="BE1343" s="13">
        <v>0.66666666666666696</v>
      </c>
    </row>
    <row r="1344" spans="2:57" x14ac:dyDescent="0.25">
      <c r="B1344" t="s">
        <v>527</v>
      </c>
      <c r="C1344" s="13">
        <v>8.8235294117647106E-2</v>
      </c>
      <c r="D1344" s="13">
        <v>0.238095238095238</v>
      </c>
      <c r="E1344" s="13">
        <v>0</v>
      </c>
      <c r="F1344" s="13">
        <v>7.69230769230769E-2</v>
      </c>
      <c r="G1344" s="13">
        <v>0</v>
      </c>
      <c r="H1344" s="13"/>
      <c r="I1344" s="13">
        <v>0.12</v>
      </c>
      <c r="J1344" s="13">
        <v>0</v>
      </c>
      <c r="K1344" s="13"/>
      <c r="L1344" s="13">
        <v>0.11111111111111099</v>
      </c>
      <c r="M1344" s="13">
        <v>0</v>
      </c>
      <c r="N1344" s="13">
        <v>6.25E-2</v>
      </c>
      <c r="O1344" s="13">
        <v>0.125</v>
      </c>
      <c r="P1344" s="13"/>
      <c r="Q1344" s="13">
        <v>0.22727272727272699</v>
      </c>
      <c r="R1344" s="13">
        <v>0</v>
      </c>
      <c r="S1344" s="13">
        <v>0</v>
      </c>
      <c r="T1344" s="13">
        <v>0</v>
      </c>
      <c r="U1344" s="13">
        <v>0</v>
      </c>
      <c r="V1344" s="13">
        <v>0</v>
      </c>
      <c r="W1344" s="13">
        <v>0.2</v>
      </c>
      <c r="X1344" s="13">
        <v>0</v>
      </c>
      <c r="Y1344" s="13"/>
      <c r="Z1344" s="13">
        <v>7.1428571428571397E-2</v>
      </c>
      <c r="AA1344" s="13">
        <v>0.14285714285714299</v>
      </c>
      <c r="AB1344" s="13">
        <v>8.3333333333333301E-2</v>
      </c>
      <c r="AC1344" s="13">
        <v>0</v>
      </c>
      <c r="AD1344" s="13">
        <v>0.125</v>
      </c>
      <c r="AE1344" s="13">
        <v>9.0909090909090898E-2</v>
      </c>
      <c r="AF1344" s="13">
        <v>0</v>
      </c>
      <c r="AG1344" s="13">
        <v>0.11111111111111099</v>
      </c>
      <c r="AH1344" s="13"/>
      <c r="AI1344" s="13">
        <v>0.5</v>
      </c>
      <c r="AJ1344" s="13">
        <v>0</v>
      </c>
      <c r="AK1344" s="13">
        <v>9.0909090909090898E-2</v>
      </c>
      <c r="AL1344" s="13">
        <v>6.8965517241379296E-2</v>
      </c>
      <c r="AM1344" s="13">
        <v>0</v>
      </c>
      <c r="AN1344" s="13"/>
      <c r="AO1344" s="13">
        <v>9.0909090909090898E-2</v>
      </c>
      <c r="AP1344" s="13">
        <v>7.69230769230769E-2</v>
      </c>
      <c r="AQ1344" s="13"/>
      <c r="AR1344" s="13">
        <v>0.33333333333333298</v>
      </c>
      <c r="AS1344" s="13">
        <v>0.11111111111111099</v>
      </c>
      <c r="AT1344" s="13">
        <v>0</v>
      </c>
      <c r="AU1344" s="13">
        <v>0</v>
      </c>
      <c r="AV1344" s="13">
        <v>0.16666666666666699</v>
      </c>
      <c r="AW1344" s="13">
        <v>0.14285714285714299</v>
      </c>
      <c r="AX1344" s="13" t="s">
        <v>529</v>
      </c>
      <c r="AY1344" s="13">
        <v>0.5</v>
      </c>
      <c r="AZ1344" s="13">
        <v>0</v>
      </c>
      <c r="BA1344" s="13">
        <v>0</v>
      </c>
      <c r="BB1344" s="13">
        <v>0</v>
      </c>
      <c r="BC1344" s="13">
        <v>0</v>
      </c>
      <c r="BD1344" s="13"/>
      <c r="BE1344" s="13">
        <v>0.16666666666666699</v>
      </c>
    </row>
    <row r="1345" spans="2:57" x14ac:dyDescent="0.25">
      <c r="B1345" t="s">
        <v>274</v>
      </c>
      <c r="C1345" s="13">
        <v>0.61764705882352899</v>
      </c>
      <c r="D1345" s="13">
        <v>0.238095238095238</v>
      </c>
      <c r="E1345" s="13">
        <v>0.9375</v>
      </c>
      <c r="F1345" s="13">
        <v>0.69230769230769196</v>
      </c>
      <c r="G1345" s="13">
        <v>0.72222222222222199</v>
      </c>
      <c r="H1345" s="13"/>
      <c r="I1345" s="13">
        <v>0.57999999999999996</v>
      </c>
      <c r="J1345" s="13">
        <v>0.72222222222222199</v>
      </c>
      <c r="K1345" s="13"/>
      <c r="L1345" s="13">
        <v>0.33333333333333298</v>
      </c>
      <c r="M1345" s="13">
        <v>0.81818181818181801</v>
      </c>
      <c r="N1345" s="13">
        <v>0.6875</v>
      </c>
      <c r="O1345" s="13">
        <v>0.59375</v>
      </c>
      <c r="P1345" s="13"/>
      <c r="Q1345" s="13">
        <v>0.45454545454545497</v>
      </c>
      <c r="R1345" s="13">
        <v>0.81818181818181801</v>
      </c>
      <c r="S1345" s="13">
        <v>0.8</v>
      </c>
      <c r="T1345" s="13">
        <v>0.4</v>
      </c>
      <c r="U1345" s="13">
        <v>0.66666666666666696</v>
      </c>
      <c r="V1345" s="13">
        <v>1</v>
      </c>
      <c r="W1345" s="13">
        <v>0.4</v>
      </c>
      <c r="X1345" s="13">
        <v>0.875</v>
      </c>
      <c r="Y1345" s="13"/>
      <c r="Z1345" s="13">
        <v>0.57142857142857095</v>
      </c>
      <c r="AA1345" s="13">
        <v>0.71428571428571397</v>
      </c>
      <c r="AB1345" s="13">
        <v>0.66666666666666696</v>
      </c>
      <c r="AC1345" s="13">
        <v>0.75</v>
      </c>
      <c r="AD1345" s="13">
        <v>0.75</v>
      </c>
      <c r="AE1345" s="13">
        <v>0.54545454545454497</v>
      </c>
      <c r="AF1345" s="13">
        <v>0.33333333333333298</v>
      </c>
      <c r="AG1345" s="13">
        <v>0.55555555555555602</v>
      </c>
      <c r="AH1345" s="13"/>
      <c r="AI1345" s="13">
        <v>-0.16666666666666699</v>
      </c>
      <c r="AJ1345" s="13">
        <v>0.83333333333333304</v>
      </c>
      <c r="AK1345" s="13">
        <v>0.72727272727272696</v>
      </c>
      <c r="AL1345" s="13">
        <v>0.58620689655172398</v>
      </c>
      <c r="AM1345" s="13">
        <v>1</v>
      </c>
      <c r="AN1345" s="13"/>
      <c r="AO1345" s="13">
        <v>0.63636363636363602</v>
      </c>
      <c r="AP1345" s="13">
        <v>0.53846153846153899</v>
      </c>
      <c r="AQ1345" s="13"/>
      <c r="AR1345" s="13">
        <v>0.33333333333333298</v>
      </c>
      <c r="AS1345" s="13">
        <v>0.5</v>
      </c>
      <c r="AT1345" s="13">
        <v>0.66666666666666696</v>
      </c>
      <c r="AU1345" s="13">
        <v>0.5</v>
      </c>
      <c r="AV1345" s="13">
        <v>0.5</v>
      </c>
      <c r="AW1345" s="13">
        <v>0.42857142857142899</v>
      </c>
      <c r="AX1345" s="13" t="s">
        <v>529</v>
      </c>
      <c r="AY1345" s="13">
        <v>-0.5</v>
      </c>
      <c r="AZ1345" s="13">
        <v>0.9</v>
      </c>
      <c r="BA1345" s="13">
        <v>1</v>
      </c>
      <c r="BB1345" s="13">
        <v>0.88888888888888895</v>
      </c>
      <c r="BC1345" s="13">
        <v>0.66666666666666696</v>
      </c>
      <c r="BD1345" s="13"/>
      <c r="BE1345" s="13">
        <v>0.5</v>
      </c>
    </row>
    <row r="1346" spans="2:57" x14ac:dyDescent="0.25">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row>
    <row r="1347" spans="2:57" x14ac:dyDescent="0.25">
      <c r="B1347" s="6" t="s">
        <v>534</v>
      </c>
      <c r="C1347" s="13"/>
      <c r="D1347" s="13"/>
      <c r="E1347" s="13"/>
      <c r="F1347" s="13"/>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row>
    <row r="1348" spans="2:57" x14ac:dyDescent="0.25">
      <c r="B1348" s="23" t="s">
        <v>535</v>
      </c>
      <c r="C1348" s="13"/>
      <c r="D1348" s="13"/>
      <c r="E1348" s="13"/>
      <c r="F1348" s="13"/>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row>
    <row r="1349" spans="2:57" x14ac:dyDescent="0.25">
      <c r="B1349" t="s">
        <v>521</v>
      </c>
      <c r="C1349" s="13">
        <v>0.26470588235294101</v>
      </c>
      <c r="D1349" s="13">
        <v>9.5238095238095205E-2</v>
      </c>
      <c r="E1349" s="13">
        <v>0.25</v>
      </c>
      <c r="F1349" s="13">
        <v>0.46153846153846201</v>
      </c>
      <c r="G1349" s="13">
        <v>0.33333333333333298</v>
      </c>
      <c r="H1349" s="13"/>
      <c r="I1349" s="13">
        <v>0.24</v>
      </c>
      <c r="J1349" s="13">
        <v>0.33333333333333298</v>
      </c>
      <c r="K1349" s="13"/>
      <c r="L1349" s="13">
        <v>0.33333333333333298</v>
      </c>
      <c r="M1349" s="13">
        <v>0.45454545454545497</v>
      </c>
      <c r="N1349" s="13">
        <v>0.25</v>
      </c>
      <c r="O1349" s="13">
        <v>0.1875</v>
      </c>
      <c r="P1349" s="13"/>
      <c r="Q1349" s="13">
        <v>0.18181818181818199</v>
      </c>
      <c r="R1349" s="13">
        <v>0.18181818181818199</v>
      </c>
      <c r="S1349" s="13">
        <v>0.2</v>
      </c>
      <c r="T1349" s="13">
        <v>0.2</v>
      </c>
      <c r="U1349" s="13">
        <v>0.33333333333333298</v>
      </c>
      <c r="V1349" s="13">
        <v>1</v>
      </c>
      <c r="W1349" s="13">
        <v>0.6</v>
      </c>
      <c r="X1349" s="13">
        <v>0.125</v>
      </c>
      <c r="Y1349" s="13"/>
      <c r="Z1349" s="13">
        <v>0.35714285714285698</v>
      </c>
      <c r="AA1349" s="13">
        <v>0.14285714285714299</v>
      </c>
      <c r="AB1349" s="13">
        <v>0.25</v>
      </c>
      <c r="AC1349" s="13">
        <v>0.5</v>
      </c>
      <c r="AD1349" s="13">
        <v>0.25</v>
      </c>
      <c r="AE1349" s="13">
        <v>0.45454545454545497</v>
      </c>
      <c r="AF1349" s="13">
        <v>0</v>
      </c>
      <c r="AG1349" s="13">
        <v>0</v>
      </c>
      <c r="AH1349" s="13"/>
      <c r="AI1349" s="13">
        <v>0</v>
      </c>
      <c r="AJ1349" s="13">
        <v>0</v>
      </c>
      <c r="AK1349" s="13">
        <v>0.45454545454545497</v>
      </c>
      <c r="AL1349" s="13">
        <v>0.24137931034482801</v>
      </c>
      <c r="AM1349" s="13">
        <v>0.75</v>
      </c>
      <c r="AN1349" s="13"/>
      <c r="AO1349" s="13">
        <v>0.29090909090909101</v>
      </c>
      <c r="AP1349" s="13">
        <v>0.15384615384615399</v>
      </c>
      <c r="AQ1349" s="13"/>
      <c r="AR1349" s="13">
        <v>0.33333333333333298</v>
      </c>
      <c r="AS1349" s="13">
        <v>0.27777777777777801</v>
      </c>
      <c r="AT1349" s="13">
        <v>0.33333333333333298</v>
      </c>
      <c r="AU1349" s="13">
        <v>0.5</v>
      </c>
      <c r="AV1349" s="13">
        <v>0.33333333333333298</v>
      </c>
      <c r="AW1349" s="13">
        <v>0.28571428571428598</v>
      </c>
      <c r="AX1349" s="13" t="s">
        <v>529</v>
      </c>
      <c r="AY1349" s="13">
        <v>0</v>
      </c>
      <c r="AZ1349" s="13">
        <v>0.3</v>
      </c>
      <c r="BA1349" s="13">
        <v>0.2</v>
      </c>
      <c r="BB1349" s="13">
        <v>0.22222222222222199</v>
      </c>
      <c r="BC1349" s="13">
        <v>0</v>
      </c>
      <c r="BD1349" s="13"/>
      <c r="BE1349" s="13">
        <v>0.33333333333333298</v>
      </c>
    </row>
    <row r="1350" spans="2:57" x14ac:dyDescent="0.25">
      <c r="B1350" t="s">
        <v>522</v>
      </c>
      <c r="C1350" s="13">
        <v>0.41176470588235298</v>
      </c>
      <c r="D1350" s="13">
        <v>0.38095238095238099</v>
      </c>
      <c r="E1350" s="13">
        <v>0.4375</v>
      </c>
      <c r="F1350" s="13">
        <v>0.38461538461538503</v>
      </c>
      <c r="G1350" s="13">
        <v>0.44444444444444398</v>
      </c>
      <c r="H1350" s="13"/>
      <c r="I1350" s="13">
        <v>0.4</v>
      </c>
      <c r="J1350" s="13">
        <v>0.44444444444444398</v>
      </c>
      <c r="K1350" s="13"/>
      <c r="L1350" s="13">
        <v>0</v>
      </c>
      <c r="M1350" s="13">
        <v>0.36363636363636398</v>
      </c>
      <c r="N1350" s="13">
        <v>0.4375</v>
      </c>
      <c r="O1350" s="13">
        <v>0.53125</v>
      </c>
      <c r="P1350" s="13"/>
      <c r="Q1350" s="13">
        <v>0.36363636363636398</v>
      </c>
      <c r="R1350" s="13">
        <v>0.54545454545454497</v>
      </c>
      <c r="S1350" s="13">
        <v>0.4</v>
      </c>
      <c r="T1350" s="13">
        <v>0.6</v>
      </c>
      <c r="U1350" s="13">
        <v>0.33333333333333298</v>
      </c>
      <c r="V1350" s="13">
        <v>0</v>
      </c>
      <c r="W1350" s="13">
        <v>0.2</v>
      </c>
      <c r="X1350" s="13">
        <v>0.75</v>
      </c>
      <c r="Y1350" s="13"/>
      <c r="Z1350" s="13">
        <v>0.14285714285714299</v>
      </c>
      <c r="AA1350" s="13">
        <v>0.42857142857142899</v>
      </c>
      <c r="AB1350" s="13">
        <v>0.5</v>
      </c>
      <c r="AC1350" s="13">
        <v>0.25</v>
      </c>
      <c r="AD1350" s="13">
        <v>0.625</v>
      </c>
      <c r="AE1350" s="13">
        <v>0.27272727272727298</v>
      </c>
      <c r="AF1350" s="13">
        <v>0.66666666666666696</v>
      </c>
      <c r="AG1350" s="13">
        <v>0.66666666666666696</v>
      </c>
      <c r="AH1350" s="13"/>
      <c r="AI1350" s="13">
        <v>0.33333333333333298</v>
      </c>
      <c r="AJ1350" s="13">
        <v>0.66666666666666696</v>
      </c>
      <c r="AK1350" s="13">
        <v>0.45454545454545497</v>
      </c>
      <c r="AL1350" s="13">
        <v>0.44827586206896602</v>
      </c>
      <c r="AM1350" s="13">
        <v>0</v>
      </c>
      <c r="AN1350" s="13"/>
      <c r="AO1350" s="13">
        <v>0.43636363636363601</v>
      </c>
      <c r="AP1350" s="13">
        <v>0.30769230769230799</v>
      </c>
      <c r="AQ1350" s="13"/>
      <c r="AR1350" s="13">
        <v>0.33333333333333298</v>
      </c>
      <c r="AS1350" s="13">
        <v>0.33333333333333298</v>
      </c>
      <c r="AT1350" s="13">
        <v>0.66666666666666696</v>
      </c>
      <c r="AU1350" s="13">
        <v>0</v>
      </c>
      <c r="AV1350" s="13">
        <v>0.33333333333333298</v>
      </c>
      <c r="AW1350" s="13">
        <v>0.42857142857142899</v>
      </c>
      <c r="AX1350" s="13" t="s">
        <v>529</v>
      </c>
      <c r="AY1350" s="13">
        <v>0</v>
      </c>
      <c r="AZ1350" s="13">
        <v>0.5</v>
      </c>
      <c r="BA1350" s="13">
        <v>0.6</v>
      </c>
      <c r="BB1350" s="13">
        <v>0.55555555555555602</v>
      </c>
      <c r="BC1350" s="13">
        <v>0.33333333333333298</v>
      </c>
      <c r="BD1350" s="13"/>
      <c r="BE1350" s="13">
        <v>0.16666666666666699</v>
      </c>
    </row>
    <row r="1351" spans="2:57" x14ac:dyDescent="0.25">
      <c r="B1351" t="s">
        <v>523</v>
      </c>
      <c r="C1351" s="13">
        <v>0.161764705882353</v>
      </c>
      <c r="D1351" s="13">
        <v>0.238095238095238</v>
      </c>
      <c r="E1351" s="13">
        <v>0.125</v>
      </c>
      <c r="F1351" s="13">
        <v>7.69230769230769E-2</v>
      </c>
      <c r="G1351" s="13">
        <v>0.16666666666666699</v>
      </c>
      <c r="H1351" s="13"/>
      <c r="I1351" s="13">
        <v>0.16</v>
      </c>
      <c r="J1351" s="13">
        <v>0.16666666666666699</v>
      </c>
      <c r="K1351" s="13"/>
      <c r="L1351" s="13">
        <v>0.22222222222222199</v>
      </c>
      <c r="M1351" s="13">
        <v>9.0909090909090898E-2</v>
      </c>
      <c r="N1351" s="13">
        <v>0.25</v>
      </c>
      <c r="O1351" s="13">
        <v>0.125</v>
      </c>
      <c r="P1351" s="13"/>
      <c r="Q1351" s="13">
        <v>0.18181818181818199</v>
      </c>
      <c r="R1351" s="13">
        <v>0.18181818181818199</v>
      </c>
      <c r="S1351" s="13">
        <v>0.2</v>
      </c>
      <c r="T1351" s="13">
        <v>0</v>
      </c>
      <c r="U1351" s="13">
        <v>0</v>
      </c>
      <c r="V1351" s="13">
        <v>0</v>
      </c>
      <c r="W1351" s="13">
        <v>0.2</v>
      </c>
      <c r="X1351" s="13">
        <v>0.125</v>
      </c>
      <c r="Y1351" s="13"/>
      <c r="Z1351" s="13">
        <v>0.214285714285714</v>
      </c>
      <c r="AA1351" s="13">
        <v>0</v>
      </c>
      <c r="AB1351" s="13">
        <v>0.16666666666666699</v>
      </c>
      <c r="AC1351" s="13">
        <v>0.25</v>
      </c>
      <c r="AD1351" s="13">
        <v>0.125</v>
      </c>
      <c r="AE1351" s="13">
        <v>0.18181818181818199</v>
      </c>
      <c r="AF1351" s="13">
        <v>0.33333333333333298</v>
      </c>
      <c r="AG1351" s="13">
        <v>0.11111111111111099</v>
      </c>
      <c r="AH1351" s="13"/>
      <c r="AI1351" s="13">
        <v>0.16666666666666699</v>
      </c>
      <c r="AJ1351" s="13">
        <v>8.3333333333333301E-2</v>
      </c>
      <c r="AK1351" s="13">
        <v>0</v>
      </c>
      <c r="AL1351" s="13">
        <v>0.20689655172413801</v>
      </c>
      <c r="AM1351" s="13">
        <v>0.25</v>
      </c>
      <c r="AN1351" s="13"/>
      <c r="AO1351" s="13">
        <v>0.12727272727272701</v>
      </c>
      <c r="AP1351" s="13">
        <v>0.30769230769230799</v>
      </c>
      <c r="AQ1351" s="13"/>
      <c r="AR1351" s="13">
        <v>0</v>
      </c>
      <c r="AS1351" s="13">
        <v>0.27777777777777801</v>
      </c>
      <c r="AT1351" s="13">
        <v>0</v>
      </c>
      <c r="AU1351" s="13">
        <v>0.5</v>
      </c>
      <c r="AV1351" s="13">
        <v>0.16666666666666699</v>
      </c>
      <c r="AW1351" s="13">
        <v>0.14285714285714299</v>
      </c>
      <c r="AX1351" s="13" t="s">
        <v>529</v>
      </c>
      <c r="AY1351" s="13">
        <v>0.5</v>
      </c>
      <c r="AZ1351" s="13">
        <v>0</v>
      </c>
      <c r="BA1351" s="13">
        <v>0.2</v>
      </c>
      <c r="BB1351" s="13">
        <v>0.11111111111111099</v>
      </c>
      <c r="BC1351" s="13">
        <v>0</v>
      </c>
      <c r="BD1351" s="13"/>
      <c r="BE1351" s="13">
        <v>0.33333333333333298</v>
      </c>
    </row>
    <row r="1352" spans="2:57" x14ac:dyDescent="0.25">
      <c r="B1352" t="s">
        <v>524</v>
      </c>
      <c r="C1352" s="13">
        <v>8.8235294117647106E-2</v>
      </c>
      <c r="D1352" s="13">
        <v>0.14285714285714299</v>
      </c>
      <c r="E1352" s="13">
        <v>0.1875</v>
      </c>
      <c r="F1352" s="13">
        <v>0</v>
      </c>
      <c r="G1352" s="13">
        <v>0</v>
      </c>
      <c r="H1352" s="13"/>
      <c r="I1352" s="13">
        <v>0.12</v>
      </c>
      <c r="J1352" s="13">
        <v>0</v>
      </c>
      <c r="K1352" s="13"/>
      <c r="L1352" s="13">
        <v>0.22222222222222199</v>
      </c>
      <c r="M1352" s="13">
        <v>0</v>
      </c>
      <c r="N1352" s="13">
        <v>0</v>
      </c>
      <c r="O1352" s="13">
        <v>0.125</v>
      </c>
      <c r="P1352" s="13"/>
      <c r="Q1352" s="13">
        <v>0.13636363636363599</v>
      </c>
      <c r="R1352" s="13">
        <v>9.0909090909090898E-2</v>
      </c>
      <c r="S1352" s="13">
        <v>0.2</v>
      </c>
      <c r="T1352" s="13">
        <v>0</v>
      </c>
      <c r="U1352" s="13">
        <v>0.16666666666666699</v>
      </c>
      <c r="V1352" s="13">
        <v>0</v>
      </c>
      <c r="W1352" s="13">
        <v>0</v>
      </c>
      <c r="X1352" s="13">
        <v>0</v>
      </c>
      <c r="Y1352" s="13"/>
      <c r="Z1352" s="13">
        <v>7.1428571428571397E-2</v>
      </c>
      <c r="AA1352" s="13">
        <v>0.28571428571428598</v>
      </c>
      <c r="AB1352" s="13">
        <v>0</v>
      </c>
      <c r="AC1352" s="13">
        <v>0</v>
      </c>
      <c r="AD1352" s="13">
        <v>0</v>
      </c>
      <c r="AE1352" s="13">
        <v>9.0909090909090898E-2</v>
      </c>
      <c r="AF1352" s="13">
        <v>0</v>
      </c>
      <c r="AG1352" s="13">
        <v>0.22222222222222199</v>
      </c>
      <c r="AH1352" s="13"/>
      <c r="AI1352" s="13">
        <v>0.33333333333333298</v>
      </c>
      <c r="AJ1352" s="13">
        <v>0.25</v>
      </c>
      <c r="AK1352" s="13">
        <v>9.0909090909090898E-2</v>
      </c>
      <c r="AL1352" s="13">
        <v>0</v>
      </c>
      <c r="AM1352" s="13">
        <v>0</v>
      </c>
      <c r="AN1352" s="13"/>
      <c r="AO1352" s="13">
        <v>7.2727272727272696E-2</v>
      </c>
      <c r="AP1352" s="13">
        <v>0.15384615384615399</v>
      </c>
      <c r="AQ1352" s="13"/>
      <c r="AR1352" s="13">
        <v>0.33333333333333298</v>
      </c>
      <c r="AS1352" s="13">
        <v>5.5555555555555601E-2</v>
      </c>
      <c r="AT1352" s="13">
        <v>0</v>
      </c>
      <c r="AU1352" s="13">
        <v>0</v>
      </c>
      <c r="AV1352" s="13">
        <v>0</v>
      </c>
      <c r="AW1352" s="13">
        <v>0.14285714285714299</v>
      </c>
      <c r="AX1352" s="13" t="s">
        <v>529</v>
      </c>
      <c r="AY1352" s="13">
        <v>0</v>
      </c>
      <c r="AZ1352" s="13">
        <v>0.1</v>
      </c>
      <c r="BA1352" s="13">
        <v>0</v>
      </c>
      <c r="BB1352" s="13">
        <v>0.11111111111111099</v>
      </c>
      <c r="BC1352" s="13">
        <v>0.33333333333333298</v>
      </c>
      <c r="BD1352" s="13"/>
      <c r="BE1352" s="13">
        <v>0</v>
      </c>
    </row>
    <row r="1353" spans="2:57" x14ac:dyDescent="0.25">
      <c r="B1353" t="s">
        <v>533</v>
      </c>
      <c r="C1353" s="13">
        <v>2.9411764705882401E-2</v>
      </c>
      <c r="D1353" s="13">
        <v>9.5238095238095205E-2</v>
      </c>
      <c r="E1353" s="13">
        <v>0</v>
      </c>
      <c r="F1353" s="13">
        <v>0</v>
      </c>
      <c r="G1353" s="13">
        <v>0</v>
      </c>
      <c r="H1353" s="13"/>
      <c r="I1353" s="13">
        <v>0.04</v>
      </c>
      <c r="J1353" s="13">
        <v>0</v>
      </c>
      <c r="K1353" s="13"/>
      <c r="L1353" s="13">
        <v>0.11111111111111099</v>
      </c>
      <c r="M1353" s="13">
        <v>0</v>
      </c>
      <c r="N1353" s="13">
        <v>6.25E-2</v>
      </c>
      <c r="O1353" s="13">
        <v>0</v>
      </c>
      <c r="P1353" s="13"/>
      <c r="Q1353" s="13">
        <v>9.0909090909090898E-2</v>
      </c>
      <c r="R1353" s="13">
        <v>0</v>
      </c>
      <c r="S1353" s="13">
        <v>0</v>
      </c>
      <c r="T1353" s="13">
        <v>0</v>
      </c>
      <c r="U1353" s="13">
        <v>0</v>
      </c>
      <c r="V1353" s="13">
        <v>0</v>
      </c>
      <c r="W1353" s="13">
        <v>0</v>
      </c>
      <c r="X1353" s="13">
        <v>0</v>
      </c>
      <c r="Y1353" s="13"/>
      <c r="Z1353" s="13">
        <v>7.1428571428571397E-2</v>
      </c>
      <c r="AA1353" s="13">
        <v>0.14285714285714299</v>
      </c>
      <c r="AB1353" s="13">
        <v>0</v>
      </c>
      <c r="AC1353" s="13">
        <v>0</v>
      </c>
      <c r="AD1353" s="13">
        <v>0</v>
      </c>
      <c r="AE1353" s="13">
        <v>0</v>
      </c>
      <c r="AF1353" s="13">
        <v>0</v>
      </c>
      <c r="AG1353" s="13">
        <v>0</v>
      </c>
      <c r="AH1353" s="13"/>
      <c r="AI1353" s="13">
        <v>0.16666666666666699</v>
      </c>
      <c r="AJ1353" s="13">
        <v>0</v>
      </c>
      <c r="AK1353" s="13">
        <v>0</v>
      </c>
      <c r="AL1353" s="13">
        <v>3.4482758620689703E-2</v>
      </c>
      <c r="AM1353" s="13">
        <v>0</v>
      </c>
      <c r="AN1353" s="13"/>
      <c r="AO1353" s="13">
        <v>3.6363636363636397E-2</v>
      </c>
      <c r="AP1353" s="13">
        <v>0</v>
      </c>
      <c r="AQ1353" s="13"/>
      <c r="AR1353" s="13">
        <v>0</v>
      </c>
      <c r="AS1353" s="13">
        <v>0</v>
      </c>
      <c r="AT1353" s="13">
        <v>0</v>
      </c>
      <c r="AU1353" s="13">
        <v>0</v>
      </c>
      <c r="AV1353" s="13">
        <v>0.16666666666666699</v>
      </c>
      <c r="AW1353" s="13">
        <v>0</v>
      </c>
      <c r="AX1353" s="13" t="s">
        <v>529</v>
      </c>
      <c r="AY1353" s="13">
        <v>0.5</v>
      </c>
      <c r="AZ1353" s="13">
        <v>0</v>
      </c>
      <c r="BA1353" s="13">
        <v>0</v>
      </c>
      <c r="BB1353" s="13">
        <v>0</v>
      </c>
      <c r="BC1353" s="13">
        <v>0</v>
      </c>
      <c r="BD1353" s="13"/>
      <c r="BE1353" s="13">
        <v>0.16666666666666699</v>
      </c>
    </row>
    <row r="1354" spans="2:57" x14ac:dyDescent="0.25">
      <c r="B1354" t="s">
        <v>82</v>
      </c>
      <c r="C1354" s="13">
        <v>4.4117647058823498E-2</v>
      </c>
      <c r="D1354" s="13">
        <v>4.7619047619047603E-2</v>
      </c>
      <c r="E1354" s="13">
        <v>0</v>
      </c>
      <c r="F1354" s="13">
        <v>7.69230769230769E-2</v>
      </c>
      <c r="G1354" s="13">
        <v>5.5555555555555601E-2</v>
      </c>
      <c r="H1354" s="13"/>
      <c r="I1354" s="13">
        <v>0.04</v>
      </c>
      <c r="J1354" s="13">
        <v>5.5555555555555601E-2</v>
      </c>
      <c r="K1354" s="13"/>
      <c r="L1354" s="13">
        <v>0.11111111111111099</v>
      </c>
      <c r="M1354" s="13">
        <v>9.0909090909090898E-2</v>
      </c>
      <c r="N1354" s="13">
        <v>0</v>
      </c>
      <c r="O1354" s="13">
        <v>3.125E-2</v>
      </c>
      <c r="P1354" s="13"/>
      <c r="Q1354" s="13">
        <v>4.5454545454545497E-2</v>
      </c>
      <c r="R1354" s="13">
        <v>0</v>
      </c>
      <c r="S1354" s="13">
        <v>0</v>
      </c>
      <c r="T1354" s="13">
        <v>0.2</v>
      </c>
      <c r="U1354" s="13">
        <v>0.16666666666666699</v>
      </c>
      <c r="V1354" s="13">
        <v>0</v>
      </c>
      <c r="W1354" s="13">
        <v>0</v>
      </c>
      <c r="X1354" s="13">
        <v>0</v>
      </c>
      <c r="Y1354" s="13"/>
      <c r="Z1354" s="13">
        <v>0.14285714285714299</v>
      </c>
      <c r="AA1354" s="13">
        <v>0</v>
      </c>
      <c r="AB1354" s="13">
        <v>8.3333333333333301E-2</v>
      </c>
      <c r="AC1354" s="13">
        <v>0</v>
      </c>
      <c r="AD1354" s="13">
        <v>0</v>
      </c>
      <c r="AE1354" s="13">
        <v>0</v>
      </c>
      <c r="AF1354" s="13">
        <v>0</v>
      </c>
      <c r="AG1354" s="13">
        <v>0</v>
      </c>
      <c r="AH1354" s="13"/>
      <c r="AI1354" s="13">
        <v>0</v>
      </c>
      <c r="AJ1354" s="13">
        <v>0</v>
      </c>
      <c r="AK1354" s="13">
        <v>0</v>
      </c>
      <c r="AL1354" s="13">
        <v>6.8965517241379296E-2</v>
      </c>
      <c r="AM1354" s="13">
        <v>0</v>
      </c>
      <c r="AN1354" s="13"/>
      <c r="AO1354" s="13">
        <v>3.6363636363636397E-2</v>
      </c>
      <c r="AP1354" s="13">
        <v>7.69230769230769E-2</v>
      </c>
      <c r="AQ1354" s="13"/>
      <c r="AR1354" s="13">
        <v>0</v>
      </c>
      <c r="AS1354" s="13">
        <v>5.5555555555555601E-2</v>
      </c>
      <c r="AT1354" s="13">
        <v>0</v>
      </c>
      <c r="AU1354" s="13">
        <v>0</v>
      </c>
      <c r="AV1354" s="13">
        <v>0</v>
      </c>
      <c r="AW1354" s="13">
        <v>0</v>
      </c>
      <c r="AX1354" s="13" t="s">
        <v>529</v>
      </c>
      <c r="AY1354" s="13">
        <v>0</v>
      </c>
      <c r="AZ1354" s="13">
        <v>0.1</v>
      </c>
      <c r="BA1354" s="13">
        <v>0</v>
      </c>
      <c r="BB1354" s="13">
        <v>0</v>
      </c>
      <c r="BC1354" s="13">
        <v>0.33333333333333298</v>
      </c>
      <c r="BD1354" s="13"/>
      <c r="BE1354" s="13">
        <v>0</v>
      </c>
    </row>
    <row r="1355" spans="2:57" x14ac:dyDescent="0.25">
      <c r="B1355" t="s">
        <v>526</v>
      </c>
      <c r="C1355" s="13">
        <v>0.67647058823529405</v>
      </c>
      <c r="D1355" s="13">
        <v>0.476190476190476</v>
      </c>
      <c r="E1355" s="13">
        <v>0.6875</v>
      </c>
      <c r="F1355" s="13">
        <v>0.84615384615384603</v>
      </c>
      <c r="G1355" s="13">
        <v>0.77777777777777801</v>
      </c>
      <c r="H1355" s="13"/>
      <c r="I1355" s="13">
        <v>0.64</v>
      </c>
      <c r="J1355" s="13">
        <v>0.77777777777777801</v>
      </c>
      <c r="K1355" s="13"/>
      <c r="L1355" s="13">
        <v>0.33333333333333298</v>
      </c>
      <c r="M1355" s="13">
        <v>0.81818181818181801</v>
      </c>
      <c r="N1355" s="13">
        <v>0.6875</v>
      </c>
      <c r="O1355" s="13">
        <v>0.71875</v>
      </c>
      <c r="P1355" s="13"/>
      <c r="Q1355" s="13">
        <v>0.54545454545454497</v>
      </c>
      <c r="R1355" s="13">
        <v>0.72727272727272696</v>
      </c>
      <c r="S1355" s="13">
        <v>0.6</v>
      </c>
      <c r="T1355" s="13">
        <v>0.8</v>
      </c>
      <c r="U1355" s="13">
        <v>0.66666666666666696</v>
      </c>
      <c r="V1355" s="13">
        <v>1</v>
      </c>
      <c r="W1355" s="13">
        <v>0.8</v>
      </c>
      <c r="X1355" s="13">
        <v>0.875</v>
      </c>
      <c r="Y1355" s="13"/>
      <c r="Z1355" s="13">
        <v>0.5</v>
      </c>
      <c r="AA1355" s="13">
        <v>0.57142857142857095</v>
      </c>
      <c r="AB1355" s="13">
        <v>0.75</v>
      </c>
      <c r="AC1355" s="13">
        <v>0.75</v>
      </c>
      <c r="AD1355" s="13">
        <v>0.875</v>
      </c>
      <c r="AE1355" s="13">
        <v>0.72727272727272696</v>
      </c>
      <c r="AF1355" s="13">
        <v>0.66666666666666696</v>
      </c>
      <c r="AG1355" s="13">
        <v>0.66666666666666696</v>
      </c>
      <c r="AH1355" s="13"/>
      <c r="AI1355" s="13">
        <v>0.33333333333333298</v>
      </c>
      <c r="AJ1355" s="13">
        <v>0.66666666666666696</v>
      </c>
      <c r="AK1355" s="13">
        <v>0.90909090909090895</v>
      </c>
      <c r="AL1355" s="13">
        <v>0.68965517241379304</v>
      </c>
      <c r="AM1355" s="13">
        <v>0.75</v>
      </c>
      <c r="AN1355" s="13"/>
      <c r="AO1355" s="13">
        <v>0.72727272727272696</v>
      </c>
      <c r="AP1355" s="13">
        <v>0.46153846153846201</v>
      </c>
      <c r="AQ1355" s="13"/>
      <c r="AR1355" s="13">
        <v>0.66666666666666696</v>
      </c>
      <c r="AS1355" s="13">
        <v>0.61111111111111105</v>
      </c>
      <c r="AT1355" s="13">
        <v>1</v>
      </c>
      <c r="AU1355" s="13">
        <v>0.5</v>
      </c>
      <c r="AV1355" s="13">
        <v>0.66666666666666696</v>
      </c>
      <c r="AW1355" s="13">
        <v>0.71428571428571397</v>
      </c>
      <c r="AX1355" s="13" t="s">
        <v>529</v>
      </c>
      <c r="AY1355" s="13">
        <v>0</v>
      </c>
      <c r="AZ1355" s="13">
        <v>0.8</v>
      </c>
      <c r="BA1355" s="13">
        <v>0.8</v>
      </c>
      <c r="BB1355" s="13">
        <v>0.77777777777777801</v>
      </c>
      <c r="BC1355" s="13">
        <v>0.33333333333333298</v>
      </c>
      <c r="BD1355" s="13"/>
      <c r="BE1355" s="13">
        <v>0.5</v>
      </c>
    </row>
    <row r="1356" spans="2:57" x14ac:dyDescent="0.25">
      <c r="B1356" t="s">
        <v>274</v>
      </c>
      <c r="C1356" s="13">
        <v>-0.63235294117647101</v>
      </c>
      <c r="D1356" s="13">
        <v>-0.42857142857142899</v>
      </c>
      <c r="E1356" s="13">
        <v>-0.6875</v>
      </c>
      <c r="F1356" s="13">
        <v>-0.76923076923076905</v>
      </c>
      <c r="G1356" s="13">
        <v>-0.72222222222222199</v>
      </c>
      <c r="H1356" s="13"/>
      <c r="I1356" s="13">
        <v>-0.6</v>
      </c>
      <c r="J1356" s="13">
        <v>-0.72222222222222199</v>
      </c>
      <c r="K1356" s="13"/>
      <c r="L1356" s="13">
        <v>-0.22222222222222199</v>
      </c>
      <c r="M1356" s="13">
        <v>-0.72727272727272696</v>
      </c>
      <c r="N1356" s="13">
        <v>-0.6875</v>
      </c>
      <c r="O1356" s="13">
        <v>-0.6875</v>
      </c>
      <c r="P1356" s="13"/>
      <c r="Q1356" s="13">
        <v>-0.5</v>
      </c>
      <c r="R1356" s="13">
        <v>-0.72727272727272696</v>
      </c>
      <c r="S1356" s="13">
        <v>-0.6</v>
      </c>
      <c r="T1356" s="13">
        <v>-0.6</v>
      </c>
      <c r="U1356" s="13">
        <v>-0.5</v>
      </c>
      <c r="V1356" s="13">
        <v>-1</v>
      </c>
      <c r="W1356" s="13">
        <v>-0.8</v>
      </c>
      <c r="X1356" s="13">
        <v>-0.875</v>
      </c>
      <c r="Y1356" s="13"/>
      <c r="Z1356" s="13">
        <v>-0.35714285714285698</v>
      </c>
      <c r="AA1356" s="13">
        <v>-0.57142857142857095</v>
      </c>
      <c r="AB1356" s="13">
        <v>-0.66666666666666696</v>
      </c>
      <c r="AC1356" s="13">
        <v>-0.75</v>
      </c>
      <c r="AD1356" s="13">
        <v>-0.875</v>
      </c>
      <c r="AE1356" s="13">
        <v>-0.72727272727272696</v>
      </c>
      <c r="AF1356" s="13">
        <v>-0.66666666666666696</v>
      </c>
      <c r="AG1356" s="13">
        <v>-0.66666666666666696</v>
      </c>
      <c r="AH1356" s="13"/>
      <c r="AI1356" s="13">
        <v>-0.33333333333333298</v>
      </c>
      <c r="AJ1356" s="13">
        <v>-0.66666666666666696</v>
      </c>
      <c r="AK1356" s="13">
        <v>-0.90909090909090895</v>
      </c>
      <c r="AL1356" s="13">
        <v>-0.62068965517241403</v>
      </c>
      <c r="AM1356" s="13">
        <v>-0.75</v>
      </c>
      <c r="AN1356" s="13"/>
      <c r="AO1356" s="13">
        <v>-0.69090909090909103</v>
      </c>
      <c r="AP1356" s="13">
        <v>-0.38461538461538503</v>
      </c>
      <c r="AQ1356" s="13"/>
      <c r="AR1356" s="13">
        <v>-0.66666666666666696</v>
      </c>
      <c r="AS1356" s="13">
        <v>-0.55555555555555602</v>
      </c>
      <c r="AT1356" s="13">
        <v>-1</v>
      </c>
      <c r="AU1356" s="13">
        <v>-0.5</v>
      </c>
      <c r="AV1356" s="13">
        <v>-0.66666666666666696</v>
      </c>
      <c r="AW1356" s="13">
        <v>-0.71428571428571397</v>
      </c>
      <c r="AX1356" s="13" t="s">
        <v>529</v>
      </c>
      <c r="AY1356" s="13">
        <v>0</v>
      </c>
      <c r="AZ1356" s="13">
        <v>-0.7</v>
      </c>
      <c r="BA1356" s="13">
        <v>-0.8</v>
      </c>
      <c r="BB1356" s="13">
        <v>-0.77777777777777801</v>
      </c>
      <c r="BC1356" s="13">
        <v>0</v>
      </c>
      <c r="BD1356" s="13"/>
      <c r="BE1356" s="13">
        <v>-0.5</v>
      </c>
    </row>
    <row r="1357" spans="2:57" x14ac:dyDescent="0.25">
      <c r="C1357" s="13"/>
      <c r="D1357" s="13"/>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row>
    <row r="1358" spans="2:57" x14ac:dyDescent="0.25">
      <c r="B1358" s="6" t="s">
        <v>550</v>
      </c>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row>
    <row r="1359" spans="2:57" x14ac:dyDescent="0.25">
      <c r="B1359" s="23" t="s">
        <v>531</v>
      </c>
      <c r="C1359" s="13"/>
      <c r="D1359" s="13"/>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row>
    <row r="1360" spans="2:57" x14ac:dyDescent="0.25">
      <c r="B1360" t="s">
        <v>315</v>
      </c>
      <c r="C1360" s="13">
        <v>8.8235294117647106E-2</v>
      </c>
      <c r="D1360" s="13">
        <v>0.19047619047618999</v>
      </c>
      <c r="E1360" s="13">
        <v>0</v>
      </c>
      <c r="F1360" s="13">
        <v>7.69230769230769E-2</v>
      </c>
      <c r="G1360" s="13">
        <v>5.5555555555555601E-2</v>
      </c>
      <c r="H1360" s="13"/>
      <c r="I1360" s="13">
        <v>0.1</v>
      </c>
      <c r="J1360" s="13">
        <v>5.5555555555555601E-2</v>
      </c>
      <c r="K1360" s="13"/>
      <c r="L1360" s="13">
        <v>0</v>
      </c>
      <c r="M1360" s="13">
        <v>9.0909090909090898E-2</v>
      </c>
      <c r="N1360" s="13">
        <v>0.125</v>
      </c>
      <c r="O1360" s="13">
        <v>9.375E-2</v>
      </c>
      <c r="P1360" s="13"/>
      <c r="Q1360" s="13">
        <v>0.18181818181818199</v>
      </c>
      <c r="R1360" s="13">
        <v>9.0909090909090898E-2</v>
      </c>
      <c r="S1360" s="13">
        <v>0</v>
      </c>
      <c r="T1360" s="13">
        <v>0</v>
      </c>
      <c r="U1360" s="13">
        <v>0.16666666666666699</v>
      </c>
      <c r="V1360" s="13">
        <v>0</v>
      </c>
      <c r="W1360" s="13">
        <v>0</v>
      </c>
      <c r="X1360" s="13">
        <v>0</v>
      </c>
      <c r="Y1360" s="13"/>
      <c r="Z1360" s="13">
        <v>0</v>
      </c>
      <c r="AA1360" s="13">
        <v>0</v>
      </c>
      <c r="AB1360" s="13">
        <v>8.3333333333333301E-2</v>
      </c>
      <c r="AC1360" s="13">
        <v>0</v>
      </c>
      <c r="AD1360" s="13">
        <v>0</v>
      </c>
      <c r="AE1360" s="13">
        <v>0.18181818181818199</v>
      </c>
      <c r="AF1360" s="13">
        <v>0</v>
      </c>
      <c r="AG1360" s="13">
        <v>0.33333333333333298</v>
      </c>
      <c r="AH1360" s="13"/>
      <c r="AI1360" s="13">
        <v>0.16666666666666699</v>
      </c>
      <c r="AJ1360" s="13">
        <v>0.16666666666666699</v>
      </c>
      <c r="AK1360" s="13">
        <v>9.0909090909090898E-2</v>
      </c>
      <c r="AL1360" s="13">
        <v>6.8965517241379296E-2</v>
      </c>
      <c r="AM1360" s="13">
        <v>0</v>
      </c>
      <c r="AN1360" s="13"/>
      <c r="AO1360" s="13">
        <v>9.0909090909090898E-2</v>
      </c>
      <c r="AP1360" s="13">
        <v>7.69230769230769E-2</v>
      </c>
      <c r="AQ1360" s="13"/>
      <c r="AR1360" s="13">
        <v>0</v>
      </c>
      <c r="AS1360" s="13">
        <v>0</v>
      </c>
      <c r="AT1360" s="13">
        <v>0</v>
      </c>
      <c r="AU1360" s="13">
        <v>0</v>
      </c>
      <c r="AV1360" s="13">
        <v>0</v>
      </c>
      <c r="AW1360" s="13">
        <v>0.14285714285714299</v>
      </c>
      <c r="AX1360" s="13" t="s">
        <v>529</v>
      </c>
      <c r="AY1360" s="13">
        <v>0</v>
      </c>
      <c r="AZ1360" s="13">
        <v>0.1</v>
      </c>
      <c r="BA1360" s="13">
        <v>0.2</v>
      </c>
      <c r="BB1360" s="13">
        <v>0.33333333333333298</v>
      </c>
      <c r="BC1360" s="13">
        <v>0</v>
      </c>
      <c r="BD1360" s="13"/>
      <c r="BE1360" s="13">
        <v>0</v>
      </c>
    </row>
    <row r="1361" spans="2:57" x14ac:dyDescent="0.25">
      <c r="B1361" t="s">
        <v>316</v>
      </c>
      <c r="C1361" s="13">
        <v>0.29411764705882398</v>
      </c>
      <c r="D1361" s="13">
        <v>0.28571428571428598</v>
      </c>
      <c r="E1361" s="13">
        <v>0.3125</v>
      </c>
      <c r="F1361" s="13">
        <v>0.15384615384615399</v>
      </c>
      <c r="G1361" s="13">
        <v>0.38888888888888901</v>
      </c>
      <c r="H1361" s="13"/>
      <c r="I1361" s="13">
        <v>0.26</v>
      </c>
      <c r="J1361" s="13">
        <v>0.38888888888888901</v>
      </c>
      <c r="K1361" s="13"/>
      <c r="L1361" s="13">
        <v>0.33333333333333298</v>
      </c>
      <c r="M1361" s="13">
        <v>0.45454545454545497</v>
      </c>
      <c r="N1361" s="13">
        <v>0.1875</v>
      </c>
      <c r="O1361" s="13">
        <v>0.28125</v>
      </c>
      <c r="P1361" s="13"/>
      <c r="Q1361" s="13">
        <v>0.36363636363636398</v>
      </c>
      <c r="R1361" s="13">
        <v>0.27272727272727298</v>
      </c>
      <c r="S1361" s="13">
        <v>0.4</v>
      </c>
      <c r="T1361" s="13">
        <v>0</v>
      </c>
      <c r="U1361" s="13">
        <v>0.33333333333333298</v>
      </c>
      <c r="V1361" s="13">
        <v>0</v>
      </c>
      <c r="W1361" s="13">
        <v>0.2</v>
      </c>
      <c r="X1361" s="13">
        <v>0.5</v>
      </c>
      <c r="Y1361" s="13"/>
      <c r="Z1361" s="13">
        <v>0.35714285714285698</v>
      </c>
      <c r="AA1361" s="13">
        <v>0.14285714285714299</v>
      </c>
      <c r="AB1361" s="13">
        <v>0.25</v>
      </c>
      <c r="AC1361" s="13">
        <v>0.5</v>
      </c>
      <c r="AD1361" s="13">
        <v>0.375</v>
      </c>
      <c r="AE1361" s="13">
        <v>0.27272727272727298</v>
      </c>
      <c r="AF1361" s="13">
        <v>0.33333333333333298</v>
      </c>
      <c r="AG1361" s="13">
        <v>0.22222222222222199</v>
      </c>
      <c r="AH1361" s="13"/>
      <c r="AI1361" s="13">
        <v>0.16666666666666699</v>
      </c>
      <c r="AJ1361" s="13">
        <v>0.25</v>
      </c>
      <c r="AK1361" s="13">
        <v>0.36363636363636398</v>
      </c>
      <c r="AL1361" s="13">
        <v>0.20689655172413801</v>
      </c>
      <c r="AM1361" s="13">
        <v>0.625</v>
      </c>
      <c r="AN1361" s="13"/>
      <c r="AO1361" s="13">
        <v>0.30909090909090903</v>
      </c>
      <c r="AP1361" s="13">
        <v>0.230769230769231</v>
      </c>
      <c r="AQ1361" s="13"/>
      <c r="AR1361" s="13">
        <v>0.66666666666666696</v>
      </c>
      <c r="AS1361" s="13">
        <v>0.33333333333333298</v>
      </c>
      <c r="AT1361" s="13">
        <v>0.66666666666666696</v>
      </c>
      <c r="AU1361" s="13">
        <v>0.5</v>
      </c>
      <c r="AV1361" s="13">
        <v>0.16666666666666699</v>
      </c>
      <c r="AW1361" s="13">
        <v>0.28571428571428598</v>
      </c>
      <c r="AX1361" s="13" t="s">
        <v>529</v>
      </c>
      <c r="AY1361" s="13">
        <v>0</v>
      </c>
      <c r="AZ1361" s="13">
        <v>0.3</v>
      </c>
      <c r="BA1361" s="13">
        <v>0</v>
      </c>
      <c r="BB1361" s="13">
        <v>0.22222222222222199</v>
      </c>
      <c r="BC1361" s="13">
        <v>0.33333333333333298</v>
      </c>
      <c r="BD1361" s="13"/>
      <c r="BE1361" s="13">
        <v>0.16666666666666699</v>
      </c>
    </row>
    <row r="1362" spans="2:57" x14ac:dyDescent="0.25">
      <c r="B1362" t="s">
        <v>335</v>
      </c>
      <c r="C1362" s="13">
        <v>0.27941176470588203</v>
      </c>
      <c r="D1362" s="13">
        <v>0.33333333333333298</v>
      </c>
      <c r="E1362" s="13">
        <v>0.3125</v>
      </c>
      <c r="F1362" s="13">
        <v>0.230769230769231</v>
      </c>
      <c r="G1362" s="13">
        <v>0.22222222222222199</v>
      </c>
      <c r="H1362" s="13"/>
      <c r="I1362" s="13">
        <v>0.3</v>
      </c>
      <c r="J1362" s="13">
        <v>0.22222222222222199</v>
      </c>
      <c r="K1362" s="13"/>
      <c r="L1362" s="13">
        <v>0.33333333333333298</v>
      </c>
      <c r="M1362" s="13">
        <v>0.36363636363636398</v>
      </c>
      <c r="N1362" s="13">
        <v>0.25</v>
      </c>
      <c r="O1362" s="13">
        <v>0.25</v>
      </c>
      <c r="P1362" s="13"/>
      <c r="Q1362" s="13">
        <v>0.18181818181818199</v>
      </c>
      <c r="R1362" s="13">
        <v>0.45454545454545497</v>
      </c>
      <c r="S1362" s="13">
        <v>0.2</v>
      </c>
      <c r="T1362" s="13">
        <v>0.6</v>
      </c>
      <c r="U1362" s="13">
        <v>0.16666666666666699</v>
      </c>
      <c r="V1362" s="13">
        <v>0.33333333333333298</v>
      </c>
      <c r="W1362" s="13">
        <v>0.4</v>
      </c>
      <c r="X1362" s="13">
        <v>0.25</v>
      </c>
      <c r="Y1362" s="13"/>
      <c r="Z1362" s="13">
        <v>0.42857142857142899</v>
      </c>
      <c r="AA1362" s="13">
        <v>0.28571428571428598</v>
      </c>
      <c r="AB1362" s="13">
        <v>0.25</v>
      </c>
      <c r="AC1362" s="13">
        <v>0.25</v>
      </c>
      <c r="AD1362" s="13">
        <v>0.25</v>
      </c>
      <c r="AE1362" s="13">
        <v>0.18181818181818199</v>
      </c>
      <c r="AF1362" s="13">
        <v>0.33333333333333298</v>
      </c>
      <c r="AG1362" s="13">
        <v>0.22222222222222199</v>
      </c>
      <c r="AH1362" s="13"/>
      <c r="AI1362" s="13">
        <v>0.33333333333333298</v>
      </c>
      <c r="AJ1362" s="13">
        <v>0.41666666666666702</v>
      </c>
      <c r="AK1362" s="13">
        <v>0.27272727272727298</v>
      </c>
      <c r="AL1362" s="13">
        <v>0.31034482758620702</v>
      </c>
      <c r="AM1362" s="13">
        <v>0</v>
      </c>
      <c r="AN1362" s="13"/>
      <c r="AO1362" s="13">
        <v>0.29090909090909101</v>
      </c>
      <c r="AP1362" s="13">
        <v>0.230769230769231</v>
      </c>
      <c r="AQ1362" s="13"/>
      <c r="AR1362" s="13">
        <v>0</v>
      </c>
      <c r="AS1362" s="13">
        <v>0.27777777777777801</v>
      </c>
      <c r="AT1362" s="13">
        <v>0.33333333333333298</v>
      </c>
      <c r="AU1362" s="13">
        <v>0.5</v>
      </c>
      <c r="AV1362" s="13">
        <v>0.33333333333333298</v>
      </c>
      <c r="AW1362" s="13">
        <v>0.14285714285714299</v>
      </c>
      <c r="AX1362" s="13" t="s">
        <v>529</v>
      </c>
      <c r="AY1362" s="13">
        <v>1</v>
      </c>
      <c r="AZ1362" s="13">
        <v>0.1</v>
      </c>
      <c r="BA1362" s="13">
        <v>0.6</v>
      </c>
      <c r="BB1362" s="13">
        <v>0.33333333333333298</v>
      </c>
      <c r="BC1362" s="13">
        <v>0</v>
      </c>
      <c r="BD1362" s="13"/>
      <c r="BE1362" s="13">
        <v>0.16666666666666699</v>
      </c>
    </row>
    <row r="1363" spans="2:57" x14ac:dyDescent="0.25">
      <c r="B1363" t="s">
        <v>318</v>
      </c>
      <c r="C1363" s="13">
        <v>0.220588235294118</v>
      </c>
      <c r="D1363" s="13">
        <v>9.5238095238095205E-2</v>
      </c>
      <c r="E1363" s="13">
        <v>0.25</v>
      </c>
      <c r="F1363" s="13">
        <v>0.38461538461538503</v>
      </c>
      <c r="G1363" s="13">
        <v>0.22222222222222199</v>
      </c>
      <c r="H1363" s="13"/>
      <c r="I1363" s="13">
        <v>0.22</v>
      </c>
      <c r="J1363" s="13">
        <v>0.22222222222222199</v>
      </c>
      <c r="K1363" s="13"/>
      <c r="L1363" s="13">
        <v>0.22222222222222199</v>
      </c>
      <c r="M1363" s="13">
        <v>0</v>
      </c>
      <c r="N1363" s="13">
        <v>0.25</v>
      </c>
      <c r="O1363" s="13">
        <v>0.28125</v>
      </c>
      <c r="P1363" s="13"/>
      <c r="Q1363" s="13">
        <v>0.18181818181818199</v>
      </c>
      <c r="R1363" s="13">
        <v>9.0909090909090898E-2</v>
      </c>
      <c r="S1363" s="13">
        <v>0.2</v>
      </c>
      <c r="T1363" s="13">
        <v>0.2</v>
      </c>
      <c r="U1363" s="13">
        <v>0.33333333333333298</v>
      </c>
      <c r="V1363" s="13">
        <v>0.66666666666666696</v>
      </c>
      <c r="W1363" s="13">
        <v>0.4</v>
      </c>
      <c r="X1363" s="13">
        <v>0.25</v>
      </c>
      <c r="Y1363" s="13"/>
      <c r="Z1363" s="13">
        <v>0.14285714285714299</v>
      </c>
      <c r="AA1363" s="13">
        <v>0.57142857142857095</v>
      </c>
      <c r="AB1363" s="13">
        <v>0.25</v>
      </c>
      <c r="AC1363" s="13">
        <v>0.25</v>
      </c>
      <c r="AD1363" s="13">
        <v>0.375</v>
      </c>
      <c r="AE1363" s="13">
        <v>0.18181818181818199</v>
      </c>
      <c r="AF1363" s="13">
        <v>0</v>
      </c>
      <c r="AG1363" s="13">
        <v>0</v>
      </c>
      <c r="AH1363" s="13"/>
      <c r="AI1363" s="13">
        <v>0.33333333333333298</v>
      </c>
      <c r="AJ1363" s="13">
        <v>8.3333333333333301E-2</v>
      </c>
      <c r="AK1363" s="13">
        <v>9.0909090909090898E-2</v>
      </c>
      <c r="AL1363" s="13">
        <v>0.31034482758620702</v>
      </c>
      <c r="AM1363" s="13">
        <v>0.25</v>
      </c>
      <c r="AN1363" s="13"/>
      <c r="AO1363" s="13">
        <v>0.236363636363636</v>
      </c>
      <c r="AP1363" s="13">
        <v>0.15384615384615399</v>
      </c>
      <c r="AQ1363" s="13"/>
      <c r="AR1363" s="13">
        <v>0.33333333333333298</v>
      </c>
      <c r="AS1363" s="13">
        <v>0.22222222222222199</v>
      </c>
      <c r="AT1363" s="13">
        <v>0</v>
      </c>
      <c r="AU1363" s="13">
        <v>0</v>
      </c>
      <c r="AV1363" s="13">
        <v>0.33333333333333298</v>
      </c>
      <c r="AW1363" s="13">
        <v>0.14285714285714299</v>
      </c>
      <c r="AX1363" s="13" t="s">
        <v>529</v>
      </c>
      <c r="AY1363" s="13">
        <v>0</v>
      </c>
      <c r="AZ1363" s="13">
        <v>0.4</v>
      </c>
      <c r="BA1363" s="13">
        <v>0.2</v>
      </c>
      <c r="BB1363" s="13">
        <v>0.11111111111111099</v>
      </c>
      <c r="BC1363" s="13">
        <v>0.33333333333333298</v>
      </c>
      <c r="BD1363" s="13"/>
      <c r="BE1363" s="13">
        <v>0.16666666666666699</v>
      </c>
    </row>
    <row r="1364" spans="2:57" x14ac:dyDescent="0.25">
      <c r="B1364" t="s">
        <v>82</v>
      </c>
      <c r="C1364" s="13">
        <v>0.11764705882352899</v>
      </c>
      <c r="D1364" s="13">
        <v>9.5238095238095205E-2</v>
      </c>
      <c r="E1364" s="13">
        <v>0.125</v>
      </c>
      <c r="F1364" s="13">
        <v>0.15384615384615399</v>
      </c>
      <c r="G1364" s="13">
        <v>0.11111111111111099</v>
      </c>
      <c r="H1364" s="13"/>
      <c r="I1364" s="13">
        <v>0.12</v>
      </c>
      <c r="J1364" s="13">
        <v>0.11111111111111099</v>
      </c>
      <c r="K1364" s="13"/>
      <c r="L1364" s="13">
        <v>0.11111111111111099</v>
      </c>
      <c r="M1364" s="13">
        <v>9.0909090909090898E-2</v>
      </c>
      <c r="N1364" s="13">
        <v>0.1875</v>
      </c>
      <c r="O1364" s="13">
        <v>9.375E-2</v>
      </c>
      <c r="P1364" s="13"/>
      <c r="Q1364" s="13">
        <v>9.0909090909090898E-2</v>
      </c>
      <c r="R1364" s="13">
        <v>9.0909090909090898E-2</v>
      </c>
      <c r="S1364" s="13">
        <v>0.2</v>
      </c>
      <c r="T1364" s="13">
        <v>0.2</v>
      </c>
      <c r="U1364" s="13">
        <v>0</v>
      </c>
      <c r="V1364" s="13">
        <v>0</v>
      </c>
      <c r="W1364" s="13">
        <v>0</v>
      </c>
      <c r="X1364" s="13">
        <v>0</v>
      </c>
      <c r="Y1364" s="13"/>
      <c r="Z1364" s="13">
        <v>7.1428571428571397E-2</v>
      </c>
      <c r="AA1364" s="13">
        <v>0</v>
      </c>
      <c r="AB1364" s="13">
        <v>0.16666666666666699</v>
      </c>
      <c r="AC1364" s="13">
        <v>0</v>
      </c>
      <c r="AD1364" s="13">
        <v>0</v>
      </c>
      <c r="AE1364" s="13">
        <v>0.18181818181818199</v>
      </c>
      <c r="AF1364" s="13">
        <v>0.33333333333333298</v>
      </c>
      <c r="AG1364" s="13">
        <v>0.22222222222222199</v>
      </c>
      <c r="AH1364" s="13"/>
      <c r="AI1364" s="13">
        <v>0</v>
      </c>
      <c r="AJ1364" s="13">
        <v>8.3333333333333301E-2</v>
      </c>
      <c r="AK1364" s="13">
        <v>0.18181818181818199</v>
      </c>
      <c r="AL1364" s="13">
        <v>0.10344827586206901</v>
      </c>
      <c r="AM1364" s="13">
        <v>0.125</v>
      </c>
      <c r="AN1364" s="13"/>
      <c r="AO1364" s="13">
        <v>7.2727272727272696E-2</v>
      </c>
      <c r="AP1364" s="13">
        <v>0.30769230769230799</v>
      </c>
      <c r="AQ1364" s="13"/>
      <c r="AR1364" s="13">
        <v>0</v>
      </c>
      <c r="AS1364" s="13">
        <v>0.16666666666666699</v>
      </c>
      <c r="AT1364" s="13">
        <v>0</v>
      </c>
      <c r="AU1364" s="13">
        <v>0</v>
      </c>
      <c r="AV1364" s="13">
        <v>0.16666666666666699</v>
      </c>
      <c r="AW1364" s="13">
        <v>0.28571428571428598</v>
      </c>
      <c r="AX1364" s="13" t="s">
        <v>529</v>
      </c>
      <c r="AY1364" s="13">
        <v>0</v>
      </c>
      <c r="AZ1364" s="13">
        <v>0.1</v>
      </c>
      <c r="BA1364" s="13">
        <v>0</v>
      </c>
      <c r="BB1364" s="13">
        <v>0</v>
      </c>
      <c r="BC1364" s="13">
        <v>0.33333333333333298</v>
      </c>
      <c r="BD1364" s="13"/>
      <c r="BE1364" s="13">
        <v>0.5</v>
      </c>
    </row>
    <row r="1365" spans="2:57" x14ac:dyDescent="0.25">
      <c r="B1365" t="s">
        <v>319</v>
      </c>
      <c r="C1365" s="13">
        <v>0.38235294117647101</v>
      </c>
      <c r="D1365" s="13">
        <v>0.476190476190476</v>
      </c>
      <c r="E1365" s="13">
        <v>0.3125</v>
      </c>
      <c r="F1365" s="13">
        <v>0.230769230769231</v>
      </c>
      <c r="G1365" s="13">
        <v>0.44444444444444398</v>
      </c>
      <c r="H1365" s="13"/>
      <c r="I1365" s="13">
        <v>0.36</v>
      </c>
      <c r="J1365" s="13">
        <v>0.44444444444444398</v>
      </c>
      <c r="K1365" s="13"/>
      <c r="L1365" s="13">
        <v>0.33333333333333298</v>
      </c>
      <c r="M1365" s="13">
        <v>0.54545454545454497</v>
      </c>
      <c r="N1365" s="13">
        <v>0.3125</v>
      </c>
      <c r="O1365" s="13">
        <v>0.375</v>
      </c>
      <c r="P1365" s="13"/>
      <c r="Q1365" s="13">
        <v>0.54545454545454497</v>
      </c>
      <c r="R1365" s="13">
        <v>0.36363636363636398</v>
      </c>
      <c r="S1365" s="13">
        <v>0.4</v>
      </c>
      <c r="T1365" s="13">
        <v>0</v>
      </c>
      <c r="U1365" s="13">
        <v>0.5</v>
      </c>
      <c r="V1365" s="13">
        <v>0</v>
      </c>
      <c r="W1365" s="13">
        <v>0.2</v>
      </c>
      <c r="X1365" s="13">
        <v>0.5</v>
      </c>
      <c r="Y1365" s="13"/>
      <c r="Z1365" s="13">
        <v>0.35714285714285698</v>
      </c>
      <c r="AA1365" s="13">
        <v>0.14285714285714299</v>
      </c>
      <c r="AB1365" s="13">
        <v>0.33333333333333298</v>
      </c>
      <c r="AC1365" s="13">
        <v>0.5</v>
      </c>
      <c r="AD1365" s="13">
        <v>0.375</v>
      </c>
      <c r="AE1365" s="13">
        <v>0.45454545454545497</v>
      </c>
      <c r="AF1365" s="13">
        <v>0.33333333333333298</v>
      </c>
      <c r="AG1365" s="13">
        <v>0.55555555555555602</v>
      </c>
      <c r="AH1365" s="13"/>
      <c r="AI1365" s="13">
        <v>0.33333333333333298</v>
      </c>
      <c r="AJ1365" s="13">
        <v>0.41666666666666702</v>
      </c>
      <c r="AK1365" s="13">
        <v>0.45454545454545497</v>
      </c>
      <c r="AL1365" s="13">
        <v>0.27586206896551702</v>
      </c>
      <c r="AM1365" s="13">
        <v>0.625</v>
      </c>
      <c r="AN1365" s="13"/>
      <c r="AO1365" s="13">
        <v>0.4</v>
      </c>
      <c r="AP1365" s="13">
        <v>0.30769230769230799</v>
      </c>
      <c r="AQ1365" s="13"/>
      <c r="AR1365" s="13">
        <v>0.66666666666666696</v>
      </c>
      <c r="AS1365" s="13">
        <v>0.33333333333333298</v>
      </c>
      <c r="AT1365" s="13">
        <v>0.66666666666666696</v>
      </c>
      <c r="AU1365" s="13">
        <v>0.5</v>
      </c>
      <c r="AV1365" s="13">
        <v>0.16666666666666699</v>
      </c>
      <c r="AW1365" s="13">
        <v>0.42857142857142899</v>
      </c>
      <c r="AX1365" s="13" t="s">
        <v>529</v>
      </c>
      <c r="AY1365" s="13">
        <v>0</v>
      </c>
      <c r="AZ1365" s="13">
        <v>0.4</v>
      </c>
      <c r="BA1365" s="13">
        <v>0.2</v>
      </c>
      <c r="BB1365" s="13">
        <v>0.55555555555555602</v>
      </c>
      <c r="BC1365" s="13">
        <v>0.33333333333333298</v>
      </c>
      <c r="BD1365" s="13"/>
      <c r="BE1365" s="13">
        <v>0.16666666666666699</v>
      </c>
    </row>
    <row r="1366" spans="2:57" x14ac:dyDescent="0.25">
      <c r="B1366" t="s">
        <v>274</v>
      </c>
      <c r="C1366" s="13">
        <v>-0.26470588235294101</v>
      </c>
      <c r="D1366" s="13">
        <v>-0.38095238095238099</v>
      </c>
      <c r="E1366" s="13">
        <v>-0.1875</v>
      </c>
      <c r="F1366" s="13">
        <v>-7.69230769230769E-2</v>
      </c>
      <c r="G1366" s="13">
        <v>-0.33333333333333298</v>
      </c>
      <c r="H1366" s="13"/>
      <c r="I1366" s="13">
        <v>-0.24</v>
      </c>
      <c r="J1366" s="13">
        <v>-0.33333333333333298</v>
      </c>
      <c r="K1366" s="13"/>
      <c r="L1366" s="13">
        <v>-0.22222222222222199</v>
      </c>
      <c r="M1366" s="13">
        <v>-0.45454545454545398</v>
      </c>
      <c r="N1366" s="13">
        <v>-0.125</v>
      </c>
      <c r="O1366" s="13">
        <v>-0.28125</v>
      </c>
      <c r="P1366" s="13"/>
      <c r="Q1366" s="13">
        <v>-0.45454545454545398</v>
      </c>
      <c r="R1366" s="13">
        <v>-0.27272727272727298</v>
      </c>
      <c r="S1366" s="13">
        <v>-0.2</v>
      </c>
      <c r="T1366" s="13">
        <v>0.2</v>
      </c>
      <c r="U1366" s="13">
        <v>-0.5</v>
      </c>
      <c r="V1366" s="13">
        <v>0</v>
      </c>
      <c r="W1366" s="13">
        <v>-0.2</v>
      </c>
      <c r="X1366" s="13">
        <v>-0.5</v>
      </c>
      <c r="Y1366" s="13"/>
      <c r="Z1366" s="13">
        <v>-0.28571428571428598</v>
      </c>
      <c r="AA1366" s="13">
        <v>-0.14285714285714299</v>
      </c>
      <c r="AB1366" s="13">
        <v>-0.16666666666666699</v>
      </c>
      <c r="AC1366" s="13">
        <v>-0.5</v>
      </c>
      <c r="AD1366" s="13">
        <v>-0.375</v>
      </c>
      <c r="AE1366" s="13">
        <v>-0.27272727272727298</v>
      </c>
      <c r="AF1366" s="13">
        <v>0</v>
      </c>
      <c r="AG1366" s="13">
        <v>-0.33333333333333298</v>
      </c>
      <c r="AH1366" s="13"/>
      <c r="AI1366" s="13">
        <v>-0.33333333333333298</v>
      </c>
      <c r="AJ1366" s="13">
        <v>-0.33333333333333298</v>
      </c>
      <c r="AK1366" s="13">
        <v>-0.27272727272727298</v>
      </c>
      <c r="AL1366" s="13">
        <v>-0.17241379310344801</v>
      </c>
      <c r="AM1366" s="13">
        <v>-0.5</v>
      </c>
      <c r="AN1366" s="13"/>
      <c r="AO1366" s="13">
        <v>-0.32727272727272699</v>
      </c>
      <c r="AP1366" s="13">
        <v>0</v>
      </c>
      <c r="AQ1366" s="13"/>
      <c r="AR1366" s="13">
        <v>-0.66666666666666696</v>
      </c>
      <c r="AS1366" s="13">
        <v>-0.16666666666666699</v>
      </c>
      <c r="AT1366" s="13">
        <v>-0.66666666666666696</v>
      </c>
      <c r="AU1366" s="13">
        <v>-0.5</v>
      </c>
      <c r="AV1366" s="13">
        <v>0</v>
      </c>
      <c r="AW1366" s="13">
        <v>-0.14285714285714299</v>
      </c>
      <c r="AX1366" s="13" t="s">
        <v>529</v>
      </c>
      <c r="AY1366" s="13">
        <v>0</v>
      </c>
      <c r="AZ1366" s="13">
        <v>-0.3</v>
      </c>
      <c r="BA1366" s="13">
        <v>-0.2</v>
      </c>
      <c r="BB1366" s="13">
        <v>-0.55555555555555602</v>
      </c>
      <c r="BC1366" s="13">
        <v>0</v>
      </c>
      <c r="BD1366" s="13"/>
      <c r="BE1366" s="13">
        <v>0.33333333333333298</v>
      </c>
    </row>
    <row r="1367" spans="2:57" x14ac:dyDescent="0.25">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row>
    <row r="1368" spans="2:57" x14ac:dyDescent="0.25">
      <c r="B1368" s="6" t="s">
        <v>551</v>
      </c>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row>
    <row r="1369" spans="2:57" x14ac:dyDescent="0.25">
      <c r="B1369" s="23" t="s">
        <v>531</v>
      </c>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row>
    <row r="1370" spans="2:57" x14ac:dyDescent="0.25">
      <c r="B1370" t="s">
        <v>315</v>
      </c>
      <c r="C1370" s="13">
        <v>0.14705882352941199</v>
      </c>
      <c r="D1370" s="13">
        <v>0.238095238095238</v>
      </c>
      <c r="E1370" s="13">
        <v>0.125</v>
      </c>
      <c r="F1370" s="13">
        <v>0.15384615384615399</v>
      </c>
      <c r="G1370" s="13">
        <v>5.5555555555555601E-2</v>
      </c>
      <c r="H1370" s="13"/>
      <c r="I1370" s="13">
        <v>0.18</v>
      </c>
      <c r="J1370" s="13">
        <v>5.5555555555555601E-2</v>
      </c>
      <c r="K1370" s="13"/>
      <c r="L1370" s="13">
        <v>0.22222222222222199</v>
      </c>
      <c r="M1370" s="13">
        <v>0.18181818181818199</v>
      </c>
      <c r="N1370" s="13">
        <v>0.125</v>
      </c>
      <c r="O1370" s="13">
        <v>0.125</v>
      </c>
      <c r="P1370" s="13"/>
      <c r="Q1370" s="13">
        <v>0.27272727272727298</v>
      </c>
      <c r="R1370" s="13">
        <v>9.0909090909090898E-2</v>
      </c>
      <c r="S1370" s="13">
        <v>0</v>
      </c>
      <c r="T1370" s="13">
        <v>0.2</v>
      </c>
      <c r="U1370" s="13">
        <v>0.16666666666666699</v>
      </c>
      <c r="V1370" s="13">
        <v>0</v>
      </c>
      <c r="W1370" s="13">
        <v>0</v>
      </c>
      <c r="X1370" s="13">
        <v>0.125</v>
      </c>
      <c r="Y1370" s="13"/>
      <c r="Z1370" s="13">
        <v>7.1428571428571397E-2</v>
      </c>
      <c r="AA1370" s="13">
        <v>0</v>
      </c>
      <c r="AB1370" s="13">
        <v>8.3333333333333301E-2</v>
      </c>
      <c r="AC1370" s="13">
        <v>0.25</v>
      </c>
      <c r="AD1370" s="13">
        <v>0.5</v>
      </c>
      <c r="AE1370" s="13">
        <v>0</v>
      </c>
      <c r="AF1370" s="13">
        <v>0</v>
      </c>
      <c r="AG1370" s="13">
        <v>0.33333333333333298</v>
      </c>
      <c r="AH1370" s="13"/>
      <c r="AI1370" s="13">
        <v>0.66666666666666696</v>
      </c>
      <c r="AJ1370" s="13">
        <v>0</v>
      </c>
      <c r="AK1370" s="13">
        <v>0.18181818181818199</v>
      </c>
      <c r="AL1370" s="13">
        <v>3.4482758620689703E-2</v>
      </c>
      <c r="AM1370" s="13">
        <v>0.375</v>
      </c>
      <c r="AN1370" s="13"/>
      <c r="AO1370" s="13">
        <v>0.163636363636364</v>
      </c>
      <c r="AP1370" s="13">
        <v>7.69230769230769E-2</v>
      </c>
      <c r="AQ1370" s="13"/>
      <c r="AR1370" s="13">
        <v>0</v>
      </c>
      <c r="AS1370" s="13">
        <v>0.22222222222222199</v>
      </c>
      <c r="AT1370" s="13">
        <v>0</v>
      </c>
      <c r="AU1370" s="13">
        <v>0</v>
      </c>
      <c r="AV1370" s="13">
        <v>0</v>
      </c>
      <c r="AW1370" s="13">
        <v>0.14285714285714299</v>
      </c>
      <c r="AX1370" s="13" t="s">
        <v>529</v>
      </c>
      <c r="AY1370" s="13">
        <v>0.5</v>
      </c>
      <c r="AZ1370" s="13">
        <v>0</v>
      </c>
      <c r="BA1370" s="13">
        <v>0</v>
      </c>
      <c r="BB1370" s="13">
        <v>0.44444444444444398</v>
      </c>
      <c r="BC1370" s="13">
        <v>0</v>
      </c>
      <c r="BD1370" s="13"/>
      <c r="BE1370" s="13">
        <v>0.16666666666666699</v>
      </c>
    </row>
    <row r="1371" spans="2:57" x14ac:dyDescent="0.25">
      <c r="B1371" t="s">
        <v>316</v>
      </c>
      <c r="C1371" s="13">
        <v>0.308823529411765</v>
      </c>
      <c r="D1371" s="13">
        <v>0.28571428571428598</v>
      </c>
      <c r="E1371" s="13">
        <v>0.25</v>
      </c>
      <c r="F1371" s="13">
        <v>0.15384615384615399</v>
      </c>
      <c r="G1371" s="13">
        <v>0.5</v>
      </c>
      <c r="H1371" s="13"/>
      <c r="I1371" s="13">
        <v>0.24</v>
      </c>
      <c r="J1371" s="13">
        <v>0.5</v>
      </c>
      <c r="K1371" s="13"/>
      <c r="L1371" s="13">
        <v>0.22222222222222199</v>
      </c>
      <c r="M1371" s="13">
        <v>0.18181818181818199</v>
      </c>
      <c r="N1371" s="13">
        <v>0.25</v>
      </c>
      <c r="O1371" s="13">
        <v>0.40625</v>
      </c>
      <c r="P1371" s="13"/>
      <c r="Q1371" s="13">
        <v>0.22727272727272699</v>
      </c>
      <c r="R1371" s="13">
        <v>0.36363636363636398</v>
      </c>
      <c r="S1371" s="13">
        <v>0.6</v>
      </c>
      <c r="T1371" s="13">
        <v>0.2</v>
      </c>
      <c r="U1371" s="13">
        <v>0.16666666666666699</v>
      </c>
      <c r="V1371" s="13">
        <v>0</v>
      </c>
      <c r="W1371" s="13">
        <v>0.4</v>
      </c>
      <c r="X1371" s="13">
        <v>0.5</v>
      </c>
      <c r="Y1371" s="13"/>
      <c r="Z1371" s="13">
        <v>7.1428571428571397E-2</v>
      </c>
      <c r="AA1371" s="13">
        <v>0.57142857142857095</v>
      </c>
      <c r="AB1371" s="13">
        <v>0.33333333333333298</v>
      </c>
      <c r="AC1371" s="13">
        <v>0</v>
      </c>
      <c r="AD1371" s="13">
        <v>0.25</v>
      </c>
      <c r="AE1371" s="13">
        <v>0.45454545454545497</v>
      </c>
      <c r="AF1371" s="13">
        <v>0.66666666666666696</v>
      </c>
      <c r="AG1371" s="13">
        <v>0.33333333333333298</v>
      </c>
      <c r="AH1371" s="13"/>
      <c r="AI1371" s="13">
        <v>0</v>
      </c>
      <c r="AJ1371" s="13">
        <v>0.41666666666666702</v>
      </c>
      <c r="AK1371" s="13">
        <v>0.18181818181818199</v>
      </c>
      <c r="AL1371" s="13">
        <v>0.37931034482758602</v>
      </c>
      <c r="AM1371" s="13">
        <v>0.375</v>
      </c>
      <c r="AN1371" s="13"/>
      <c r="AO1371" s="13">
        <v>0.29090909090909101</v>
      </c>
      <c r="AP1371" s="13">
        <v>0.38461538461538503</v>
      </c>
      <c r="AQ1371" s="13"/>
      <c r="AR1371" s="13">
        <v>1</v>
      </c>
      <c r="AS1371" s="13">
        <v>0.16666666666666699</v>
      </c>
      <c r="AT1371" s="13">
        <v>0</v>
      </c>
      <c r="AU1371" s="13">
        <v>0.5</v>
      </c>
      <c r="AV1371" s="13">
        <v>0.5</v>
      </c>
      <c r="AW1371" s="13">
        <v>0.28571428571428598</v>
      </c>
      <c r="AX1371" s="13" t="s">
        <v>529</v>
      </c>
      <c r="AY1371" s="13">
        <v>0</v>
      </c>
      <c r="AZ1371" s="13">
        <v>0.4</v>
      </c>
      <c r="BA1371" s="13">
        <v>0</v>
      </c>
      <c r="BB1371" s="13">
        <v>0.33333333333333298</v>
      </c>
      <c r="BC1371" s="13">
        <v>0.66666666666666696</v>
      </c>
      <c r="BD1371" s="13"/>
      <c r="BE1371" s="13">
        <v>0.33333333333333298</v>
      </c>
    </row>
    <row r="1372" spans="2:57" x14ac:dyDescent="0.25">
      <c r="B1372" t="s">
        <v>335</v>
      </c>
      <c r="C1372" s="13">
        <v>0.35294117647058798</v>
      </c>
      <c r="D1372" s="13">
        <v>0.476190476190476</v>
      </c>
      <c r="E1372" s="13">
        <v>0.375</v>
      </c>
      <c r="F1372" s="13">
        <v>0.30769230769230799</v>
      </c>
      <c r="G1372" s="13">
        <v>0.22222222222222199</v>
      </c>
      <c r="H1372" s="13"/>
      <c r="I1372" s="13">
        <v>0.4</v>
      </c>
      <c r="J1372" s="13">
        <v>0.22222222222222199</v>
      </c>
      <c r="K1372" s="13"/>
      <c r="L1372" s="13">
        <v>0.33333333333333298</v>
      </c>
      <c r="M1372" s="13">
        <v>0.45454545454545497</v>
      </c>
      <c r="N1372" s="13">
        <v>0.3125</v>
      </c>
      <c r="O1372" s="13">
        <v>0.34375</v>
      </c>
      <c r="P1372" s="13"/>
      <c r="Q1372" s="13">
        <v>0.40909090909090901</v>
      </c>
      <c r="R1372" s="13">
        <v>0.45454545454545497</v>
      </c>
      <c r="S1372" s="13">
        <v>0.2</v>
      </c>
      <c r="T1372" s="13">
        <v>0.4</v>
      </c>
      <c r="U1372" s="13">
        <v>0.16666666666666699</v>
      </c>
      <c r="V1372" s="13">
        <v>0</v>
      </c>
      <c r="W1372" s="13">
        <v>0.6</v>
      </c>
      <c r="X1372" s="13">
        <v>0.375</v>
      </c>
      <c r="Y1372" s="13"/>
      <c r="Z1372" s="13">
        <v>0.64285714285714302</v>
      </c>
      <c r="AA1372" s="13">
        <v>0.42857142857142899</v>
      </c>
      <c r="AB1372" s="13">
        <v>0.33333333333333298</v>
      </c>
      <c r="AC1372" s="13">
        <v>0.5</v>
      </c>
      <c r="AD1372" s="13">
        <v>0.125</v>
      </c>
      <c r="AE1372" s="13">
        <v>9.0909090909090898E-2</v>
      </c>
      <c r="AF1372" s="13">
        <v>0.33333333333333298</v>
      </c>
      <c r="AG1372" s="13">
        <v>0.33333333333333298</v>
      </c>
      <c r="AH1372" s="13"/>
      <c r="AI1372" s="13">
        <v>0.33333333333333298</v>
      </c>
      <c r="AJ1372" s="13">
        <v>0.58333333333333304</v>
      </c>
      <c r="AK1372" s="13">
        <v>0.27272727272727298</v>
      </c>
      <c r="AL1372" s="13">
        <v>0.37931034482758602</v>
      </c>
      <c r="AM1372" s="13">
        <v>0.125</v>
      </c>
      <c r="AN1372" s="13"/>
      <c r="AO1372" s="13">
        <v>0.381818181818182</v>
      </c>
      <c r="AP1372" s="13">
        <v>0.230769230769231</v>
      </c>
      <c r="AQ1372" s="13"/>
      <c r="AR1372" s="13">
        <v>0</v>
      </c>
      <c r="AS1372" s="13">
        <v>0.38888888888888901</v>
      </c>
      <c r="AT1372" s="13">
        <v>0.66666666666666696</v>
      </c>
      <c r="AU1372" s="13">
        <v>0.5</v>
      </c>
      <c r="AV1372" s="13">
        <v>0.33333333333333298</v>
      </c>
      <c r="AW1372" s="13">
        <v>0.28571428571428598</v>
      </c>
      <c r="AX1372" s="13" t="s">
        <v>529</v>
      </c>
      <c r="AY1372" s="13">
        <v>0.5</v>
      </c>
      <c r="AZ1372" s="13">
        <v>0.1</v>
      </c>
      <c r="BA1372" s="13">
        <v>1</v>
      </c>
      <c r="BB1372" s="13">
        <v>0.22222222222222199</v>
      </c>
      <c r="BC1372" s="13">
        <v>0.33333333333333298</v>
      </c>
      <c r="BD1372" s="13"/>
      <c r="BE1372" s="13">
        <v>0.16666666666666699</v>
      </c>
    </row>
    <row r="1373" spans="2:57" x14ac:dyDescent="0.25">
      <c r="B1373" t="s">
        <v>318</v>
      </c>
      <c r="C1373" s="13">
        <v>7.3529411764705899E-2</v>
      </c>
      <c r="D1373" s="13">
        <v>0</v>
      </c>
      <c r="E1373" s="13">
        <v>0.125</v>
      </c>
      <c r="F1373" s="13">
        <v>7.69230769230769E-2</v>
      </c>
      <c r="G1373" s="13">
        <v>0.11111111111111099</v>
      </c>
      <c r="H1373" s="13"/>
      <c r="I1373" s="13">
        <v>0.06</v>
      </c>
      <c r="J1373" s="13">
        <v>0.11111111111111099</v>
      </c>
      <c r="K1373" s="13"/>
      <c r="L1373" s="13">
        <v>0.11111111111111099</v>
      </c>
      <c r="M1373" s="13">
        <v>0</v>
      </c>
      <c r="N1373" s="13">
        <v>0.25</v>
      </c>
      <c r="O1373" s="13">
        <v>0</v>
      </c>
      <c r="P1373" s="13"/>
      <c r="Q1373" s="13">
        <v>9.0909090909090898E-2</v>
      </c>
      <c r="R1373" s="13">
        <v>0</v>
      </c>
      <c r="S1373" s="13">
        <v>0</v>
      </c>
      <c r="T1373" s="13">
        <v>0</v>
      </c>
      <c r="U1373" s="13">
        <v>0.33333333333333298</v>
      </c>
      <c r="V1373" s="13">
        <v>0.33333333333333298</v>
      </c>
      <c r="W1373" s="13">
        <v>0</v>
      </c>
      <c r="X1373" s="13">
        <v>0</v>
      </c>
      <c r="Y1373" s="13"/>
      <c r="Z1373" s="13">
        <v>7.1428571428571397E-2</v>
      </c>
      <c r="AA1373" s="13">
        <v>0</v>
      </c>
      <c r="AB1373" s="13">
        <v>0.16666666666666699</v>
      </c>
      <c r="AC1373" s="13">
        <v>0</v>
      </c>
      <c r="AD1373" s="13">
        <v>0</v>
      </c>
      <c r="AE1373" s="13">
        <v>0.18181818181818199</v>
      </c>
      <c r="AF1373" s="13">
        <v>0</v>
      </c>
      <c r="AG1373" s="13">
        <v>0</v>
      </c>
      <c r="AH1373" s="13"/>
      <c r="AI1373" s="13">
        <v>0</v>
      </c>
      <c r="AJ1373" s="13">
        <v>0</v>
      </c>
      <c r="AK1373" s="13">
        <v>9.0909090909090898E-2</v>
      </c>
      <c r="AL1373" s="13">
        <v>0.10344827586206901</v>
      </c>
      <c r="AM1373" s="13">
        <v>0.125</v>
      </c>
      <c r="AN1373" s="13"/>
      <c r="AO1373" s="13">
        <v>7.2727272727272696E-2</v>
      </c>
      <c r="AP1373" s="13">
        <v>7.69230769230769E-2</v>
      </c>
      <c r="AQ1373" s="13"/>
      <c r="AR1373" s="13">
        <v>0</v>
      </c>
      <c r="AS1373" s="13">
        <v>5.5555555555555601E-2</v>
      </c>
      <c r="AT1373" s="13">
        <v>0</v>
      </c>
      <c r="AU1373" s="13">
        <v>0</v>
      </c>
      <c r="AV1373" s="13">
        <v>0.16666666666666699</v>
      </c>
      <c r="AW1373" s="13">
        <v>0</v>
      </c>
      <c r="AX1373" s="13" t="s">
        <v>529</v>
      </c>
      <c r="AY1373" s="13">
        <v>0</v>
      </c>
      <c r="AZ1373" s="13">
        <v>0.3</v>
      </c>
      <c r="BA1373" s="13">
        <v>0</v>
      </c>
      <c r="BB1373" s="13">
        <v>0</v>
      </c>
      <c r="BC1373" s="13">
        <v>0</v>
      </c>
      <c r="BD1373" s="13"/>
      <c r="BE1373" s="13">
        <v>0.16666666666666699</v>
      </c>
    </row>
    <row r="1374" spans="2:57" x14ac:dyDescent="0.25">
      <c r="B1374" t="s">
        <v>82</v>
      </c>
      <c r="C1374" s="13">
        <v>0.11764705882352899</v>
      </c>
      <c r="D1374" s="13">
        <v>0</v>
      </c>
      <c r="E1374" s="13">
        <v>0.125</v>
      </c>
      <c r="F1374" s="13">
        <v>0.30769230769230799</v>
      </c>
      <c r="G1374" s="13">
        <v>0.11111111111111099</v>
      </c>
      <c r="H1374" s="13"/>
      <c r="I1374" s="13">
        <v>0.12</v>
      </c>
      <c r="J1374" s="13">
        <v>0.11111111111111099</v>
      </c>
      <c r="K1374" s="13"/>
      <c r="L1374" s="13">
        <v>0.11111111111111099</v>
      </c>
      <c r="M1374" s="13">
        <v>0.18181818181818199</v>
      </c>
      <c r="N1374" s="13">
        <v>6.25E-2</v>
      </c>
      <c r="O1374" s="13">
        <v>0.125</v>
      </c>
      <c r="P1374" s="13"/>
      <c r="Q1374" s="13">
        <v>0</v>
      </c>
      <c r="R1374" s="13">
        <v>9.0909090909090898E-2</v>
      </c>
      <c r="S1374" s="13">
        <v>0.2</v>
      </c>
      <c r="T1374" s="13">
        <v>0.2</v>
      </c>
      <c r="U1374" s="13">
        <v>0.16666666666666699</v>
      </c>
      <c r="V1374" s="13">
        <v>0.66666666666666696</v>
      </c>
      <c r="W1374" s="13">
        <v>0</v>
      </c>
      <c r="X1374" s="13">
        <v>0</v>
      </c>
      <c r="Y1374" s="13"/>
      <c r="Z1374" s="13">
        <v>0.14285714285714299</v>
      </c>
      <c r="AA1374" s="13">
        <v>0</v>
      </c>
      <c r="AB1374" s="13">
        <v>8.3333333333333301E-2</v>
      </c>
      <c r="AC1374" s="13">
        <v>0.25</v>
      </c>
      <c r="AD1374" s="13">
        <v>0.125</v>
      </c>
      <c r="AE1374" s="13">
        <v>0.27272727272727298</v>
      </c>
      <c r="AF1374" s="13">
        <v>0</v>
      </c>
      <c r="AG1374" s="13">
        <v>0</v>
      </c>
      <c r="AH1374" s="13"/>
      <c r="AI1374" s="13">
        <v>0</v>
      </c>
      <c r="AJ1374" s="13">
        <v>0</v>
      </c>
      <c r="AK1374" s="13">
        <v>0.27272727272727298</v>
      </c>
      <c r="AL1374" s="13">
        <v>0.10344827586206901</v>
      </c>
      <c r="AM1374" s="13">
        <v>0</v>
      </c>
      <c r="AN1374" s="13"/>
      <c r="AO1374" s="13">
        <v>9.0909090909090898E-2</v>
      </c>
      <c r="AP1374" s="13">
        <v>0.230769230769231</v>
      </c>
      <c r="AQ1374" s="13"/>
      <c r="AR1374" s="13">
        <v>0</v>
      </c>
      <c r="AS1374" s="13">
        <v>0.16666666666666699</v>
      </c>
      <c r="AT1374" s="13">
        <v>0.33333333333333298</v>
      </c>
      <c r="AU1374" s="13">
        <v>0</v>
      </c>
      <c r="AV1374" s="13">
        <v>0</v>
      </c>
      <c r="AW1374" s="13">
        <v>0.28571428571428598</v>
      </c>
      <c r="AX1374" s="13" t="s">
        <v>529</v>
      </c>
      <c r="AY1374" s="13">
        <v>0</v>
      </c>
      <c r="AZ1374" s="13">
        <v>0.2</v>
      </c>
      <c r="BA1374" s="13">
        <v>0</v>
      </c>
      <c r="BB1374" s="13">
        <v>0</v>
      </c>
      <c r="BC1374" s="13">
        <v>0</v>
      </c>
      <c r="BD1374" s="13"/>
      <c r="BE1374" s="13">
        <v>0.16666666666666699</v>
      </c>
    </row>
    <row r="1375" spans="2:57" x14ac:dyDescent="0.25">
      <c r="B1375" t="s">
        <v>319</v>
      </c>
      <c r="C1375" s="13">
        <v>0.45588235294117702</v>
      </c>
      <c r="D1375" s="13">
        <v>0.52380952380952395</v>
      </c>
      <c r="E1375" s="13">
        <v>0.375</v>
      </c>
      <c r="F1375" s="13">
        <v>0.30769230769230799</v>
      </c>
      <c r="G1375" s="13">
        <v>0.55555555555555602</v>
      </c>
      <c r="H1375" s="13"/>
      <c r="I1375" s="13">
        <v>0.42</v>
      </c>
      <c r="J1375" s="13">
        <v>0.55555555555555602</v>
      </c>
      <c r="K1375" s="13"/>
      <c r="L1375" s="13">
        <v>0.44444444444444398</v>
      </c>
      <c r="M1375" s="13">
        <v>0.36363636363636398</v>
      </c>
      <c r="N1375" s="13">
        <v>0.375</v>
      </c>
      <c r="O1375" s="13">
        <v>0.53125</v>
      </c>
      <c r="P1375" s="13"/>
      <c r="Q1375" s="13">
        <v>0.5</v>
      </c>
      <c r="R1375" s="13">
        <v>0.45454545454545497</v>
      </c>
      <c r="S1375" s="13">
        <v>0.6</v>
      </c>
      <c r="T1375" s="13">
        <v>0.4</v>
      </c>
      <c r="U1375" s="13">
        <v>0.33333333333333298</v>
      </c>
      <c r="V1375" s="13">
        <v>0</v>
      </c>
      <c r="W1375" s="13">
        <v>0.4</v>
      </c>
      <c r="X1375" s="13">
        <v>0.625</v>
      </c>
      <c r="Y1375" s="13"/>
      <c r="Z1375" s="13">
        <v>0.14285714285714299</v>
      </c>
      <c r="AA1375" s="13">
        <v>0.57142857142857095</v>
      </c>
      <c r="AB1375" s="13">
        <v>0.41666666666666702</v>
      </c>
      <c r="AC1375" s="13">
        <v>0.25</v>
      </c>
      <c r="AD1375" s="13">
        <v>0.75</v>
      </c>
      <c r="AE1375" s="13">
        <v>0.45454545454545497</v>
      </c>
      <c r="AF1375" s="13">
        <v>0.66666666666666696</v>
      </c>
      <c r="AG1375" s="13">
        <v>0.66666666666666696</v>
      </c>
      <c r="AH1375" s="13"/>
      <c r="AI1375" s="13">
        <v>0.66666666666666696</v>
      </c>
      <c r="AJ1375" s="13">
        <v>0.41666666666666702</v>
      </c>
      <c r="AK1375" s="13">
        <v>0.36363636363636398</v>
      </c>
      <c r="AL1375" s="13">
        <v>0.41379310344827602</v>
      </c>
      <c r="AM1375" s="13">
        <v>0.75</v>
      </c>
      <c r="AN1375" s="13"/>
      <c r="AO1375" s="13">
        <v>0.45454545454545497</v>
      </c>
      <c r="AP1375" s="13">
        <v>0.46153846153846201</v>
      </c>
      <c r="AQ1375" s="13"/>
      <c r="AR1375" s="13">
        <v>1</v>
      </c>
      <c r="AS1375" s="13">
        <v>0.38888888888888901</v>
      </c>
      <c r="AT1375" s="13">
        <v>0</v>
      </c>
      <c r="AU1375" s="13">
        <v>0.5</v>
      </c>
      <c r="AV1375" s="13">
        <v>0.5</v>
      </c>
      <c r="AW1375" s="13">
        <v>0.42857142857142899</v>
      </c>
      <c r="AX1375" s="13" t="s">
        <v>529</v>
      </c>
      <c r="AY1375" s="13">
        <v>0.5</v>
      </c>
      <c r="AZ1375" s="13">
        <v>0.4</v>
      </c>
      <c r="BA1375" s="13">
        <v>0</v>
      </c>
      <c r="BB1375" s="13">
        <v>0.77777777777777801</v>
      </c>
      <c r="BC1375" s="13">
        <v>0.66666666666666696</v>
      </c>
      <c r="BD1375" s="13"/>
      <c r="BE1375" s="13">
        <v>0.5</v>
      </c>
    </row>
    <row r="1376" spans="2:57" x14ac:dyDescent="0.25">
      <c r="B1376" t="s">
        <v>274</v>
      </c>
      <c r="C1376" s="13">
        <v>-0.33823529411764702</v>
      </c>
      <c r="D1376" s="13">
        <v>-0.52380952380952395</v>
      </c>
      <c r="E1376" s="13">
        <v>-0.25</v>
      </c>
      <c r="F1376" s="13">
        <v>0</v>
      </c>
      <c r="G1376" s="13">
        <v>-0.44444444444444398</v>
      </c>
      <c r="H1376" s="13"/>
      <c r="I1376" s="13">
        <v>-0.3</v>
      </c>
      <c r="J1376" s="13">
        <v>-0.44444444444444398</v>
      </c>
      <c r="K1376" s="13"/>
      <c r="L1376" s="13">
        <v>-0.33333333333333298</v>
      </c>
      <c r="M1376" s="13">
        <v>-0.18181818181818199</v>
      </c>
      <c r="N1376" s="13">
        <v>-0.3125</v>
      </c>
      <c r="O1376" s="13">
        <v>-0.40625</v>
      </c>
      <c r="P1376" s="13"/>
      <c r="Q1376" s="13">
        <v>-0.5</v>
      </c>
      <c r="R1376" s="13">
        <v>-0.36363636363636398</v>
      </c>
      <c r="S1376" s="13">
        <v>-0.4</v>
      </c>
      <c r="T1376" s="13">
        <v>-0.2</v>
      </c>
      <c r="U1376" s="13">
        <v>-0.16666666666666699</v>
      </c>
      <c r="V1376" s="13">
        <v>0.66666666666666696</v>
      </c>
      <c r="W1376" s="13">
        <v>-0.4</v>
      </c>
      <c r="X1376" s="13">
        <v>-0.625</v>
      </c>
      <c r="Y1376" s="13"/>
      <c r="Z1376" s="13">
        <v>0</v>
      </c>
      <c r="AA1376" s="13">
        <v>-0.57142857142857095</v>
      </c>
      <c r="AB1376" s="13">
        <v>-0.33333333333333298</v>
      </c>
      <c r="AC1376" s="13">
        <v>0</v>
      </c>
      <c r="AD1376" s="13">
        <v>-0.625</v>
      </c>
      <c r="AE1376" s="13">
        <v>-0.18181818181818199</v>
      </c>
      <c r="AF1376" s="13">
        <v>-0.66666666666666696</v>
      </c>
      <c r="AG1376" s="13">
        <v>-0.66666666666666696</v>
      </c>
      <c r="AH1376" s="13"/>
      <c r="AI1376" s="13">
        <v>-0.66666666666666696</v>
      </c>
      <c r="AJ1376" s="13">
        <v>-0.41666666666666702</v>
      </c>
      <c r="AK1376" s="13">
        <v>-9.0909090909090898E-2</v>
      </c>
      <c r="AL1376" s="13">
        <v>-0.31034482758620702</v>
      </c>
      <c r="AM1376" s="13">
        <v>-0.75</v>
      </c>
      <c r="AN1376" s="13"/>
      <c r="AO1376" s="13">
        <v>-0.36363636363636398</v>
      </c>
      <c r="AP1376" s="13">
        <v>-0.230769230769231</v>
      </c>
      <c r="AQ1376" s="13"/>
      <c r="AR1376" s="13">
        <v>-1</v>
      </c>
      <c r="AS1376" s="13">
        <v>-0.22222222222222199</v>
      </c>
      <c r="AT1376" s="13">
        <v>0.33333333333333298</v>
      </c>
      <c r="AU1376" s="13">
        <v>-0.5</v>
      </c>
      <c r="AV1376" s="13">
        <v>-0.5</v>
      </c>
      <c r="AW1376" s="13">
        <v>-0.14285714285714299</v>
      </c>
      <c r="AX1376" s="13" t="s">
        <v>529</v>
      </c>
      <c r="AY1376" s="13">
        <v>-0.5</v>
      </c>
      <c r="AZ1376" s="13">
        <v>-0.2</v>
      </c>
      <c r="BA1376" s="13">
        <v>0</v>
      </c>
      <c r="BB1376" s="13">
        <v>-0.77777777777777801</v>
      </c>
      <c r="BC1376" s="13">
        <v>-0.66666666666666696</v>
      </c>
      <c r="BD1376" s="13"/>
      <c r="BE1376" s="13">
        <v>-0.33333333333333298</v>
      </c>
    </row>
    <row r="1377" spans="2:57" x14ac:dyDescent="0.25">
      <c r="C1377" s="13"/>
      <c r="D1377" s="13"/>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row>
    <row r="1378" spans="2:57" x14ac:dyDescent="0.25">
      <c r="B1378" s="6" t="s">
        <v>552</v>
      </c>
      <c r="C1378" s="13"/>
      <c r="D1378" s="13"/>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row>
    <row r="1379" spans="2:57" x14ac:dyDescent="0.25">
      <c r="B1379" s="23" t="s">
        <v>531</v>
      </c>
      <c r="C1379" s="13"/>
      <c r="D1379" s="13"/>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row>
    <row r="1380" spans="2:57" x14ac:dyDescent="0.25">
      <c r="B1380" t="s">
        <v>315</v>
      </c>
      <c r="C1380" s="13">
        <v>0.11764705882352899</v>
      </c>
      <c r="D1380" s="13">
        <v>0.238095238095238</v>
      </c>
      <c r="E1380" s="13">
        <v>6.25E-2</v>
      </c>
      <c r="F1380" s="13">
        <v>7.69230769230769E-2</v>
      </c>
      <c r="G1380" s="13">
        <v>5.5555555555555601E-2</v>
      </c>
      <c r="H1380" s="13"/>
      <c r="I1380" s="13">
        <v>0.14000000000000001</v>
      </c>
      <c r="J1380" s="13">
        <v>5.5555555555555601E-2</v>
      </c>
      <c r="K1380" s="13"/>
      <c r="L1380" s="13">
        <v>0.11111111111111099</v>
      </c>
      <c r="M1380" s="13">
        <v>0.18181818181818199</v>
      </c>
      <c r="N1380" s="13">
        <v>6.25E-2</v>
      </c>
      <c r="O1380" s="13">
        <v>0.125</v>
      </c>
      <c r="P1380" s="13"/>
      <c r="Q1380" s="13">
        <v>0.18181818181818199</v>
      </c>
      <c r="R1380" s="13">
        <v>0.18181818181818199</v>
      </c>
      <c r="S1380" s="13">
        <v>0</v>
      </c>
      <c r="T1380" s="13">
        <v>0.2</v>
      </c>
      <c r="U1380" s="13">
        <v>0</v>
      </c>
      <c r="V1380" s="13">
        <v>0</v>
      </c>
      <c r="W1380" s="13">
        <v>0</v>
      </c>
      <c r="X1380" s="13">
        <v>0.125</v>
      </c>
      <c r="Y1380" s="13"/>
      <c r="Z1380" s="13">
        <v>7.1428571428571397E-2</v>
      </c>
      <c r="AA1380" s="13">
        <v>0.14285714285714299</v>
      </c>
      <c r="AB1380" s="13">
        <v>0</v>
      </c>
      <c r="AC1380" s="13">
        <v>0.25</v>
      </c>
      <c r="AD1380" s="13">
        <v>0.125</v>
      </c>
      <c r="AE1380" s="13">
        <v>0</v>
      </c>
      <c r="AF1380" s="13">
        <v>0.33333333333333298</v>
      </c>
      <c r="AG1380" s="13">
        <v>0.33333333333333298</v>
      </c>
      <c r="AH1380" s="13"/>
      <c r="AI1380" s="13">
        <v>0.66666666666666696</v>
      </c>
      <c r="AJ1380" s="13">
        <v>0</v>
      </c>
      <c r="AK1380" s="13">
        <v>9.0909090909090898E-2</v>
      </c>
      <c r="AL1380" s="13">
        <v>3.4482758620689703E-2</v>
      </c>
      <c r="AM1380" s="13">
        <v>0.25</v>
      </c>
      <c r="AN1380" s="13"/>
      <c r="AO1380" s="13">
        <v>0.145454545454545</v>
      </c>
      <c r="AP1380" s="13">
        <v>0</v>
      </c>
      <c r="AQ1380" s="13"/>
      <c r="AR1380" s="13">
        <v>0</v>
      </c>
      <c r="AS1380" s="13">
        <v>0.16666666666666699</v>
      </c>
      <c r="AT1380" s="13">
        <v>0</v>
      </c>
      <c r="AU1380" s="13">
        <v>0</v>
      </c>
      <c r="AV1380" s="13">
        <v>0</v>
      </c>
      <c r="AW1380" s="13">
        <v>0.14285714285714299</v>
      </c>
      <c r="AX1380" s="13" t="s">
        <v>529</v>
      </c>
      <c r="AY1380" s="13">
        <v>0.5</v>
      </c>
      <c r="AZ1380" s="13">
        <v>0.1</v>
      </c>
      <c r="BA1380" s="13">
        <v>0</v>
      </c>
      <c r="BB1380" s="13">
        <v>0.22222222222222199</v>
      </c>
      <c r="BC1380" s="13">
        <v>0</v>
      </c>
      <c r="BD1380" s="13"/>
      <c r="BE1380" s="13">
        <v>0</v>
      </c>
    </row>
    <row r="1381" spans="2:57" x14ac:dyDescent="0.25">
      <c r="B1381" t="s">
        <v>316</v>
      </c>
      <c r="C1381" s="13">
        <v>0.29411764705882398</v>
      </c>
      <c r="D1381" s="13">
        <v>0.28571428571428598</v>
      </c>
      <c r="E1381" s="13">
        <v>0.25</v>
      </c>
      <c r="F1381" s="13">
        <v>0.30769230769230799</v>
      </c>
      <c r="G1381" s="13">
        <v>0.33333333333333298</v>
      </c>
      <c r="H1381" s="13"/>
      <c r="I1381" s="13">
        <v>0.28000000000000003</v>
      </c>
      <c r="J1381" s="13">
        <v>0.33333333333333298</v>
      </c>
      <c r="K1381" s="13"/>
      <c r="L1381" s="13">
        <v>0.44444444444444398</v>
      </c>
      <c r="M1381" s="13">
        <v>0.36363636363636398</v>
      </c>
      <c r="N1381" s="13">
        <v>0.1875</v>
      </c>
      <c r="O1381" s="13">
        <v>0.28125</v>
      </c>
      <c r="P1381" s="13"/>
      <c r="Q1381" s="13">
        <v>0.36363636363636398</v>
      </c>
      <c r="R1381" s="13">
        <v>0.18181818181818199</v>
      </c>
      <c r="S1381" s="13">
        <v>0.2</v>
      </c>
      <c r="T1381" s="13">
        <v>0</v>
      </c>
      <c r="U1381" s="13">
        <v>0.5</v>
      </c>
      <c r="V1381" s="13">
        <v>0.33333333333333298</v>
      </c>
      <c r="W1381" s="13">
        <v>0.2</v>
      </c>
      <c r="X1381" s="13">
        <v>0.5</v>
      </c>
      <c r="Y1381" s="13"/>
      <c r="Z1381" s="13">
        <v>0.28571428571428598</v>
      </c>
      <c r="AA1381" s="13">
        <v>0.42857142857142899</v>
      </c>
      <c r="AB1381" s="13">
        <v>0.33333333333333298</v>
      </c>
      <c r="AC1381" s="13">
        <v>0.5</v>
      </c>
      <c r="AD1381" s="13">
        <v>0.125</v>
      </c>
      <c r="AE1381" s="13">
        <v>0.18181818181818199</v>
      </c>
      <c r="AF1381" s="13">
        <v>0</v>
      </c>
      <c r="AG1381" s="13">
        <v>0.44444444444444398</v>
      </c>
      <c r="AH1381" s="13"/>
      <c r="AI1381" s="13">
        <v>0.16666666666666699</v>
      </c>
      <c r="AJ1381" s="13">
        <v>0.33333333333333298</v>
      </c>
      <c r="AK1381" s="13">
        <v>0.18181818181818199</v>
      </c>
      <c r="AL1381" s="13">
        <v>0.34482758620689702</v>
      </c>
      <c r="AM1381" s="13">
        <v>0.25</v>
      </c>
      <c r="AN1381" s="13"/>
      <c r="AO1381" s="13">
        <v>0.29090909090909101</v>
      </c>
      <c r="AP1381" s="13">
        <v>0.30769230769230799</v>
      </c>
      <c r="AQ1381" s="13"/>
      <c r="AR1381" s="13">
        <v>0.66666666666666696</v>
      </c>
      <c r="AS1381" s="13">
        <v>0.33333333333333298</v>
      </c>
      <c r="AT1381" s="13">
        <v>0.33333333333333298</v>
      </c>
      <c r="AU1381" s="13">
        <v>0</v>
      </c>
      <c r="AV1381" s="13">
        <v>0.5</v>
      </c>
      <c r="AW1381" s="13">
        <v>0</v>
      </c>
      <c r="AX1381" s="13" t="s">
        <v>529</v>
      </c>
      <c r="AY1381" s="13">
        <v>0</v>
      </c>
      <c r="AZ1381" s="13">
        <v>0.1</v>
      </c>
      <c r="BA1381" s="13">
        <v>0</v>
      </c>
      <c r="BB1381" s="13">
        <v>0.55555555555555602</v>
      </c>
      <c r="BC1381" s="13">
        <v>0.66666666666666696</v>
      </c>
      <c r="BD1381" s="13"/>
      <c r="BE1381" s="13">
        <v>0.16666666666666699</v>
      </c>
    </row>
    <row r="1382" spans="2:57" x14ac:dyDescent="0.25">
      <c r="B1382" t="s">
        <v>335</v>
      </c>
      <c r="C1382" s="13">
        <v>0.36764705882352899</v>
      </c>
      <c r="D1382" s="13">
        <v>0.33333333333333298</v>
      </c>
      <c r="E1382" s="13">
        <v>0.4375</v>
      </c>
      <c r="F1382" s="13">
        <v>0.38461538461538503</v>
      </c>
      <c r="G1382" s="13">
        <v>0.33333333333333298</v>
      </c>
      <c r="H1382" s="13"/>
      <c r="I1382" s="13">
        <v>0.38</v>
      </c>
      <c r="J1382" s="13">
        <v>0.33333333333333298</v>
      </c>
      <c r="K1382" s="13"/>
      <c r="L1382" s="13">
        <v>0.22222222222222199</v>
      </c>
      <c r="M1382" s="13">
        <v>0.36363636363636398</v>
      </c>
      <c r="N1382" s="13">
        <v>0.3125</v>
      </c>
      <c r="O1382" s="13">
        <v>0.4375</v>
      </c>
      <c r="P1382" s="13"/>
      <c r="Q1382" s="13">
        <v>0.22727272727272699</v>
      </c>
      <c r="R1382" s="13">
        <v>0.54545454545454497</v>
      </c>
      <c r="S1382" s="13">
        <v>0.6</v>
      </c>
      <c r="T1382" s="13">
        <v>0.4</v>
      </c>
      <c r="U1382" s="13">
        <v>0.16666666666666699</v>
      </c>
      <c r="V1382" s="13">
        <v>0.66666666666666696</v>
      </c>
      <c r="W1382" s="13">
        <v>0.8</v>
      </c>
      <c r="X1382" s="13">
        <v>0.25</v>
      </c>
      <c r="Y1382" s="13"/>
      <c r="Z1382" s="13">
        <v>0.42857142857142899</v>
      </c>
      <c r="AA1382" s="13">
        <v>0.42857142857142899</v>
      </c>
      <c r="AB1382" s="13">
        <v>0.5</v>
      </c>
      <c r="AC1382" s="13">
        <v>0.25</v>
      </c>
      <c r="AD1382" s="13">
        <v>0.375</v>
      </c>
      <c r="AE1382" s="13">
        <v>0.27272727272727298</v>
      </c>
      <c r="AF1382" s="13">
        <v>0.33333333333333298</v>
      </c>
      <c r="AG1382" s="13">
        <v>0.22222222222222199</v>
      </c>
      <c r="AH1382" s="13"/>
      <c r="AI1382" s="13">
        <v>0</v>
      </c>
      <c r="AJ1382" s="13">
        <v>0.66666666666666696</v>
      </c>
      <c r="AK1382" s="13">
        <v>0.27272727272727298</v>
      </c>
      <c r="AL1382" s="13">
        <v>0.37931034482758602</v>
      </c>
      <c r="AM1382" s="13">
        <v>0.375</v>
      </c>
      <c r="AN1382" s="13"/>
      <c r="AO1382" s="13">
        <v>0.4</v>
      </c>
      <c r="AP1382" s="13">
        <v>0.230769230769231</v>
      </c>
      <c r="AQ1382" s="13"/>
      <c r="AR1382" s="13">
        <v>0</v>
      </c>
      <c r="AS1382" s="13">
        <v>0.38888888888888901</v>
      </c>
      <c r="AT1382" s="13">
        <v>0.33333333333333298</v>
      </c>
      <c r="AU1382" s="13">
        <v>1</v>
      </c>
      <c r="AV1382" s="13">
        <v>0</v>
      </c>
      <c r="AW1382" s="13">
        <v>0.42857142857142899</v>
      </c>
      <c r="AX1382" s="13" t="s">
        <v>529</v>
      </c>
      <c r="AY1382" s="13">
        <v>0.5</v>
      </c>
      <c r="AZ1382" s="13">
        <v>0.5</v>
      </c>
      <c r="BA1382" s="13">
        <v>0.8</v>
      </c>
      <c r="BB1382" s="13">
        <v>0.11111111111111099</v>
      </c>
      <c r="BC1382" s="13">
        <v>0.33333333333333298</v>
      </c>
      <c r="BD1382" s="13"/>
      <c r="BE1382" s="13">
        <v>0.33333333333333298</v>
      </c>
    </row>
    <row r="1383" spans="2:57" x14ac:dyDescent="0.25">
      <c r="B1383" t="s">
        <v>318</v>
      </c>
      <c r="C1383" s="13">
        <v>0.11764705882352899</v>
      </c>
      <c r="D1383" s="13">
        <v>9.5238095238095205E-2</v>
      </c>
      <c r="E1383" s="13">
        <v>0.125</v>
      </c>
      <c r="F1383" s="13">
        <v>7.69230769230769E-2</v>
      </c>
      <c r="G1383" s="13">
        <v>0.16666666666666699</v>
      </c>
      <c r="H1383" s="13"/>
      <c r="I1383" s="13">
        <v>0.1</v>
      </c>
      <c r="J1383" s="13">
        <v>0.16666666666666699</v>
      </c>
      <c r="K1383" s="13"/>
      <c r="L1383" s="13">
        <v>0.11111111111111099</v>
      </c>
      <c r="M1383" s="13">
        <v>0</v>
      </c>
      <c r="N1383" s="13">
        <v>0.25</v>
      </c>
      <c r="O1383" s="13">
        <v>9.375E-2</v>
      </c>
      <c r="P1383" s="13"/>
      <c r="Q1383" s="13">
        <v>0.18181818181818199</v>
      </c>
      <c r="R1383" s="13">
        <v>0</v>
      </c>
      <c r="S1383" s="13">
        <v>0</v>
      </c>
      <c r="T1383" s="13">
        <v>0.2</v>
      </c>
      <c r="U1383" s="13">
        <v>0.33333333333333298</v>
      </c>
      <c r="V1383" s="13">
        <v>0</v>
      </c>
      <c r="W1383" s="13">
        <v>0</v>
      </c>
      <c r="X1383" s="13">
        <v>0.125</v>
      </c>
      <c r="Y1383" s="13"/>
      <c r="Z1383" s="13">
        <v>7.1428571428571397E-2</v>
      </c>
      <c r="AA1383" s="13">
        <v>0</v>
      </c>
      <c r="AB1383" s="13">
        <v>8.3333333333333301E-2</v>
      </c>
      <c r="AC1383" s="13">
        <v>0</v>
      </c>
      <c r="AD1383" s="13">
        <v>0.25</v>
      </c>
      <c r="AE1383" s="13">
        <v>0.36363636363636398</v>
      </c>
      <c r="AF1383" s="13">
        <v>0</v>
      </c>
      <c r="AG1383" s="13">
        <v>0</v>
      </c>
      <c r="AH1383" s="13"/>
      <c r="AI1383" s="13">
        <v>0.16666666666666699</v>
      </c>
      <c r="AJ1383" s="13">
        <v>0</v>
      </c>
      <c r="AK1383" s="13">
        <v>0.18181818181818199</v>
      </c>
      <c r="AL1383" s="13">
        <v>0.13793103448275901</v>
      </c>
      <c r="AM1383" s="13">
        <v>0.125</v>
      </c>
      <c r="AN1383" s="13"/>
      <c r="AO1383" s="13">
        <v>0.109090909090909</v>
      </c>
      <c r="AP1383" s="13">
        <v>0.15384615384615399</v>
      </c>
      <c r="AQ1383" s="13"/>
      <c r="AR1383" s="13">
        <v>0.33333333333333298</v>
      </c>
      <c r="AS1383" s="13">
        <v>5.5555555555555601E-2</v>
      </c>
      <c r="AT1383" s="13">
        <v>0.33333333333333298</v>
      </c>
      <c r="AU1383" s="13">
        <v>0</v>
      </c>
      <c r="AV1383" s="13">
        <v>0.16666666666666699</v>
      </c>
      <c r="AW1383" s="13">
        <v>0.14285714285714299</v>
      </c>
      <c r="AX1383" s="13" t="s">
        <v>529</v>
      </c>
      <c r="AY1383" s="13">
        <v>0</v>
      </c>
      <c r="AZ1383" s="13">
        <v>0.2</v>
      </c>
      <c r="BA1383" s="13">
        <v>0</v>
      </c>
      <c r="BB1383" s="13">
        <v>0.11111111111111099</v>
      </c>
      <c r="BC1383" s="13">
        <v>0</v>
      </c>
      <c r="BD1383" s="13"/>
      <c r="BE1383" s="13">
        <v>0.16666666666666699</v>
      </c>
    </row>
    <row r="1384" spans="2:57" x14ac:dyDescent="0.25">
      <c r="B1384" t="s">
        <v>82</v>
      </c>
      <c r="C1384" s="13">
        <v>0.10294117647058799</v>
      </c>
      <c r="D1384" s="13">
        <v>4.7619047619047603E-2</v>
      </c>
      <c r="E1384" s="13">
        <v>0.125</v>
      </c>
      <c r="F1384" s="13">
        <v>0.15384615384615399</v>
      </c>
      <c r="G1384" s="13">
        <v>0.11111111111111099</v>
      </c>
      <c r="H1384" s="13"/>
      <c r="I1384" s="13">
        <v>0.1</v>
      </c>
      <c r="J1384" s="13">
        <v>0.11111111111111099</v>
      </c>
      <c r="K1384" s="13"/>
      <c r="L1384" s="13">
        <v>0.11111111111111099</v>
      </c>
      <c r="M1384" s="13">
        <v>9.0909090909090898E-2</v>
      </c>
      <c r="N1384" s="13">
        <v>0.1875</v>
      </c>
      <c r="O1384" s="13">
        <v>6.25E-2</v>
      </c>
      <c r="P1384" s="13"/>
      <c r="Q1384" s="13">
        <v>4.5454545454545497E-2</v>
      </c>
      <c r="R1384" s="13">
        <v>9.0909090909090898E-2</v>
      </c>
      <c r="S1384" s="13">
        <v>0.2</v>
      </c>
      <c r="T1384" s="13">
        <v>0.2</v>
      </c>
      <c r="U1384" s="13">
        <v>0</v>
      </c>
      <c r="V1384" s="13">
        <v>0</v>
      </c>
      <c r="W1384" s="13">
        <v>0</v>
      </c>
      <c r="X1384" s="13">
        <v>0</v>
      </c>
      <c r="Y1384" s="13"/>
      <c r="Z1384" s="13">
        <v>0.14285714285714299</v>
      </c>
      <c r="AA1384" s="13">
        <v>0</v>
      </c>
      <c r="AB1384" s="13">
        <v>8.3333333333333301E-2</v>
      </c>
      <c r="AC1384" s="13">
        <v>0</v>
      </c>
      <c r="AD1384" s="13">
        <v>0.125</v>
      </c>
      <c r="AE1384" s="13">
        <v>0.18181818181818199</v>
      </c>
      <c r="AF1384" s="13">
        <v>0.33333333333333298</v>
      </c>
      <c r="AG1384" s="13">
        <v>0</v>
      </c>
      <c r="AH1384" s="13"/>
      <c r="AI1384" s="13">
        <v>0</v>
      </c>
      <c r="AJ1384" s="13">
        <v>0</v>
      </c>
      <c r="AK1384" s="13">
        <v>0.27272727272727298</v>
      </c>
      <c r="AL1384" s="13">
        <v>0.10344827586206901</v>
      </c>
      <c r="AM1384" s="13">
        <v>0</v>
      </c>
      <c r="AN1384" s="13"/>
      <c r="AO1384" s="13">
        <v>5.4545454545454501E-2</v>
      </c>
      <c r="AP1384" s="13">
        <v>0.30769230769230799</v>
      </c>
      <c r="AQ1384" s="13"/>
      <c r="AR1384" s="13">
        <v>0</v>
      </c>
      <c r="AS1384" s="13">
        <v>5.5555555555555601E-2</v>
      </c>
      <c r="AT1384" s="13">
        <v>0</v>
      </c>
      <c r="AU1384" s="13">
        <v>0</v>
      </c>
      <c r="AV1384" s="13">
        <v>0.33333333333333298</v>
      </c>
      <c r="AW1384" s="13">
        <v>0.28571428571428598</v>
      </c>
      <c r="AX1384" s="13" t="s">
        <v>529</v>
      </c>
      <c r="AY1384" s="13">
        <v>0</v>
      </c>
      <c r="AZ1384" s="13">
        <v>0.1</v>
      </c>
      <c r="BA1384" s="13">
        <v>0.2</v>
      </c>
      <c r="BB1384" s="13">
        <v>0</v>
      </c>
      <c r="BC1384" s="13">
        <v>0</v>
      </c>
      <c r="BD1384" s="13"/>
      <c r="BE1384" s="13">
        <v>0.33333333333333298</v>
      </c>
    </row>
    <row r="1385" spans="2:57" x14ac:dyDescent="0.25">
      <c r="B1385" t="s">
        <v>319</v>
      </c>
      <c r="C1385" s="13">
        <v>0.41176470588235298</v>
      </c>
      <c r="D1385" s="13">
        <v>0.52380952380952395</v>
      </c>
      <c r="E1385" s="13">
        <v>0.3125</v>
      </c>
      <c r="F1385" s="13">
        <v>0.38461538461538503</v>
      </c>
      <c r="G1385" s="13">
        <v>0.38888888888888901</v>
      </c>
      <c r="H1385" s="13"/>
      <c r="I1385" s="13">
        <v>0.42</v>
      </c>
      <c r="J1385" s="13">
        <v>0.38888888888888901</v>
      </c>
      <c r="K1385" s="13"/>
      <c r="L1385" s="13">
        <v>0.55555555555555602</v>
      </c>
      <c r="M1385" s="13">
        <v>0.54545454545454497</v>
      </c>
      <c r="N1385" s="13">
        <v>0.25</v>
      </c>
      <c r="O1385" s="13">
        <v>0.40625</v>
      </c>
      <c r="P1385" s="13"/>
      <c r="Q1385" s="13">
        <v>0.54545454545454497</v>
      </c>
      <c r="R1385" s="13">
        <v>0.36363636363636398</v>
      </c>
      <c r="S1385" s="13">
        <v>0.2</v>
      </c>
      <c r="T1385" s="13">
        <v>0.2</v>
      </c>
      <c r="U1385" s="13">
        <v>0.5</v>
      </c>
      <c r="V1385" s="13">
        <v>0.33333333333333298</v>
      </c>
      <c r="W1385" s="13">
        <v>0.2</v>
      </c>
      <c r="X1385" s="13">
        <v>0.625</v>
      </c>
      <c r="Y1385" s="13"/>
      <c r="Z1385" s="13">
        <v>0.35714285714285698</v>
      </c>
      <c r="AA1385" s="13">
        <v>0.57142857142857095</v>
      </c>
      <c r="AB1385" s="13">
        <v>0.33333333333333298</v>
      </c>
      <c r="AC1385" s="13">
        <v>0.75</v>
      </c>
      <c r="AD1385" s="13">
        <v>0.25</v>
      </c>
      <c r="AE1385" s="13">
        <v>0.18181818181818199</v>
      </c>
      <c r="AF1385" s="13">
        <v>0.33333333333333298</v>
      </c>
      <c r="AG1385" s="13">
        <v>0.77777777777777801</v>
      </c>
      <c r="AH1385" s="13"/>
      <c r="AI1385" s="13">
        <v>0.83333333333333304</v>
      </c>
      <c r="AJ1385" s="13">
        <v>0.33333333333333298</v>
      </c>
      <c r="AK1385" s="13">
        <v>0.27272727272727298</v>
      </c>
      <c r="AL1385" s="13">
        <v>0.37931034482758602</v>
      </c>
      <c r="AM1385" s="13">
        <v>0.5</v>
      </c>
      <c r="AN1385" s="13"/>
      <c r="AO1385" s="13">
        <v>0.43636363636363601</v>
      </c>
      <c r="AP1385" s="13">
        <v>0.30769230769230799</v>
      </c>
      <c r="AQ1385" s="13"/>
      <c r="AR1385" s="13">
        <v>0.66666666666666696</v>
      </c>
      <c r="AS1385" s="13">
        <v>0.5</v>
      </c>
      <c r="AT1385" s="13">
        <v>0.33333333333333298</v>
      </c>
      <c r="AU1385" s="13">
        <v>0</v>
      </c>
      <c r="AV1385" s="13">
        <v>0.5</v>
      </c>
      <c r="AW1385" s="13">
        <v>0.14285714285714299</v>
      </c>
      <c r="AX1385" s="13" t="s">
        <v>529</v>
      </c>
      <c r="AY1385" s="13">
        <v>0.5</v>
      </c>
      <c r="AZ1385" s="13">
        <v>0.2</v>
      </c>
      <c r="BA1385" s="13">
        <v>0</v>
      </c>
      <c r="BB1385" s="13">
        <v>0.77777777777777801</v>
      </c>
      <c r="BC1385" s="13">
        <v>0.66666666666666696</v>
      </c>
      <c r="BD1385" s="13"/>
      <c r="BE1385" s="13">
        <v>0.16666666666666699</v>
      </c>
    </row>
    <row r="1386" spans="2:57" x14ac:dyDescent="0.25">
      <c r="B1386" t="s">
        <v>274</v>
      </c>
      <c r="C1386" s="13">
        <v>-0.308823529411765</v>
      </c>
      <c r="D1386" s="13">
        <v>-0.476190476190476</v>
      </c>
      <c r="E1386" s="13">
        <v>-0.1875</v>
      </c>
      <c r="F1386" s="13">
        <v>-0.230769230769231</v>
      </c>
      <c r="G1386" s="13">
        <v>-0.27777777777777801</v>
      </c>
      <c r="H1386" s="13"/>
      <c r="I1386" s="13">
        <v>-0.32</v>
      </c>
      <c r="J1386" s="13">
        <v>-0.27777777777777801</v>
      </c>
      <c r="K1386" s="13"/>
      <c r="L1386" s="13">
        <v>-0.44444444444444398</v>
      </c>
      <c r="M1386" s="13">
        <v>-0.45454545454545398</v>
      </c>
      <c r="N1386" s="13">
        <v>-6.25E-2</v>
      </c>
      <c r="O1386" s="13">
        <v>-0.34375</v>
      </c>
      <c r="P1386" s="13"/>
      <c r="Q1386" s="13">
        <v>-0.5</v>
      </c>
      <c r="R1386" s="13">
        <v>-0.27272727272727298</v>
      </c>
      <c r="S1386" s="13">
        <v>0</v>
      </c>
      <c r="T1386" s="13">
        <v>0</v>
      </c>
      <c r="U1386" s="13">
        <v>-0.5</v>
      </c>
      <c r="V1386" s="13">
        <v>-0.33333333333333298</v>
      </c>
      <c r="W1386" s="13">
        <v>-0.2</v>
      </c>
      <c r="X1386" s="13">
        <v>-0.625</v>
      </c>
      <c r="Y1386" s="13"/>
      <c r="Z1386" s="13">
        <v>-0.214285714285714</v>
      </c>
      <c r="AA1386" s="13">
        <v>-0.57142857142857095</v>
      </c>
      <c r="AB1386" s="13">
        <v>-0.25</v>
      </c>
      <c r="AC1386" s="13">
        <v>-0.75</v>
      </c>
      <c r="AD1386" s="13">
        <v>-0.125</v>
      </c>
      <c r="AE1386" s="13">
        <v>0</v>
      </c>
      <c r="AF1386" s="13">
        <v>0</v>
      </c>
      <c r="AG1386" s="13">
        <v>-0.77777777777777801</v>
      </c>
      <c r="AH1386" s="13"/>
      <c r="AI1386" s="13">
        <v>-0.83333333333333304</v>
      </c>
      <c r="AJ1386" s="13">
        <v>-0.33333333333333298</v>
      </c>
      <c r="AK1386" s="13">
        <v>0</v>
      </c>
      <c r="AL1386" s="13">
        <v>-0.27586206896551702</v>
      </c>
      <c r="AM1386" s="13">
        <v>-0.5</v>
      </c>
      <c r="AN1386" s="13"/>
      <c r="AO1386" s="13">
        <v>-0.381818181818182</v>
      </c>
      <c r="AP1386" s="13">
        <v>0</v>
      </c>
      <c r="AQ1386" s="13"/>
      <c r="AR1386" s="13">
        <v>-0.66666666666666696</v>
      </c>
      <c r="AS1386" s="13">
        <v>-0.44444444444444398</v>
      </c>
      <c r="AT1386" s="13">
        <v>-0.33333333333333298</v>
      </c>
      <c r="AU1386" s="13">
        <v>0</v>
      </c>
      <c r="AV1386" s="13">
        <v>-0.16666666666666699</v>
      </c>
      <c r="AW1386" s="13">
        <v>0.14285714285714299</v>
      </c>
      <c r="AX1386" s="13" t="s">
        <v>529</v>
      </c>
      <c r="AY1386" s="13">
        <v>-0.5</v>
      </c>
      <c r="AZ1386" s="13">
        <v>-0.1</v>
      </c>
      <c r="BA1386" s="13">
        <v>0.2</v>
      </c>
      <c r="BB1386" s="13">
        <v>-0.77777777777777801</v>
      </c>
      <c r="BC1386" s="13">
        <v>-0.66666666666666696</v>
      </c>
      <c r="BD1386" s="13"/>
      <c r="BE1386" s="13">
        <v>0.16666666666666699</v>
      </c>
    </row>
    <row r="1387" spans="2:57" x14ac:dyDescent="0.25">
      <c r="C1387" s="13"/>
      <c r="D1387" s="13"/>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row>
    <row r="1388" spans="2:57" x14ac:dyDescent="0.25">
      <c r="B1388" s="6" t="s">
        <v>553</v>
      </c>
      <c r="C1388" s="13"/>
      <c r="D1388" s="13"/>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row>
    <row r="1389" spans="2:57" x14ac:dyDescent="0.25">
      <c r="B1389" s="23" t="s">
        <v>531</v>
      </c>
      <c r="C1389" s="13"/>
      <c r="D1389" s="13"/>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row>
    <row r="1390" spans="2:57" x14ac:dyDescent="0.25">
      <c r="B1390" t="s">
        <v>315</v>
      </c>
      <c r="C1390" s="13">
        <v>0.45588235294117602</v>
      </c>
      <c r="D1390" s="13">
        <v>0.476190476190476</v>
      </c>
      <c r="E1390" s="13">
        <v>0.5625</v>
      </c>
      <c r="F1390" s="13">
        <v>0.230769230769231</v>
      </c>
      <c r="G1390" s="13">
        <v>0.5</v>
      </c>
      <c r="H1390" s="13"/>
      <c r="I1390" s="13">
        <v>0.44</v>
      </c>
      <c r="J1390" s="13">
        <v>0.5</v>
      </c>
      <c r="K1390" s="13"/>
      <c r="L1390" s="13">
        <v>0.44444444444444398</v>
      </c>
      <c r="M1390" s="13">
        <v>0.36363636363636398</v>
      </c>
      <c r="N1390" s="13">
        <v>0.4375</v>
      </c>
      <c r="O1390" s="13">
        <v>0.5</v>
      </c>
      <c r="P1390" s="13"/>
      <c r="Q1390" s="13">
        <v>0.5</v>
      </c>
      <c r="R1390" s="13">
        <v>0.45454545454545497</v>
      </c>
      <c r="S1390" s="13">
        <v>0.4</v>
      </c>
      <c r="T1390" s="13">
        <v>0.6</v>
      </c>
      <c r="U1390" s="13">
        <v>0.16666666666666699</v>
      </c>
      <c r="V1390" s="13">
        <v>0.33333333333333298</v>
      </c>
      <c r="W1390" s="13">
        <v>0.2</v>
      </c>
      <c r="X1390" s="13">
        <v>0.75</v>
      </c>
      <c r="Y1390" s="13"/>
      <c r="Z1390" s="13">
        <v>0.214285714285714</v>
      </c>
      <c r="AA1390" s="13">
        <v>0.57142857142857095</v>
      </c>
      <c r="AB1390" s="13">
        <v>0.58333333333333304</v>
      </c>
      <c r="AC1390" s="13">
        <v>0.5</v>
      </c>
      <c r="AD1390" s="13">
        <v>0.5</v>
      </c>
      <c r="AE1390" s="13">
        <v>0.27272727272727298</v>
      </c>
      <c r="AF1390" s="13">
        <v>0.66666666666666696</v>
      </c>
      <c r="AG1390" s="13">
        <v>0.66666666666666696</v>
      </c>
      <c r="AH1390" s="13"/>
      <c r="AI1390" s="13">
        <v>0.66666666666666696</v>
      </c>
      <c r="AJ1390" s="13">
        <v>0.5</v>
      </c>
      <c r="AK1390" s="13">
        <v>0.54545454545454497</v>
      </c>
      <c r="AL1390" s="13">
        <v>0.34482758620689702</v>
      </c>
      <c r="AM1390" s="13">
        <v>0.625</v>
      </c>
      <c r="AN1390" s="13"/>
      <c r="AO1390" s="13">
        <v>0.472727272727273</v>
      </c>
      <c r="AP1390" s="13">
        <v>0.38461538461538503</v>
      </c>
      <c r="AQ1390" s="13"/>
      <c r="AR1390" s="13">
        <v>0.33333333333333298</v>
      </c>
      <c r="AS1390" s="13">
        <v>0.33333333333333298</v>
      </c>
      <c r="AT1390" s="13">
        <v>1</v>
      </c>
      <c r="AU1390" s="13">
        <v>0.5</v>
      </c>
      <c r="AV1390" s="13">
        <v>0.5</v>
      </c>
      <c r="AW1390" s="13">
        <v>0.57142857142857095</v>
      </c>
      <c r="AX1390" s="13" t="s">
        <v>529</v>
      </c>
      <c r="AY1390" s="13">
        <v>0</v>
      </c>
      <c r="AZ1390" s="13">
        <v>0.3</v>
      </c>
      <c r="BA1390" s="13">
        <v>0.6</v>
      </c>
      <c r="BB1390" s="13">
        <v>0.55555555555555602</v>
      </c>
      <c r="BC1390" s="13">
        <v>0.66666666666666696</v>
      </c>
      <c r="BD1390" s="13"/>
      <c r="BE1390" s="13">
        <v>0.5</v>
      </c>
    </row>
    <row r="1391" spans="2:57" x14ac:dyDescent="0.25">
      <c r="B1391" t="s">
        <v>316</v>
      </c>
      <c r="C1391" s="13">
        <v>0.20588235294117599</v>
      </c>
      <c r="D1391" s="13">
        <v>0.19047619047618999</v>
      </c>
      <c r="E1391" s="13">
        <v>6.25E-2</v>
      </c>
      <c r="F1391" s="13">
        <v>0.230769230769231</v>
      </c>
      <c r="G1391" s="13">
        <v>0.33333333333333298</v>
      </c>
      <c r="H1391" s="13"/>
      <c r="I1391" s="13">
        <v>0.16</v>
      </c>
      <c r="J1391" s="13">
        <v>0.33333333333333298</v>
      </c>
      <c r="K1391" s="13"/>
      <c r="L1391" s="13">
        <v>0.22222222222222199</v>
      </c>
      <c r="M1391" s="13">
        <v>0.27272727272727298</v>
      </c>
      <c r="N1391" s="13">
        <v>0.25</v>
      </c>
      <c r="O1391" s="13">
        <v>0.15625</v>
      </c>
      <c r="P1391" s="13"/>
      <c r="Q1391" s="13">
        <v>0.18181818181818199</v>
      </c>
      <c r="R1391" s="13">
        <v>9.0909090909090898E-2</v>
      </c>
      <c r="S1391" s="13">
        <v>0</v>
      </c>
      <c r="T1391" s="13">
        <v>0.2</v>
      </c>
      <c r="U1391" s="13">
        <v>0.5</v>
      </c>
      <c r="V1391" s="13">
        <v>0.33333333333333298</v>
      </c>
      <c r="W1391" s="13">
        <v>0.4</v>
      </c>
      <c r="X1391" s="13">
        <v>0.25</v>
      </c>
      <c r="Y1391" s="13"/>
      <c r="Z1391" s="13">
        <v>0.214285714285714</v>
      </c>
      <c r="AA1391" s="13">
        <v>0</v>
      </c>
      <c r="AB1391" s="13">
        <v>0.16666666666666699</v>
      </c>
      <c r="AC1391" s="13">
        <v>0.5</v>
      </c>
      <c r="AD1391" s="13">
        <v>0.125</v>
      </c>
      <c r="AE1391" s="13">
        <v>0.36363636363636398</v>
      </c>
      <c r="AF1391" s="13">
        <v>0</v>
      </c>
      <c r="AG1391" s="13">
        <v>0.22222222222222199</v>
      </c>
      <c r="AH1391" s="13"/>
      <c r="AI1391" s="13">
        <v>0</v>
      </c>
      <c r="AJ1391" s="13">
        <v>0</v>
      </c>
      <c r="AK1391" s="13">
        <v>0.27272727272727298</v>
      </c>
      <c r="AL1391" s="13">
        <v>0.34482758620689702</v>
      </c>
      <c r="AM1391" s="13">
        <v>0</v>
      </c>
      <c r="AN1391" s="13"/>
      <c r="AO1391" s="13">
        <v>0.218181818181818</v>
      </c>
      <c r="AP1391" s="13">
        <v>0.15384615384615399</v>
      </c>
      <c r="AQ1391" s="13"/>
      <c r="AR1391" s="13">
        <v>0.33333333333333298</v>
      </c>
      <c r="AS1391" s="13">
        <v>0.22222222222222199</v>
      </c>
      <c r="AT1391" s="13">
        <v>0</v>
      </c>
      <c r="AU1391" s="13">
        <v>0.5</v>
      </c>
      <c r="AV1391" s="13">
        <v>0.16666666666666699</v>
      </c>
      <c r="AW1391" s="13">
        <v>0.14285714285714299</v>
      </c>
      <c r="AX1391" s="13" t="s">
        <v>529</v>
      </c>
      <c r="AY1391" s="13">
        <v>0</v>
      </c>
      <c r="AZ1391" s="13">
        <v>0.3</v>
      </c>
      <c r="BA1391" s="13">
        <v>0.2</v>
      </c>
      <c r="BB1391" s="13">
        <v>0.11111111111111099</v>
      </c>
      <c r="BC1391" s="13">
        <v>0.33333333333333298</v>
      </c>
      <c r="BD1391" s="13"/>
      <c r="BE1391" s="13">
        <v>0.16666666666666699</v>
      </c>
    </row>
    <row r="1392" spans="2:57" x14ac:dyDescent="0.25">
      <c r="B1392" t="s">
        <v>335</v>
      </c>
      <c r="C1392" s="13">
        <v>0.191176470588235</v>
      </c>
      <c r="D1392" s="13">
        <v>9.5238095238095205E-2</v>
      </c>
      <c r="E1392" s="13">
        <v>0.3125</v>
      </c>
      <c r="F1392" s="13">
        <v>0.38461538461538503</v>
      </c>
      <c r="G1392" s="13">
        <v>5.5555555555555601E-2</v>
      </c>
      <c r="H1392" s="13"/>
      <c r="I1392" s="13">
        <v>0.24</v>
      </c>
      <c r="J1392" s="13">
        <v>5.5555555555555601E-2</v>
      </c>
      <c r="K1392" s="13"/>
      <c r="L1392" s="13">
        <v>0.22222222222222199</v>
      </c>
      <c r="M1392" s="13">
        <v>0.36363636363636398</v>
      </c>
      <c r="N1392" s="13">
        <v>0.125</v>
      </c>
      <c r="O1392" s="13">
        <v>0.15625</v>
      </c>
      <c r="P1392" s="13"/>
      <c r="Q1392" s="13">
        <v>0.18181818181818199</v>
      </c>
      <c r="R1392" s="13">
        <v>0.36363636363636398</v>
      </c>
      <c r="S1392" s="13">
        <v>0.2</v>
      </c>
      <c r="T1392" s="13">
        <v>0</v>
      </c>
      <c r="U1392" s="13">
        <v>0.33333333333333298</v>
      </c>
      <c r="V1392" s="13">
        <v>0.33333333333333298</v>
      </c>
      <c r="W1392" s="13">
        <v>0.2</v>
      </c>
      <c r="X1392" s="13">
        <v>0</v>
      </c>
      <c r="Y1392" s="13"/>
      <c r="Z1392" s="13">
        <v>0.35714285714285698</v>
      </c>
      <c r="AA1392" s="13">
        <v>0.14285714285714299</v>
      </c>
      <c r="AB1392" s="13">
        <v>0.16666666666666699</v>
      </c>
      <c r="AC1392" s="13">
        <v>0</v>
      </c>
      <c r="AD1392" s="13">
        <v>0.25</v>
      </c>
      <c r="AE1392" s="13">
        <v>0.27272727272727298</v>
      </c>
      <c r="AF1392" s="13">
        <v>0</v>
      </c>
      <c r="AG1392" s="13">
        <v>0</v>
      </c>
      <c r="AH1392" s="13"/>
      <c r="AI1392" s="13">
        <v>0</v>
      </c>
      <c r="AJ1392" s="13">
        <v>0.41666666666666702</v>
      </c>
      <c r="AK1392" s="13">
        <v>9.0909090909090898E-2</v>
      </c>
      <c r="AL1392" s="13">
        <v>0.17241379310344801</v>
      </c>
      <c r="AM1392" s="13">
        <v>0.25</v>
      </c>
      <c r="AN1392" s="13"/>
      <c r="AO1392" s="13">
        <v>0.2</v>
      </c>
      <c r="AP1392" s="13">
        <v>0.15384615384615399</v>
      </c>
      <c r="AQ1392" s="13"/>
      <c r="AR1392" s="13">
        <v>0</v>
      </c>
      <c r="AS1392" s="13">
        <v>0.27777777777777801</v>
      </c>
      <c r="AT1392" s="13">
        <v>0</v>
      </c>
      <c r="AU1392" s="13">
        <v>0</v>
      </c>
      <c r="AV1392" s="13">
        <v>0</v>
      </c>
      <c r="AW1392" s="13">
        <v>0.14285714285714299</v>
      </c>
      <c r="AX1392" s="13" t="s">
        <v>529</v>
      </c>
      <c r="AY1392" s="13">
        <v>0</v>
      </c>
      <c r="AZ1392" s="13">
        <v>0.3</v>
      </c>
      <c r="BA1392" s="13">
        <v>0.2</v>
      </c>
      <c r="BB1392" s="13">
        <v>0.33333333333333298</v>
      </c>
      <c r="BC1392" s="13">
        <v>0</v>
      </c>
      <c r="BD1392" s="13"/>
      <c r="BE1392" s="13">
        <v>0</v>
      </c>
    </row>
    <row r="1393" spans="2:57" x14ac:dyDescent="0.25">
      <c r="B1393" t="s">
        <v>318</v>
      </c>
      <c r="C1393" s="13">
        <v>5.8823529411764698E-2</v>
      </c>
      <c r="D1393" s="13">
        <v>0.14285714285714299</v>
      </c>
      <c r="E1393" s="13">
        <v>0</v>
      </c>
      <c r="F1393" s="13">
        <v>7.69230769230769E-2</v>
      </c>
      <c r="G1393" s="13">
        <v>0</v>
      </c>
      <c r="H1393" s="13"/>
      <c r="I1393" s="13">
        <v>0.08</v>
      </c>
      <c r="J1393" s="13">
        <v>0</v>
      </c>
      <c r="K1393" s="13"/>
      <c r="L1393" s="13">
        <v>0.11111111111111099</v>
      </c>
      <c r="M1393" s="13">
        <v>0</v>
      </c>
      <c r="N1393" s="13">
        <v>6.25E-2</v>
      </c>
      <c r="O1393" s="13">
        <v>6.25E-2</v>
      </c>
      <c r="P1393" s="13"/>
      <c r="Q1393" s="13">
        <v>9.0909090909090898E-2</v>
      </c>
      <c r="R1393" s="13">
        <v>0</v>
      </c>
      <c r="S1393" s="13">
        <v>0.2</v>
      </c>
      <c r="T1393" s="13">
        <v>0</v>
      </c>
      <c r="U1393" s="13">
        <v>0</v>
      </c>
      <c r="V1393" s="13">
        <v>0</v>
      </c>
      <c r="W1393" s="13">
        <v>0.2</v>
      </c>
      <c r="X1393" s="13">
        <v>0</v>
      </c>
      <c r="Y1393" s="13"/>
      <c r="Z1393" s="13">
        <v>0.14285714285714299</v>
      </c>
      <c r="AA1393" s="13">
        <v>0.28571428571428598</v>
      </c>
      <c r="AB1393" s="13">
        <v>0</v>
      </c>
      <c r="AC1393" s="13">
        <v>0</v>
      </c>
      <c r="AD1393" s="13">
        <v>0</v>
      </c>
      <c r="AE1393" s="13">
        <v>0</v>
      </c>
      <c r="AF1393" s="13">
        <v>0</v>
      </c>
      <c r="AG1393" s="13">
        <v>0</v>
      </c>
      <c r="AH1393" s="13"/>
      <c r="AI1393" s="13">
        <v>0.16666666666666699</v>
      </c>
      <c r="AJ1393" s="13">
        <v>8.3333333333333301E-2</v>
      </c>
      <c r="AK1393" s="13">
        <v>0</v>
      </c>
      <c r="AL1393" s="13">
        <v>3.4482758620689703E-2</v>
      </c>
      <c r="AM1393" s="13">
        <v>0.125</v>
      </c>
      <c r="AN1393" s="13"/>
      <c r="AO1393" s="13">
        <v>5.4545454545454501E-2</v>
      </c>
      <c r="AP1393" s="13">
        <v>7.69230769230769E-2</v>
      </c>
      <c r="AQ1393" s="13"/>
      <c r="AR1393" s="13">
        <v>0.33333333333333298</v>
      </c>
      <c r="AS1393" s="13">
        <v>0</v>
      </c>
      <c r="AT1393" s="13">
        <v>0</v>
      </c>
      <c r="AU1393" s="13">
        <v>0</v>
      </c>
      <c r="AV1393" s="13">
        <v>0.16666666666666699</v>
      </c>
      <c r="AW1393" s="13">
        <v>0</v>
      </c>
      <c r="AX1393" s="13" t="s">
        <v>529</v>
      </c>
      <c r="AY1393" s="13">
        <v>1</v>
      </c>
      <c r="AZ1393" s="13">
        <v>0</v>
      </c>
      <c r="BA1393" s="13">
        <v>0</v>
      </c>
      <c r="BB1393" s="13">
        <v>0</v>
      </c>
      <c r="BC1393" s="13">
        <v>0</v>
      </c>
      <c r="BD1393" s="13"/>
      <c r="BE1393" s="13">
        <v>0.16666666666666699</v>
      </c>
    </row>
    <row r="1394" spans="2:57" x14ac:dyDescent="0.25">
      <c r="B1394" t="s">
        <v>82</v>
      </c>
      <c r="C1394" s="13">
        <v>8.8235294117647106E-2</v>
      </c>
      <c r="D1394" s="13">
        <v>9.5238095238095205E-2</v>
      </c>
      <c r="E1394" s="13">
        <v>6.25E-2</v>
      </c>
      <c r="F1394" s="13">
        <v>7.69230769230769E-2</v>
      </c>
      <c r="G1394" s="13">
        <v>0.11111111111111099</v>
      </c>
      <c r="H1394" s="13"/>
      <c r="I1394" s="13">
        <v>0.08</v>
      </c>
      <c r="J1394" s="13">
        <v>0.11111111111111099</v>
      </c>
      <c r="K1394" s="13"/>
      <c r="L1394" s="13">
        <v>0</v>
      </c>
      <c r="M1394" s="13">
        <v>0</v>
      </c>
      <c r="N1394" s="13">
        <v>0.125</v>
      </c>
      <c r="O1394" s="13">
        <v>0.125</v>
      </c>
      <c r="P1394" s="13"/>
      <c r="Q1394" s="13">
        <v>4.5454545454545497E-2</v>
      </c>
      <c r="R1394" s="13">
        <v>9.0909090909090898E-2</v>
      </c>
      <c r="S1394" s="13">
        <v>0.2</v>
      </c>
      <c r="T1394" s="13">
        <v>0.2</v>
      </c>
      <c r="U1394" s="13">
        <v>0</v>
      </c>
      <c r="V1394" s="13">
        <v>0</v>
      </c>
      <c r="W1394" s="13">
        <v>0</v>
      </c>
      <c r="X1394" s="13">
        <v>0</v>
      </c>
      <c r="Y1394" s="13"/>
      <c r="Z1394" s="13">
        <v>7.1428571428571397E-2</v>
      </c>
      <c r="AA1394" s="13">
        <v>0</v>
      </c>
      <c r="AB1394" s="13">
        <v>8.3333333333333301E-2</v>
      </c>
      <c r="AC1394" s="13">
        <v>0</v>
      </c>
      <c r="AD1394" s="13">
        <v>0.125</v>
      </c>
      <c r="AE1394" s="13">
        <v>9.0909090909090898E-2</v>
      </c>
      <c r="AF1394" s="13">
        <v>0.33333333333333298</v>
      </c>
      <c r="AG1394" s="13">
        <v>0.11111111111111099</v>
      </c>
      <c r="AH1394" s="13"/>
      <c r="AI1394" s="13">
        <v>0.16666666666666699</v>
      </c>
      <c r="AJ1394" s="13">
        <v>0</v>
      </c>
      <c r="AK1394" s="13">
        <v>9.0909090909090898E-2</v>
      </c>
      <c r="AL1394" s="13">
        <v>0.10344827586206901</v>
      </c>
      <c r="AM1394" s="13">
        <v>0</v>
      </c>
      <c r="AN1394" s="13"/>
      <c r="AO1394" s="13">
        <v>5.4545454545454501E-2</v>
      </c>
      <c r="AP1394" s="13">
        <v>0.230769230769231</v>
      </c>
      <c r="AQ1394" s="13"/>
      <c r="AR1394" s="13">
        <v>0</v>
      </c>
      <c r="AS1394" s="13">
        <v>0.16666666666666699</v>
      </c>
      <c r="AT1394" s="13">
        <v>0</v>
      </c>
      <c r="AU1394" s="13">
        <v>0</v>
      </c>
      <c r="AV1394" s="13">
        <v>0.16666666666666699</v>
      </c>
      <c r="AW1394" s="13">
        <v>0.14285714285714299</v>
      </c>
      <c r="AX1394" s="13" t="s">
        <v>529</v>
      </c>
      <c r="AY1394" s="13">
        <v>0</v>
      </c>
      <c r="AZ1394" s="13">
        <v>0.1</v>
      </c>
      <c r="BA1394" s="13">
        <v>0</v>
      </c>
      <c r="BB1394" s="13">
        <v>0</v>
      </c>
      <c r="BC1394" s="13">
        <v>0</v>
      </c>
      <c r="BD1394" s="13"/>
      <c r="BE1394" s="13">
        <v>0.16666666666666699</v>
      </c>
    </row>
    <row r="1395" spans="2:57" x14ac:dyDescent="0.25">
      <c r="B1395" t="s">
        <v>319</v>
      </c>
      <c r="C1395" s="13">
        <v>0.66176470588235303</v>
      </c>
      <c r="D1395" s="13">
        <v>0.66666666666666696</v>
      </c>
      <c r="E1395" s="13">
        <v>0.625</v>
      </c>
      <c r="F1395" s="13">
        <v>0.46153846153846201</v>
      </c>
      <c r="G1395" s="13">
        <v>0.83333333333333304</v>
      </c>
      <c r="H1395" s="13"/>
      <c r="I1395" s="13">
        <v>0.6</v>
      </c>
      <c r="J1395" s="13">
        <v>0.83333333333333304</v>
      </c>
      <c r="K1395" s="13"/>
      <c r="L1395" s="13">
        <v>0.66666666666666696</v>
      </c>
      <c r="M1395" s="13">
        <v>0.63636363636363602</v>
      </c>
      <c r="N1395" s="13">
        <v>0.6875</v>
      </c>
      <c r="O1395" s="13">
        <v>0.65625</v>
      </c>
      <c r="P1395" s="13"/>
      <c r="Q1395" s="13">
        <v>0.68181818181818199</v>
      </c>
      <c r="R1395" s="13">
        <v>0.54545454545454497</v>
      </c>
      <c r="S1395" s="13">
        <v>0.4</v>
      </c>
      <c r="T1395" s="13">
        <v>0.8</v>
      </c>
      <c r="U1395" s="13">
        <v>0.66666666666666696</v>
      </c>
      <c r="V1395" s="13">
        <v>0.66666666666666696</v>
      </c>
      <c r="W1395" s="13">
        <v>0.6</v>
      </c>
      <c r="X1395" s="13">
        <v>1</v>
      </c>
      <c r="Y1395" s="13"/>
      <c r="Z1395" s="13">
        <v>0.42857142857142899</v>
      </c>
      <c r="AA1395" s="13">
        <v>0.57142857142857095</v>
      </c>
      <c r="AB1395" s="13">
        <v>0.75</v>
      </c>
      <c r="AC1395" s="13">
        <v>1</v>
      </c>
      <c r="AD1395" s="13">
        <v>0.625</v>
      </c>
      <c r="AE1395" s="13">
        <v>0.63636363636363602</v>
      </c>
      <c r="AF1395" s="13">
        <v>0.66666666666666696</v>
      </c>
      <c r="AG1395" s="13">
        <v>0.88888888888888895</v>
      </c>
      <c r="AH1395" s="13"/>
      <c r="AI1395" s="13">
        <v>0.66666666666666696</v>
      </c>
      <c r="AJ1395" s="13">
        <v>0.5</v>
      </c>
      <c r="AK1395" s="13">
        <v>0.81818181818181801</v>
      </c>
      <c r="AL1395" s="13">
        <v>0.68965517241379304</v>
      </c>
      <c r="AM1395" s="13">
        <v>0.625</v>
      </c>
      <c r="AN1395" s="13"/>
      <c r="AO1395" s="13">
        <v>0.69090909090909103</v>
      </c>
      <c r="AP1395" s="13">
        <v>0.53846153846153899</v>
      </c>
      <c r="AQ1395" s="13"/>
      <c r="AR1395" s="13">
        <v>0.66666666666666696</v>
      </c>
      <c r="AS1395" s="13">
        <v>0.55555555555555602</v>
      </c>
      <c r="AT1395" s="13">
        <v>1</v>
      </c>
      <c r="AU1395" s="13">
        <v>1</v>
      </c>
      <c r="AV1395" s="13">
        <v>0.66666666666666696</v>
      </c>
      <c r="AW1395" s="13">
        <v>0.71428571428571397</v>
      </c>
      <c r="AX1395" s="13" t="s">
        <v>529</v>
      </c>
      <c r="AY1395" s="13">
        <v>0</v>
      </c>
      <c r="AZ1395" s="13">
        <v>0.6</v>
      </c>
      <c r="BA1395" s="13">
        <v>0.8</v>
      </c>
      <c r="BB1395" s="13">
        <v>0.66666666666666696</v>
      </c>
      <c r="BC1395" s="13">
        <v>1</v>
      </c>
      <c r="BD1395" s="13"/>
      <c r="BE1395" s="13">
        <v>0.66666666666666696</v>
      </c>
    </row>
    <row r="1396" spans="2:57" x14ac:dyDescent="0.25">
      <c r="B1396" t="s">
        <v>274</v>
      </c>
      <c r="C1396" s="13">
        <v>-0.57352941176470595</v>
      </c>
      <c r="D1396" s="13">
        <v>-0.57142857142857095</v>
      </c>
      <c r="E1396" s="13">
        <v>-0.5625</v>
      </c>
      <c r="F1396" s="13">
        <v>-0.38461538461538503</v>
      </c>
      <c r="G1396" s="13">
        <v>-0.72222222222222199</v>
      </c>
      <c r="H1396" s="13"/>
      <c r="I1396" s="13">
        <v>-0.52</v>
      </c>
      <c r="J1396" s="13">
        <v>-0.72222222222222199</v>
      </c>
      <c r="K1396" s="13"/>
      <c r="L1396" s="13">
        <v>-0.66666666666666696</v>
      </c>
      <c r="M1396" s="13">
        <v>-0.63636363636363602</v>
      </c>
      <c r="N1396" s="13">
        <v>-0.5625</v>
      </c>
      <c r="O1396" s="13">
        <v>-0.53125</v>
      </c>
      <c r="P1396" s="13"/>
      <c r="Q1396" s="13">
        <v>-0.63636363636363602</v>
      </c>
      <c r="R1396" s="13">
        <v>-0.45454545454545398</v>
      </c>
      <c r="S1396" s="13">
        <v>-0.2</v>
      </c>
      <c r="T1396" s="13">
        <v>-0.6</v>
      </c>
      <c r="U1396" s="13">
        <v>-0.66666666666666696</v>
      </c>
      <c r="V1396" s="13">
        <v>-0.66666666666666696</v>
      </c>
      <c r="W1396" s="13">
        <v>-0.6</v>
      </c>
      <c r="X1396" s="13">
        <v>-1</v>
      </c>
      <c r="Y1396" s="13"/>
      <c r="Z1396" s="13">
        <v>-0.35714285714285698</v>
      </c>
      <c r="AA1396" s="13">
        <v>-0.57142857142857095</v>
      </c>
      <c r="AB1396" s="13">
        <v>-0.66666666666666696</v>
      </c>
      <c r="AC1396" s="13">
        <v>-1</v>
      </c>
      <c r="AD1396" s="13">
        <v>-0.5</v>
      </c>
      <c r="AE1396" s="13">
        <v>-0.54545454545454497</v>
      </c>
      <c r="AF1396" s="13">
        <v>-0.33333333333333298</v>
      </c>
      <c r="AG1396" s="13">
        <v>-0.77777777777777801</v>
      </c>
      <c r="AH1396" s="13"/>
      <c r="AI1396" s="13">
        <v>-0.5</v>
      </c>
      <c r="AJ1396" s="13">
        <v>-0.5</v>
      </c>
      <c r="AK1396" s="13">
        <v>-0.72727272727272696</v>
      </c>
      <c r="AL1396" s="13">
        <v>-0.58620689655172398</v>
      </c>
      <c r="AM1396" s="13">
        <v>-0.625</v>
      </c>
      <c r="AN1396" s="13"/>
      <c r="AO1396" s="13">
        <v>-0.63636363636363602</v>
      </c>
      <c r="AP1396" s="13">
        <v>-0.30769230769230799</v>
      </c>
      <c r="AQ1396" s="13"/>
      <c r="AR1396" s="13">
        <v>-0.66666666666666696</v>
      </c>
      <c r="AS1396" s="13">
        <v>-0.38888888888888901</v>
      </c>
      <c r="AT1396" s="13">
        <v>-1</v>
      </c>
      <c r="AU1396" s="13">
        <v>-1</v>
      </c>
      <c r="AV1396" s="13">
        <v>-0.5</v>
      </c>
      <c r="AW1396" s="13">
        <v>-0.57142857142857095</v>
      </c>
      <c r="AX1396" s="13" t="s">
        <v>529</v>
      </c>
      <c r="AY1396" s="13">
        <v>0</v>
      </c>
      <c r="AZ1396" s="13">
        <v>-0.5</v>
      </c>
      <c r="BA1396" s="13">
        <v>-0.8</v>
      </c>
      <c r="BB1396" s="13">
        <v>-0.66666666666666696</v>
      </c>
      <c r="BC1396" s="13">
        <v>-1</v>
      </c>
      <c r="BD1396" s="13"/>
      <c r="BE1396" s="13">
        <v>-0.5</v>
      </c>
    </row>
    <row r="1397" spans="2:57" x14ac:dyDescent="0.25">
      <c r="C1397" s="13"/>
      <c r="D1397" s="13"/>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row>
    <row r="1398" spans="2:57" x14ac:dyDescent="0.25">
      <c r="B1398" s="6" t="s">
        <v>554</v>
      </c>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row>
    <row r="1399" spans="2:57" x14ac:dyDescent="0.25">
      <c r="B1399" s="23" t="s">
        <v>531</v>
      </c>
      <c r="C1399" s="13"/>
      <c r="D1399" s="13"/>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row>
    <row r="1400" spans="2:57" x14ac:dyDescent="0.25">
      <c r="B1400" t="s">
        <v>315</v>
      </c>
      <c r="C1400" s="13">
        <v>0.13235294117647101</v>
      </c>
      <c r="D1400" s="13">
        <v>0.238095238095238</v>
      </c>
      <c r="E1400" s="13">
        <v>6.25E-2</v>
      </c>
      <c r="F1400" s="13">
        <v>7.69230769230769E-2</v>
      </c>
      <c r="G1400" s="13">
        <v>0.11111111111111099</v>
      </c>
      <c r="H1400" s="13"/>
      <c r="I1400" s="13">
        <v>0.14000000000000001</v>
      </c>
      <c r="J1400" s="13">
        <v>0.11111111111111099</v>
      </c>
      <c r="K1400" s="13"/>
      <c r="L1400" s="13">
        <v>0.22222222222222199</v>
      </c>
      <c r="M1400" s="13">
        <v>0</v>
      </c>
      <c r="N1400" s="13">
        <v>0.125</v>
      </c>
      <c r="O1400" s="13">
        <v>0.15625</v>
      </c>
      <c r="P1400" s="13"/>
      <c r="Q1400" s="13">
        <v>0.22727272727272699</v>
      </c>
      <c r="R1400" s="13">
        <v>0</v>
      </c>
      <c r="S1400" s="13">
        <v>0.2</v>
      </c>
      <c r="T1400" s="13">
        <v>0</v>
      </c>
      <c r="U1400" s="13">
        <v>0.16666666666666699</v>
      </c>
      <c r="V1400" s="13">
        <v>0</v>
      </c>
      <c r="W1400" s="13">
        <v>0</v>
      </c>
      <c r="X1400" s="13">
        <v>0.25</v>
      </c>
      <c r="Y1400" s="13"/>
      <c r="Z1400" s="13">
        <v>7.1428571428571397E-2</v>
      </c>
      <c r="AA1400" s="13">
        <v>0</v>
      </c>
      <c r="AB1400" s="13">
        <v>0.16666666666666699</v>
      </c>
      <c r="AC1400" s="13">
        <v>0.25</v>
      </c>
      <c r="AD1400" s="13">
        <v>0.25</v>
      </c>
      <c r="AE1400" s="13">
        <v>0</v>
      </c>
      <c r="AF1400" s="13">
        <v>0</v>
      </c>
      <c r="AG1400" s="13">
        <v>0.33333333333333298</v>
      </c>
      <c r="AH1400" s="13"/>
      <c r="AI1400" s="13">
        <v>0.66666666666666696</v>
      </c>
      <c r="AJ1400" s="13">
        <v>8.3333333333333301E-2</v>
      </c>
      <c r="AK1400" s="13">
        <v>0</v>
      </c>
      <c r="AL1400" s="13">
        <v>0.10344827586206901</v>
      </c>
      <c r="AM1400" s="13">
        <v>0.125</v>
      </c>
      <c r="AN1400" s="13"/>
      <c r="AO1400" s="13">
        <v>0.145454545454545</v>
      </c>
      <c r="AP1400" s="13">
        <v>7.69230769230769E-2</v>
      </c>
      <c r="AQ1400" s="13"/>
      <c r="AR1400" s="13">
        <v>0</v>
      </c>
      <c r="AS1400" s="13">
        <v>0.11111111111111099</v>
      </c>
      <c r="AT1400" s="13">
        <v>0</v>
      </c>
      <c r="AU1400" s="13">
        <v>0</v>
      </c>
      <c r="AV1400" s="13">
        <v>0.16666666666666699</v>
      </c>
      <c r="AW1400" s="13">
        <v>0.28571428571428598</v>
      </c>
      <c r="AX1400" s="13" t="s">
        <v>529</v>
      </c>
      <c r="AY1400" s="13">
        <v>0.5</v>
      </c>
      <c r="AZ1400" s="13">
        <v>0</v>
      </c>
      <c r="BA1400" s="13">
        <v>0</v>
      </c>
      <c r="BB1400" s="13">
        <v>0.22222222222222199</v>
      </c>
      <c r="BC1400" s="13">
        <v>0.33333333333333298</v>
      </c>
      <c r="BD1400" s="13"/>
      <c r="BE1400" s="13">
        <v>0</v>
      </c>
    </row>
    <row r="1401" spans="2:57" x14ac:dyDescent="0.25">
      <c r="B1401" t="s">
        <v>316</v>
      </c>
      <c r="C1401" s="13">
        <v>0.38235294117647101</v>
      </c>
      <c r="D1401" s="13">
        <v>0.33333333333333298</v>
      </c>
      <c r="E1401" s="13">
        <v>0.375</v>
      </c>
      <c r="F1401" s="13">
        <v>0.53846153846153799</v>
      </c>
      <c r="G1401" s="13">
        <v>0.33333333333333298</v>
      </c>
      <c r="H1401" s="13"/>
      <c r="I1401" s="13">
        <v>0.4</v>
      </c>
      <c r="J1401" s="13">
        <v>0.33333333333333298</v>
      </c>
      <c r="K1401" s="13"/>
      <c r="L1401" s="13">
        <v>0.33333333333333298</v>
      </c>
      <c r="M1401" s="13">
        <v>0.72727272727272696</v>
      </c>
      <c r="N1401" s="13">
        <v>0.25</v>
      </c>
      <c r="O1401" s="13">
        <v>0.34375</v>
      </c>
      <c r="P1401" s="13"/>
      <c r="Q1401" s="13">
        <v>0.40909090909090901</v>
      </c>
      <c r="R1401" s="13">
        <v>0.45454545454545497</v>
      </c>
      <c r="S1401" s="13">
        <v>0.4</v>
      </c>
      <c r="T1401" s="13">
        <v>0.2</v>
      </c>
      <c r="U1401" s="13">
        <v>0.5</v>
      </c>
      <c r="V1401" s="13">
        <v>0.66666666666666696</v>
      </c>
      <c r="W1401" s="13">
        <v>0.4</v>
      </c>
      <c r="X1401" s="13">
        <v>0.25</v>
      </c>
      <c r="Y1401" s="13"/>
      <c r="Z1401" s="13">
        <v>0.214285714285714</v>
      </c>
      <c r="AA1401" s="13">
        <v>0.42857142857142899</v>
      </c>
      <c r="AB1401" s="13">
        <v>0.41666666666666702</v>
      </c>
      <c r="AC1401" s="13">
        <v>0.25</v>
      </c>
      <c r="AD1401" s="13">
        <v>0.625</v>
      </c>
      <c r="AE1401" s="13">
        <v>0.45454545454545497</v>
      </c>
      <c r="AF1401" s="13">
        <v>0</v>
      </c>
      <c r="AG1401" s="13">
        <v>0.44444444444444398</v>
      </c>
      <c r="AH1401" s="13"/>
      <c r="AI1401" s="13">
        <v>0.33333333333333298</v>
      </c>
      <c r="AJ1401" s="13">
        <v>0.33333333333333298</v>
      </c>
      <c r="AK1401" s="13">
        <v>0.36363636363636398</v>
      </c>
      <c r="AL1401" s="13">
        <v>0.34482758620689702</v>
      </c>
      <c r="AM1401" s="13">
        <v>0.625</v>
      </c>
      <c r="AN1401" s="13"/>
      <c r="AO1401" s="13">
        <v>0.41818181818181799</v>
      </c>
      <c r="AP1401" s="13">
        <v>0.230769230769231</v>
      </c>
      <c r="AQ1401" s="13"/>
      <c r="AR1401" s="13">
        <v>0.66666666666666696</v>
      </c>
      <c r="AS1401" s="13">
        <v>0.44444444444444398</v>
      </c>
      <c r="AT1401" s="13">
        <v>0</v>
      </c>
      <c r="AU1401" s="13">
        <v>1</v>
      </c>
      <c r="AV1401" s="13">
        <v>0</v>
      </c>
      <c r="AW1401" s="13">
        <v>0.14285714285714299</v>
      </c>
      <c r="AX1401" s="13" t="s">
        <v>529</v>
      </c>
      <c r="AY1401" s="13">
        <v>0</v>
      </c>
      <c r="AZ1401" s="13">
        <v>0.5</v>
      </c>
      <c r="BA1401" s="13">
        <v>0</v>
      </c>
      <c r="BB1401" s="13">
        <v>0.66666666666666696</v>
      </c>
      <c r="BC1401" s="13">
        <v>0.66666666666666696</v>
      </c>
      <c r="BD1401" s="13"/>
      <c r="BE1401" s="13">
        <v>0.33333333333333298</v>
      </c>
    </row>
    <row r="1402" spans="2:57" x14ac:dyDescent="0.25">
      <c r="B1402" t="s">
        <v>335</v>
      </c>
      <c r="C1402" s="13">
        <v>0.29411764705882398</v>
      </c>
      <c r="D1402" s="13">
        <v>0.33333333333333298</v>
      </c>
      <c r="E1402" s="13">
        <v>0.3125</v>
      </c>
      <c r="F1402" s="13">
        <v>0.230769230769231</v>
      </c>
      <c r="G1402" s="13">
        <v>0.27777777777777801</v>
      </c>
      <c r="H1402" s="13"/>
      <c r="I1402" s="13">
        <v>0.3</v>
      </c>
      <c r="J1402" s="13">
        <v>0.27777777777777801</v>
      </c>
      <c r="K1402" s="13"/>
      <c r="L1402" s="13">
        <v>0.22222222222222199</v>
      </c>
      <c r="M1402" s="13">
        <v>0.18181818181818199</v>
      </c>
      <c r="N1402" s="13">
        <v>0.3125</v>
      </c>
      <c r="O1402" s="13">
        <v>0.34375</v>
      </c>
      <c r="P1402" s="13"/>
      <c r="Q1402" s="13">
        <v>0.22727272727272699</v>
      </c>
      <c r="R1402" s="13">
        <v>0.45454545454545497</v>
      </c>
      <c r="S1402" s="13">
        <v>0.2</v>
      </c>
      <c r="T1402" s="13">
        <v>0.2</v>
      </c>
      <c r="U1402" s="13">
        <v>0.16666666666666699</v>
      </c>
      <c r="V1402" s="13">
        <v>0.33333333333333298</v>
      </c>
      <c r="W1402" s="13">
        <v>0.6</v>
      </c>
      <c r="X1402" s="13">
        <v>0.375</v>
      </c>
      <c r="Y1402" s="13"/>
      <c r="Z1402" s="13">
        <v>0.42857142857142899</v>
      </c>
      <c r="AA1402" s="13">
        <v>0.57142857142857095</v>
      </c>
      <c r="AB1402" s="13">
        <v>0.25</v>
      </c>
      <c r="AC1402" s="13">
        <v>0.5</v>
      </c>
      <c r="AD1402" s="13">
        <v>0.125</v>
      </c>
      <c r="AE1402" s="13">
        <v>9.0909090909090898E-2</v>
      </c>
      <c r="AF1402" s="13">
        <v>0.33333333333333298</v>
      </c>
      <c r="AG1402" s="13">
        <v>0.22222222222222199</v>
      </c>
      <c r="AH1402" s="13"/>
      <c r="AI1402" s="13">
        <v>0</v>
      </c>
      <c r="AJ1402" s="13">
        <v>0.58333333333333304</v>
      </c>
      <c r="AK1402" s="13">
        <v>0.36363636363636398</v>
      </c>
      <c r="AL1402" s="13">
        <v>0.27586206896551702</v>
      </c>
      <c r="AM1402" s="13">
        <v>0.125</v>
      </c>
      <c r="AN1402" s="13"/>
      <c r="AO1402" s="13">
        <v>0.29090909090909101</v>
      </c>
      <c r="AP1402" s="13">
        <v>0.30769230769230799</v>
      </c>
      <c r="AQ1402" s="13"/>
      <c r="AR1402" s="13">
        <v>0.33333333333333298</v>
      </c>
      <c r="AS1402" s="13">
        <v>0.33333333333333298</v>
      </c>
      <c r="AT1402" s="13">
        <v>0.66666666666666696</v>
      </c>
      <c r="AU1402" s="13">
        <v>0</v>
      </c>
      <c r="AV1402" s="13">
        <v>0.33333333333333298</v>
      </c>
      <c r="AW1402" s="13">
        <v>0.14285714285714299</v>
      </c>
      <c r="AX1402" s="13" t="s">
        <v>529</v>
      </c>
      <c r="AY1402" s="13">
        <v>0.5</v>
      </c>
      <c r="AZ1402" s="13">
        <v>0.2</v>
      </c>
      <c r="BA1402" s="13">
        <v>0.8</v>
      </c>
      <c r="BB1402" s="13">
        <v>0.11111111111111099</v>
      </c>
      <c r="BC1402" s="13">
        <v>0</v>
      </c>
      <c r="BD1402" s="13"/>
      <c r="BE1402" s="13">
        <v>0.16666666666666699</v>
      </c>
    </row>
    <row r="1403" spans="2:57" x14ac:dyDescent="0.25">
      <c r="B1403" t="s">
        <v>318</v>
      </c>
      <c r="C1403" s="13">
        <v>8.8235294117647106E-2</v>
      </c>
      <c r="D1403" s="13">
        <v>4.7619047619047603E-2</v>
      </c>
      <c r="E1403" s="13">
        <v>0.125</v>
      </c>
      <c r="F1403" s="13">
        <v>0</v>
      </c>
      <c r="G1403" s="13">
        <v>0.16666666666666699</v>
      </c>
      <c r="H1403" s="13"/>
      <c r="I1403" s="13">
        <v>0.06</v>
      </c>
      <c r="J1403" s="13">
        <v>0.16666666666666699</v>
      </c>
      <c r="K1403" s="13"/>
      <c r="L1403" s="13">
        <v>0.11111111111111099</v>
      </c>
      <c r="M1403" s="13">
        <v>0</v>
      </c>
      <c r="N1403" s="13">
        <v>0.1875</v>
      </c>
      <c r="O1403" s="13">
        <v>6.25E-2</v>
      </c>
      <c r="P1403" s="13"/>
      <c r="Q1403" s="13">
        <v>9.0909090909090898E-2</v>
      </c>
      <c r="R1403" s="13">
        <v>0</v>
      </c>
      <c r="S1403" s="13">
        <v>0</v>
      </c>
      <c r="T1403" s="13">
        <v>0.4</v>
      </c>
      <c r="U1403" s="13">
        <v>0.16666666666666699</v>
      </c>
      <c r="V1403" s="13">
        <v>0</v>
      </c>
      <c r="W1403" s="13">
        <v>0</v>
      </c>
      <c r="X1403" s="13">
        <v>0.125</v>
      </c>
      <c r="Y1403" s="13"/>
      <c r="Z1403" s="13">
        <v>7.1428571428571397E-2</v>
      </c>
      <c r="AA1403" s="13">
        <v>0</v>
      </c>
      <c r="AB1403" s="13">
        <v>8.3333333333333301E-2</v>
      </c>
      <c r="AC1403" s="13">
        <v>0</v>
      </c>
      <c r="AD1403" s="13">
        <v>0</v>
      </c>
      <c r="AE1403" s="13">
        <v>0.27272727272727298</v>
      </c>
      <c r="AF1403" s="13">
        <v>0.33333333333333298</v>
      </c>
      <c r="AG1403" s="13">
        <v>0</v>
      </c>
      <c r="AH1403" s="13"/>
      <c r="AI1403" s="13">
        <v>0</v>
      </c>
      <c r="AJ1403" s="13">
        <v>0</v>
      </c>
      <c r="AK1403" s="13">
        <v>9.0909090909090898E-2</v>
      </c>
      <c r="AL1403" s="13">
        <v>0.13793103448275901</v>
      </c>
      <c r="AM1403" s="13">
        <v>0.125</v>
      </c>
      <c r="AN1403" s="13"/>
      <c r="AO1403" s="13">
        <v>9.0909090909090898E-2</v>
      </c>
      <c r="AP1403" s="13">
        <v>7.69230769230769E-2</v>
      </c>
      <c r="AQ1403" s="13"/>
      <c r="AR1403" s="13">
        <v>0</v>
      </c>
      <c r="AS1403" s="13">
        <v>5.5555555555555601E-2</v>
      </c>
      <c r="AT1403" s="13">
        <v>0.33333333333333298</v>
      </c>
      <c r="AU1403" s="13">
        <v>0</v>
      </c>
      <c r="AV1403" s="13">
        <v>0.16666666666666699</v>
      </c>
      <c r="AW1403" s="13">
        <v>0.14285714285714299</v>
      </c>
      <c r="AX1403" s="13" t="s">
        <v>529</v>
      </c>
      <c r="AY1403" s="13">
        <v>0</v>
      </c>
      <c r="AZ1403" s="13">
        <v>0.2</v>
      </c>
      <c r="BA1403" s="13">
        <v>0</v>
      </c>
      <c r="BB1403" s="13">
        <v>0</v>
      </c>
      <c r="BC1403" s="13">
        <v>0</v>
      </c>
      <c r="BD1403" s="13"/>
      <c r="BE1403" s="13">
        <v>0.16666666666666699</v>
      </c>
    </row>
    <row r="1404" spans="2:57" x14ac:dyDescent="0.25">
      <c r="B1404" t="s">
        <v>82</v>
      </c>
      <c r="C1404" s="13">
        <v>0.10294117647058799</v>
      </c>
      <c r="D1404" s="13">
        <v>4.7619047619047603E-2</v>
      </c>
      <c r="E1404" s="13">
        <v>0.125</v>
      </c>
      <c r="F1404" s="13">
        <v>0.15384615384615399</v>
      </c>
      <c r="G1404" s="13">
        <v>0.11111111111111099</v>
      </c>
      <c r="H1404" s="13"/>
      <c r="I1404" s="13">
        <v>0.1</v>
      </c>
      <c r="J1404" s="13">
        <v>0.11111111111111099</v>
      </c>
      <c r="K1404" s="13"/>
      <c r="L1404" s="13">
        <v>0.11111111111111099</v>
      </c>
      <c r="M1404" s="13">
        <v>9.0909090909090898E-2</v>
      </c>
      <c r="N1404" s="13">
        <v>0.125</v>
      </c>
      <c r="O1404" s="13">
        <v>9.375E-2</v>
      </c>
      <c r="P1404" s="13"/>
      <c r="Q1404" s="13">
        <v>4.5454545454545497E-2</v>
      </c>
      <c r="R1404" s="13">
        <v>9.0909090909090898E-2</v>
      </c>
      <c r="S1404" s="13">
        <v>0.2</v>
      </c>
      <c r="T1404" s="13">
        <v>0.2</v>
      </c>
      <c r="U1404" s="13">
        <v>0</v>
      </c>
      <c r="V1404" s="13">
        <v>0</v>
      </c>
      <c r="W1404" s="13">
        <v>0</v>
      </c>
      <c r="X1404" s="13">
        <v>0</v>
      </c>
      <c r="Y1404" s="13"/>
      <c r="Z1404" s="13">
        <v>0.214285714285714</v>
      </c>
      <c r="AA1404" s="13">
        <v>0</v>
      </c>
      <c r="AB1404" s="13">
        <v>8.3333333333333301E-2</v>
      </c>
      <c r="AC1404" s="13">
        <v>0</v>
      </c>
      <c r="AD1404" s="13">
        <v>0</v>
      </c>
      <c r="AE1404" s="13">
        <v>0.18181818181818199</v>
      </c>
      <c r="AF1404" s="13">
        <v>0.33333333333333298</v>
      </c>
      <c r="AG1404" s="13">
        <v>0</v>
      </c>
      <c r="AH1404" s="13"/>
      <c r="AI1404" s="13">
        <v>0</v>
      </c>
      <c r="AJ1404" s="13">
        <v>0</v>
      </c>
      <c r="AK1404" s="13">
        <v>0.18181818181818199</v>
      </c>
      <c r="AL1404" s="13">
        <v>0.13793103448275901</v>
      </c>
      <c r="AM1404" s="13">
        <v>0</v>
      </c>
      <c r="AN1404" s="13"/>
      <c r="AO1404" s="13">
        <v>5.4545454545454501E-2</v>
      </c>
      <c r="AP1404" s="13">
        <v>0.30769230769230799</v>
      </c>
      <c r="AQ1404" s="13"/>
      <c r="AR1404" s="13">
        <v>0</v>
      </c>
      <c r="AS1404" s="13">
        <v>5.5555555555555601E-2</v>
      </c>
      <c r="AT1404" s="13">
        <v>0</v>
      </c>
      <c r="AU1404" s="13">
        <v>0</v>
      </c>
      <c r="AV1404" s="13">
        <v>0.33333333333333298</v>
      </c>
      <c r="AW1404" s="13">
        <v>0.28571428571428598</v>
      </c>
      <c r="AX1404" s="13" t="s">
        <v>529</v>
      </c>
      <c r="AY1404" s="13">
        <v>0</v>
      </c>
      <c r="AZ1404" s="13">
        <v>0.1</v>
      </c>
      <c r="BA1404" s="13">
        <v>0.2</v>
      </c>
      <c r="BB1404" s="13">
        <v>0</v>
      </c>
      <c r="BC1404" s="13">
        <v>0</v>
      </c>
      <c r="BD1404" s="13"/>
      <c r="BE1404" s="13">
        <v>0.33333333333333298</v>
      </c>
    </row>
    <row r="1405" spans="2:57" x14ac:dyDescent="0.25">
      <c r="B1405" t="s">
        <v>319</v>
      </c>
      <c r="C1405" s="13">
        <v>0.51470588235294101</v>
      </c>
      <c r="D1405" s="13">
        <v>0.57142857142857095</v>
      </c>
      <c r="E1405" s="13">
        <v>0.4375</v>
      </c>
      <c r="F1405" s="13">
        <v>0.61538461538461497</v>
      </c>
      <c r="G1405" s="13">
        <v>0.44444444444444398</v>
      </c>
      <c r="H1405" s="13"/>
      <c r="I1405" s="13">
        <v>0.54</v>
      </c>
      <c r="J1405" s="13">
        <v>0.44444444444444398</v>
      </c>
      <c r="K1405" s="13"/>
      <c r="L1405" s="13">
        <v>0.55555555555555602</v>
      </c>
      <c r="M1405" s="13">
        <v>0.72727272727272696</v>
      </c>
      <c r="N1405" s="13">
        <v>0.375</v>
      </c>
      <c r="O1405" s="13">
        <v>0.5</v>
      </c>
      <c r="P1405" s="13"/>
      <c r="Q1405" s="13">
        <v>0.63636363636363602</v>
      </c>
      <c r="R1405" s="13">
        <v>0.45454545454545497</v>
      </c>
      <c r="S1405" s="13">
        <v>0.6</v>
      </c>
      <c r="T1405" s="13">
        <v>0.2</v>
      </c>
      <c r="U1405" s="13">
        <v>0.66666666666666696</v>
      </c>
      <c r="V1405" s="13">
        <v>0.66666666666666696</v>
      </c>
      <c r="W1405" s="13">
        <v>0.4</v>
      </c>
      <c r="X1405" s="13">
        <v>0.5</v>
      </c>
      <c r="Y1405" s="13"/>
      <c r="Z1405" s="13">
        <v>0.28571428571428598</v>
      </c>
      <c r="AA1405" s="13">
        <v>0.42857142857142899</v>
      </c>
      <c r="AB1405" s="13">
        <v>0.58333333333333304</v>
      </c>
      <c r="AC1405" s="13">
        <v>0.5</v>
      </c>
      <c r="AD1405" s="13">
        <v>0.875</v>
      </c>
      <c r="AE1405" s="13">
        <v>0.45454545454545497</v>
      </c>
      <c r="AF1405" s="13">
        <v>0</v>
      </c>
      <c r="AG1405" s="13">
        <v>0.77777777777777801</v>
      </c>
      <c r="AH1405" s="13"/>
      <c r="AI1405" s="13">
        <v>1</v>
      </c>
      <c r="AJ1405" s="13">
        <v>0.41666666666666702</v>
      </c>
      <c r="AK1405" s="13">
        <v>0.36363636363636398</v>
      </c>
      <c r="AL1405" s="13">
        <v>0.44827586206896602</v>
      </c>
      <c r="AM1405" s="13">
        <v>0.75</v>
      </c>
      <c r="AN1405" s="13"/>
      <c r="AO1405" s="13">
        <v>0.56363636363636405</v>
      </c>
      <c r="AP1405" s="13">
        <v>0.30769230769230799</v>
      </c>
      <c r="AQ1405" s="13"/>
      <c r="AR1405" s="13">
        <v>0.66666666666666696</v>
      </c>
      <c r="AS1405" s="13">
        <v>0.55555555555555602</v>
      </c>
      <c r="AT1405" s="13">
        <v>0</v>
      </c>
      <c r="AU1405" s="13">
        <v>1</v>
      </c>
      <c r="AV1405" s="13">
        <v>0.16666666666666699</v>
      </c>
      <c r="AW1405" s="13">
        <v>0.42857142857142899</v>
      </c>
      <c r="AX1405" s="13" t="s">
        <v>529</v>
      </c>
      <c r="AY1405" s="13">
        <v>0.5</v>
      </c>
      <c r="AZ1405" s="13">
        <v>0.5</v>
      </c>
      <c r="BA1405" s="13">
        <v>0</v>
      </c>
      <c r="BB1405" s="13">
        <v>0.88888888888888895</v>
      </c>
      <c r="BC1405" s="13">
        <v>1</v>
      </c>
      <c r="BD1405" s="13"/>
      <c r="BE1405" s="13">
        <v>0.33333333333333298</v>
      </c>
    </row>
    <row r="1406" spans="2:57" x14ac:dyDescent="0.25">
      <c r="B1406" t="s">
        <v>274</v>
      </c>
      <c r="C1406" s="13">
        <v>-0.41176470588235298</v>
      </c>
      <c r="D1406" s="13">
        <v>-0.52380952380952395</v>
      </c>
      <c r="E1406" s="13">
        <v>-0.3125</v>
      </c>
      <c r="F1406" s="13">
        <v>-0.46153846153846201</v>
      </c>
      <c r="G1406" s="13">
        <v>-0.33333333333333298</v>
      </c>
      <c r="H1406" s="13"/>
      <c r="I1406" s="13">
        <v>-0.44</v>
      </c>
      <c r="J1406" s="13">
        <v>-0.33333333333333298</v>
      </c>
      <c r="K1406" s="13"/>
      <c r="L1406" s="13">
        <v>-0.44444444444444398</v>
      </c>
      <c r="M1406" s="13">
        <v>-0.63636363636363602</v>
      </c>
      <c r="N1406" s="13">
        <v>-0.25</v>
      </c>
      <c r="O1406" s="13">
        <v>-0.40625</v>
      </c>
      <c r="P1406" s="13"/>
      <c r="Q1406" s="13">
        <v>-0.59090909090909105</v>
      </c>
      <c r="R1406" s="13">
        <v>-0.36363636363636398</v>
      </c>
      <c r="S1406" s="13">
        <v>-0.4</v>
      </c>
      <c r="T1406" s="13">
        <v>0</v>
      </c>
      <c r="U1406" s="13">
        <v>-0.66666666666666696</v>
      </c>
      <c r="V1406" s="13">
        <v>-0.66666666666666696</v>
      </c>
      <c r="W1406" s="13">
        <v>-0.4</v>
      </c>
      <c r="X1406" s="13">
        <v>-0.5</v>
      </c>
      <c r="Y1406" s="13"/>
      <c r="Z1406" s="13">
        <v>-7.1428571428571397E-2</v>
      </c>
      <c r="AA1406" s="13">
        <v>-0.42857142857142899</v>
      </c>
      <c r="AB1406" s="13">
        <v>-0.5</v>
      </c>
      <c r="AC1406" s="13">
        <v>-0.5</v>
      </c>
      <c r="AD1406" s="13">
        <v>-0.875</v>
      </c>
      <c r="AE1406" s="13">
        <v>-0.27272727272727298</v>
      </c>
      <c r="AF1406" s="13">
        <v>0.33333333333333298</v>
      </c>
      <c r="AG1406" s="13">
        <v>-0.77777777777777801</v>
      </c>
      <c r="AH1406" s="13"/>
      <c r="AI1406" s="13">
        <v>-1</v>
      </c>
      <c r="AJ1406" s="13">
        <v>-0.41666666666666702</v>
      </c>
      <c r="AK1406" s="13">
        <v>-0.18181818181818199</v>
      </c>
      <c r="AL1406" s="13">
        <v>-0.31034482758620702</v>
      </c>
      <c r="AM1406" s="13">
        <v>-0.75</v>
      </c>
      <c r="AN1406" s="13"/>
      <c r="AO1406" s="13">
        <v>-0.50909090909090904</v>
      </c>
      <c r="AP1406" s="13">
        <v>0</v>
      </c>
      <c r="AQ1406" s="13"/>
      <c r="AR1406" s="13">
        <v>-0.66666666666666696</v>
      </c>
      <c r="AS1406" s="13">
        <v>-0.5</v>
      </c>
      <c r="AT1406" s="13">
        <v>0</v>
      </c>
      <c r="AU1406" s="13">
        <v>-1</v>
      </c>
      <c r="AV1406" s="13">
        <v>0.16666666666666699</v>
      </c>
      <c r="AW1406" s="13">
        <v>-0.14285714285714299</v>
      </c>
      <c r="AX1406" s="13" t="s">
        <v>529</v>
      </c>
      <c r="AY1406" s="13">
        <v>-0.5</v>
      </c>
      <c r="AZ1406" s="13">
        <v>-0.4</v>
      </c>
      <c r="BA1406" s="13">
        <v>0.2</v>
      </c>
      <c r="BB1406" s="13">
        <v>-0.88888888888888895</v>
      </c>
      <c r="BC1406" s="13">
        <v>-1</v>
      </c>
      <c r="BD1406" s="13"/>
      <c r="BE1406" s="13">
        <v>0</v>
      </c>
    </row>
    <row r="1407" spans="2:57" x14ac:dyDescent="0.25">
      <c r="C1407" s="13"/>
      <c r="D1407" s="13"/>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C1407" s="13"/>
      <c r="AD1407" s="13"/>
      <c r="AE1407" s="13"/>
      <c r="AF1407" s="13"/>
      <c r="AG1407" s="13"/>
      <c r="AH1407" s="13"/>
      <c r="AI1407" s="13"/>
      <c r="AJ1407" s="13"/>
      <c r="AK1407" s="13"/>
      <c r="AL1407" s="13"/>
      <c r="AM1407" s="13"/>
      <c r="AN1407" s="13"/>
      <c r="AO1407" s="13"/>
      <c r="AP1407" s="13"/>
      <c r="AQ1407" s="13"/>
      <c r="AR1407" s="13"/>
      <c r="AS1407" s="13"/>
      <c r="AT1407" s="13"/>
      <c r="AU1407" s="13"/>
      <c r="AV1407" s="13"/>
      <c r="AW1407" s="13"/>
      <c r="AX1407" s="13"/>
      <c r="AY1407" s="13"/>
      <c r="AZ1407" s="13"/>
      <c r="BA1407" s="13"/>
      <c r="BB1407" s="13"/>
      <c r="BC1407" s="13"/>
      <c r="BD1407" s="13"/>
      <c r="BE1407" s="13"/>
    </row>
    <row r="1408" spans="2:57" x14ac:dyDescent="0.25">
      <c r="B1408" s="6" t="s">
        <v>555</v>
      </c>
      <c r="C1408" s="13"/>
      <c r="D1408" s="13"/>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C1408" s="13"/>
      <c r="AD1408" s="13"/>
      <c r="AE1408" s="13"/>
      <c r="AF1408" s="13"/>
      <c r="AG1408" s="13"/>
      <c r="AH1408" s="13"/>
      <c r="AI1408" s="13"/>
      <c r="AJ1408" s="13"/>
      <c r="AK1408" s="13"/>
      <c r="AL1408" s="13"/>
      <c r="AM1408" s="13"/>
      <c r="AN1408" s="13"/>
      <c r="AO1408" s="13"/>
      <c r="AP1408" s="13"/>
      <c r="AQ1408" s="13"/>
      <c r="AR1408" s="13"/>
      <c r="AS1408" s="13"/>
      <c r="AT1408" s="13"/>
      <c r="AU1408" s="13"/>
      <c r="AV1408" s="13"/>
      <c r="AW1408" s="13"/>
      <c r="AX1408" s="13"/>
      <c r="AY1408" s="13"/>
      <c r="AZ1408" s="13"/>
      <c r="BA1408" s="13"/>
      <c r="BB1408" s="13"/>
      <c r="BC1408" s="13"/>
      <c r="BD1408" s="13"/>
      <c r="BE1408" s="13"/>
    </row>
    <row r="1409" spans="2:57" x14ac:dyDescent="0.25">
      <c r="B1409" s="23" t="s">
        <v>531</v>
      </c>
      <c r="C1409" s="13"/>
      <c r="D1409" s="13"/>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13"/>
      <c r="BD1409" s="13"/>
      <c r="BE1409" s="13"/>
    </row>
    <row r="1410" spans="2:57" x14ac:dyDescent="0.25">
      <c r="B1410" t="s">
        <v>315</v>
      </c>
      <c r="C1410" s="13">
        <v>0.20588235294117599</v>
      </c>
      <c r="D1410" s="13">
        <v>0.28571428571428598</v>
      </c>
      <c r="E1410" s="13">
        <v>0.1875</v>
      </c>
      <c r="F1410" s="13">
        <v>0.15384615384615399</v>
      </c>
      <c r="G1410" s="13">
        <v>0.16666666666666699</v>
      </c>
      <c r="H1410" s="13"/>
      <c r="I1410" s="13">
        <v>0.22</v>
      </c>
      <c r="J1410" s="13">
        <v>0.16666666666666699</v>
      </c>
      <c r="K1410" s="13"/>
      <c r="L1410" s="13">
        <v>0.22222222222222199</v>
      </c>
      <c r="M1410" s="13">
        <v>0.18181818181818199</v>
      </c>
      <c r="N1410" s="13">
        <v>0.125</v>
      </c>
      <c r="O1410" s="13">
        <v>0.25</v>
      </c>
      <c r="P1410" s="13"/>
      <c r="Q1410" s="13">
        <v>0.27272727272727298</v>
      </c>
      <c r="R1410" s="13">
        <v>0.27272727272727298</v>
      </c>
      <c r="S1410" s="13">
        <v>0.2</v>
      </c>
      <c r="T1410" s="13">
        <v>0</v>
      </c>
      <c r="U1410" s="13">
        <v>0</v>
      </c>
      <c r="V1410" s="13">
        <v>0</v>
      </c>
      <c r="W1410" s="13">
        <v>0.2</v>
      </c>
      <c r="X1410" s="13">
        <v>0.375</v>
      </c>
      <c r="Y1410" s="13"/>
      <c r="Z1410" s="13">
        <v>0.14285714285714299</v>
      </c>
      <c r="AA1410" s="13">
        <v>0.57142857142857095</v>
      </c>
      <c r="AB1410" s="13">
        <v>8.3333333333333301E-2</v>
      </c>
      <c r="AC1410" s="13">
        <v>0.5</v>
      </c>
      <c r="AD1410" s="13">
        <v>0.125</v>
      </c>
      <c r="AE1410" s="13">
        <v>0</v>
      </c>
      <c r="AF1410" s="13">
        <v>0</v>
      </c>
      <c r="AG1410" s="13">
        <v>0.44444444444444398</v>
      </c>
      <c r="AH1410" s="13"/>
      <c r="AI1410" s="13">
        <v>0.66666666666666696</v>
      </c>
      <c r="AJ1410" s="13">
        <v>0.25</v>
      </c>
      <c r="AK1410" s="13">
        <v>9.0909090909090898E-2</v>
      </c>
      <c r="AL1410" s="13">
        <v>0.10344827586206901</v>
      </c>
      <c r="AM1410" s="13">
        <v>0.375</v>
      </c>
      <c r="AN1410" s="13"/>
      <c r="AO1410" s="13">
        <v>0.218181818181818</v>
      </c>
      <c r="AP1410" s="13">
        <v>0.15384615384615399</v>
      </c>
      <c r="AQ1410" s="13"/>
      <c r="AR1410" s="13">
        <v>0.66666666666666696</v>
      </c>
      <c r="AS1410" s="13">
        <v>0.16666666666666699</v>
      </c>
      <c r="AT1410" s="13">
        <v>0.33333333333333298</v>
      </c>
      <c r="AU1410" s="13">
        <v>0</v>
      </c>
      <c r="AV1410" s="13">
        <v>0.16666666666666699</v>
      </c>
      <c r="AW1410" s="13">
        <v>0.14285714285714299</v>
      </c>
      <c r="AX1410" s="13" t="s">
        <v>529</v>
      </c>
      <c r="AY1410" s="13">
        <v>0.5</v>
      </c>
      <c r="AZ1410" s="13">
        <v>0.1</v>
      </c>
      <c r="BA1410" s="13">
        <v>0</v>
      </c>
      <c r="BB1410" s="13">
        <v>0.22222222222222199</v>
      </c>
      <c r="BC1410" s="13">
        <v>0.66666666666666696</v>
      </c>
      <c r="BD1410" s="13"/>
      <c r="BE1410" s="13">
        <v>0</v>
      </c>
    </row>
    <row r="1411" spans="2:57" x14ac:dyDescent="0.25">
      <c r="B1411" t="s">
        <v>316</v>
      </c>
      <c r="C1411" s="13">
        <v>0.45588235294117602</v>
      </c>
      <c r="D1411" s="13">
        <v>0.28571428571428598</v>
      </c>
      <c r="E1411" s="13">
        <v>0.5</v>
      </c>
      <c r="F1411" s="13">
        <v>0.53846153846153799</v>
      </c>
      <c r="G1411" s="13">
        <v>0.55555555555555602</v>
      </c>
      <c r="H1411" s="13"/>
      <c r="I1411" s="13">
        <v>0.42</v>
      </c>
      <c r="J1411" s="13">
        <v>0.55555555555555602</v>
      </c>
      <c r="K1411" s="13"/>
      <c r="L1411" s="13">
        <v>0.55555555555555602</v>
      </c>
      <c r="M1411" s="13">
        <v>0.63636363636363602</v>
      </c>
      <c r="N1411" s="13">
        <v>0.3125</v>
      </c>
      <c r="O1411" s="13">
        <v>0.4375</v>
      </c>
      <c r="P1411" s="13"/>
      <c r="Q1411" s="13">
        <v>0.36363636363636398</v>
      </c>
      <c r="R1411" s="13">
        <v>0.36363636363636398</v>
      </c>
      <c r="S1411" s="13">
        <v>0.4</v>
      </c>
      <c r="T1411" s="13">
        <v>0.4</v>
      </c>
      <c r="U1411" s="13">
        <v>0.83333333333333304</v>
      </c>
      <c r="V1411" s="13">
        <v>1</v>
      </c>
      <c r="W1411" s="13">
        <v>0.4</v>
      </c>
      <c r="X1411" s="13">
        <v>0.625</v>
      </c>
      <c r="Y1411" s="13"/>
      <c r="Z1411" s="13">
        <v>0.5</v>
      </c>
      <c r="AA1411" s="13">
        <v>0</v>
      </c>
      <c r="AB1411" s="13">
        <v>0.75</v>
      </c>
      <c r="AC1411" s="13">
        <v>0.5</v>
      </c>
      <c r="AD1411" s="13">
        <v>0.5</v>
      </c>
      <c r="AE1411" s="13">
        <v>0.36363636363636398</v>
      </c>
      <c r="AF1411" s="13">
        <v>0.66666666666666696</v>
      </c>
      <c r="AG1411" s="13">
        <v>0.33333333333333298</v>
      </c>
      <c r="AH1411" s="13"/>
      <c r="AI1411" s="13">
        <v>0.16666666666666699</v>
      </c>
      <c r="AJ1411" s="13">
        <v>0.5</v>
      </c>
      <c r="AK1411" s="13">
        <v>0.63636363636363602</v>
      </c>
      <c r="AL1411" s="13">
        <v>0.44827586206896602</v>
      </c>
      <c r="AM1411" s="13">
        <v>0.375</v>
      </c>
      <c r="AN1411" s="13"/>
      <c r="AO1411" s="13">
        <v>0.45454545454545497</v>
      </c>
      <c r="AP1411" s="13">
        <v>0.46153846153846201</v>
      </c>
      <c r="AQ1411" s="13"/>
      <c r="AR1411" s="13">
        <v>0.33333333333333298</v>
      </c>
      <c r="AS1411" s="13">
        <v>0.5</v>
      </c>
      <c r="AT1411" s="13">
        <v>0.66666666666666696</v>
      </c>
      <c r="AU1411" s="13">
        <v>1</v>
      </c>
      <c r="AV1411" s="13">
        <v>0.5</v>
      </c>
      <c r="AW1411" s="13">
        <v>0.42857142857142899</v>
      </c>
      <c r="AX1411" s="13" t="s">
        <v>529</v>
      </c>
      <c r="AY1411" s="13">
        <v>0</v>
      </c>
      <c r="AZ1411" s="13">
        <v>0.5</v>
      </c>
      <c r="BA1411" s="13">
        <v>0.2</v>
      </c>
      <c r="BB1411" s="13">
        <v>0.55555555555555602</v>
      </c>
      <c r="BC1411" s="13">
        <v>0</v>
      </c>
      <c r="BD1411" s="13"/>
      <c r="BE1411" s="13">
        <v>0.33333333333333298</v>
      </c>
    </row>
    <row r="1412" spans="2:57" x14ac:dyDescent="0.25">
      <c r="B1412" t="s">
        <v>335</v>
      </c>
      <c r="C1412" s="13">
        <v>0.14705882352941199</v>
      </c>
      <c r="D1412" s="13">
        <v>0.19047619047618999</v>
      </c>
      <c r="E1412" s="13">
        <v>0.1875</v>
      </c>
      <c r="F1412" s="13">
        <v>7.69230769230769E-2</v>
      </c>
      <c r="G1412" s="13">
        <v>0.11111111111111099</v>
      </c>
      <c r="H1412" s="13"/>
      <c r="I1412" s="13">
        <v>0.16</v>
      </c>
      <c r="J1412" s="13">
        <v>0.11111111111111099</v>
      </c>
      <c r="K1412" s="13"/>
      <c r="L1412" s="13">
        <v>0.22222222222222199</v>
      </c>
      <c r="M1412" s="13">
        <v>9.0909090909090898E-2</v>
      </c>
      <c r="N1412" s="13">
        <v>0.1875</v>
      </c>
      <c r="O1412" s="13">
        <v>0.125</v>
      </c>
      <c r="P1412" s="13"/>
      <c r="Q1412" s="13">
        <v>0.18181818181818199</v>
      </c>
      <c r="R1412" s="13">
        <v>0.27272727272727298</v>
      </c>
      <c r="S1412" s="13">
        <v>0</v>
      </c>
      <c r="T1412" s="13">
        <v>0.2</v>
      </c>
      <c r="U1412" s="13">
        <v>0</v>
      </c>
      <c r="V1412" s="13">
        <v>0</v>
      </c>
      <c r="W1412" s="13">
        <v>0.4</v>
      </c>
      <c r="X1412" s="13">
        <v>0</v>
      </c>
      <c r="Y1412" s="13"/>
      <c r="Z1412" s="13">
        <v>0.214285714285714</v>
      </c>
      <c r="AA1412" s="13">
        <v>0.14285714285714299</v>
      </c>
      <c r="AB1412" s="13">
        <v>8.3333333333333301E-2</v>
      </c>
      <c r="AC1412" s="13">
        <v>0</v>
      </c>
      <c r="AD1412" s="13">
        <v>0.125</v>
      </c>
      <c r="AE1412" s="13">
        <v>0.36363636363636398</v>
      </c>
      <c r="AF1412" s="13">
        <v>0</v>
      </c>
      <c r="AG1412" s="13">
        <v>0</v>
      </c>
      <c r="AH1412" s="13"/>
      <c r="AI1412" s="13">
        <v>0</v>
      </c>
      <c r="AJ1412" s="13">
        <v>0.16666666666666699</v>
      </c>
      <c r="AK1412" s="13">
        <v>9.0909090909090898E-2</v>
      </c>
      <c r="AL1412" s="13">
        <v>0.17241379310344801</v>
      </c>
      <c r="AM1412" s="13">
        <v>0.25</v>
      </c>
      <c r="AN1412" s="13"/>
      <c r="AO1412" s="13">
        <v>0.163636363636364</v>
      </c>
      <c r="AP1412" s="13">
        <v>7.69230769230769E-2</v>
      </c>
      <c r="AQ1412" s="13"/>
      <c r="AR1412" s="13">
        <v>0</v>
      </c>
      <c r="AS1412" s="13">
        <v>0.16666666666666699</v>
      </c>
      <c r="AT1412" s="13">
        <v>0</v>
      </c>
      <c r="AU1412" s="13">
        <v>0</v>
      </c>
      <c r="AV1412" s="13">
        <v>0</v>
      </c>
      <c r="AW1412" s="13">
        <v>0.14285714285714299</v>
      </c>
      <c r="AX1412" s="13" t="s">
        <v>529</v>
      </c>
      <c r="AY1412" s="13">
        <v>0</v>
      </c>
      <c r="AZ1412" s="13">
        <v>0.2</v>
      </c>
      <c r="BA1412" s="13">
        <v>0.6</v>
      </c>
      <c r="BB1412" s="13">
        <v>0</v>
      </c>
      <c r="BC1412" s="13">
        <v>0.33333333333333298</v>
      </c>
      <c r="BD1412" s="13"/>
      <c r="BE1412" s="13">
        <v>0</v>
      </c>
    </row>
    <row r="1413" spans="2:57" x14ac:dyDescent="0.25">
      <c r="B1413" t="s">
        <v>318</v>
      </c>
      <c r="C1413" s="13">
        <v>0.10294117647058799</v>
      </c>
      <c r="D1413" s="13">
        <v>0.19047619047618999</v>
      </c>
      <c r="E1413" s="13">
        <v>6.25E-2</v>
      </c>
      <c r="F1413" s="13">
        <v>7.69230769230769E-2</v>
      </c>
      <c r="G1413" s="13">
        <v>5.5555555555555601E-2</v>
      </c>
      <c r="H1413" s="13"/>
      <c r="I1413" s="13">
        <v>0.12</v>
      </c>
      <c r="J1413" s="13">
        <v>5.5555555555555601E-2</v>
      </c>
      <c r="K1413" s="13"/>
      <c r="L1413" s="13">
        <v>0</v>
      </c>
      <c r="M1413" s="13">
        <v>0</v>
      </c>
      <c r="N1413" s="13">
        <v>0.25</v>
      </c>
      <c r="O1413" s="13">
        <v>9.375E-2</v>
      </c>
      <c r="P1413" s="13"/>
      <c r="Q1413" s="13">
        <v>0.18181818181818199</v>
      </c>
      <c r="R1413" s="13">
        <v>0</v>
      </c>
      <c r="S1413" s="13">
        <v>0.2</v>
      </c>
      <c r="T1413" s="13">
        <v>0.2</v>
      </c>
      <c r="U1413" s="13">
        <v>0.16666666666666699</v>
      </c>
      <c r="V1413" s="13">
        <v>0</v>
      </c>
      <c r="W1413" s="13">
        <v>0</v>
      </c>
      <c r="X1413" s="13">
        <v>0</v>
      </c>
      <c r="Y1413" s="13"/>
      <c r="Z1413" s="13">
        <v>7.1428571428571397E-2</v>
      </c>
      <c r="AA1413" s="13">
        <v>0.28571428571428598</v>
      </c>
      <c r="AB1413" s="13">
        <v>0</v>
      </c>
      <c r="AC1413" s="13">
        <v>0</v>
      </c>
      <c r="AD1413" s="13">
        <v>0.25</v>
      </c>
      <c r="AE1413" s="13">
        <v>9.0909090909090898E-2</v>
      </c>
      <c r="AF1413" s="13">
        <v>0</v>
      </c>
      <c r="AG1413" s="13">
        <v>0.11111111111111099</v>
      </c>
      <c r="AH1413" s="13"/>
      <c r="AI1413" s="13">
        <v>0.16666666666666699</v>
      </c>
      <c r="AJ1413" s="13">
        <v>8.3333333333333301E-2</v>
      </c>
      <c r="AK1413" s="13">
        <v>0</v>
      </c>
      <c r="AL1413" s="13">
        <v>0.17241379310344801</v>
      </c>
      <c r="AM1413" s="13">
        <v>0</v>
      </c>
      <c r="AN1413" s="13"/>
      <c r="AO1413" s="13">
        <v>0.109090909090909</v>
      </c>
      <c r="AP1413" s="13">
        <v>7.69230769230769E-2</v>
      </c>
      <c r="AQ1413" s="13"/>
      <c r="AR1413" s="13">
        <v>0</v>
      </c>
      <c r="AS1413" s="13">
        <v>5.5555555555555601E-2</v>
      </c>
      <c r="AT1413" s="13">
        <v>0</v>
      </c>
      <c r="AU1413" s="13">
        <v>0</v>
      </c>
      <c r="AV1413" s="13">
        <v>0.16666666666666699</v>
      </c>
      <c r="AW1413" s="13">
        <v>0</v>
      </c>
      <c r="AX1413" s="13" t="s">
        <v>529</v>
      </c>
      <c r="AY1413" s="13">
        <v>0.5</v>
      </c>
      <c r="AZ1413" s="13">
        <v>0.1</v>
      </c>
      <c r="BA1413" s="13">
        <v>0.2</v>
      </c>
      <c r="BB1413" s="13">
        <v>0.22222222222222199</v>
      </c>
      <c r="BC1413" s="13">
        <v>0</v>
      </c>
      <c r="BD1413" s="13"/>
      <c r="BE1413" s="13">
        <v>0.33333333333333298</v>
      </c>
    </row>
    <row r="1414" spans="2:57" x14ac:dyDescent="0.25">
      <c r="B1414" t="s">
        <v>82</v>
      </c>
      <c r="C1414" s="13">
        <v>8.8235294117647106E-2</v>
      </c>
      <c r="D1414" s="13">
        <v>4.7619047619047603E-2</v>
      </c>
      <c r="E1414" s="13">
        <v>6.25E-2</v>
      </c>
      <c r="F1414" s="13">
        <v>0.15384615384615399</v>
      </c>
      <c r="G1414" s="13">
        <v>0.11111111111111099</v>
      </c>
      <c r="H1414" s="13"/>
      <c r="I1414" s="13">
        <v>0.08</v>
      </c>
      <c r="J1414" s="13">
        <v>0.11111111111111099</v>
      </c>
      <c r="K1414" s="13"/>
      <c r="L1414" s="13">
        <v>0</v>
      </c>
      <c r="M1414" s="13">
        <v>9.0909090909090898E-2</v>
      </c>
      <c r="N1414" s="13">
        <v>0.125</v>
      </c>
      <c r="O1414" s="13">
        <v>9.375E-2</v>
      </c>
      <c r="P1414" s="13"/>
      <c r="Q1414" s="13">
        <v>0</v>
      </c>
      <c r="R1414" s="13">
        <v>9.0909090909090898E-2</v>
      </c>
      <c r="S1414" s="13">
        <v>0.2</v>
      </c>
      <c r="T1414" s="13">
        <v>0.2</v>
      </c>
      <c r="U1414" s="13">
        <v>0</v>
      </c>
      <c r="V1414" s="13">
        <v>0</v>
      </c>
      <c r="W1414" s="13">
        <v>0</v>
      </c>
      <c r="X1414" s="13">
        <v>0</v>
      </c>
      <c r="Y1414" s="13"/>
      <c r="Z1414" s="13">
        <v>7.1428571428571397E-2</v>
      </c>
      <c r="AA1414" s="13">
        <v>0</v>
      </c>
      <c r="AB1414" s="13">
        <v>8.3333333333333301E-2</v>
      </c>
      <c r="AC1414" s="13">
        <v>0</v>
      </c>
      <c r="AD1414" s="13">
        <v>0</v>
      </c>
      <c r="AE1414" s="13">
        <v>0.18181818181818199</v>
      </c>
      <c r="AF1414" s="13">
        <v>0.33333333333333298</v>
      </c>
      <c r="AG1414" s="13">
        <v>0.11111111111111099</v>
      </c>
      <c r="AH1414" s="13"/>
      <c r="AI1414" s="13">
        <v>0</v>
      </c>
      <c r="AJ1414" s="13">
        <v>0</v>
      </c>
      <c r="AK1414" s="13">
        <v>0.18181818181818199</v>
      </c>
      <c r="AL1414" s="13">
        <v>0.10344827586206901</v>
      </c>
      <c r="AM1414" s="13">
        <v>0</v>
      </c>
      <c r="AN1414" s="13"/>
      <c r="AO1414" s="13">
        <v>5.4545454545454501E-2</v>
      </c>
      <c r="AP1414" s="13">
        <v>0.230769230769231</v>
      </c>
      <c r="AQ1414" s="13"/>
      <c r="AR1414" s="13">
        <v>0</v>
      </c>
      <c r="AS1414" s="13">
        <v>0.11111111111111099</v>
      </c>
      <c r="AT1414" s="13">
        <v>0</v>
      </c>
      <c r="AU1414" s="13">
        <v>0</v>
      </c>
      <c r="AV1414" s="13">
        <v>0.16666666666666699</v>
      </c>
      <c r="AW1414" s="13">
        <v>0.28571428571428598</v>
      </c>
      <c r="AX1414" s="13" t="s">
        <v>529</v>
      </c>
      <c r="AY1414" s="13">
        <v>0</v>
      </c>
      <c r="AZ1414" s="13">
        <v>0.1</v>
      </c>
      <c r="BA1414" s="13">
        <v>0</v>
      </c>
      <c r="BB1414" s="13">
        <v>0</v>
      </c>
      <c r="BC1414" s="13">
        <v>0</v>
      </c>
      <c r="BD1414" s="13"/>
      <c r="BE1414" s="13">
        <v>0.33333333333333298</v>
      </c>
    </row>
    <row r="1415" spans="2:57" x14ac:dyDescent="0.25">
      <c r="B1415" t="s">
        <v>319</v>
      </c>
      <c r="C1415" s="13">
        <v>0.66176470588235303</v>
      </c>
      <c r="D1415" s="13">
        <v>0.57142857142857095</v>
      </c>
      <c r="E1415" s="13">
        <v>0.6875</v>
      </c>
      <c r="F1415" s="13">
        <v>0.69230769230769196</v>
      </c>
      <c r="G1415" s="13">
        <v>0.72222222222222199</v>
      </c>
      <c r="H1415" s="13"/>
      <c r="I1415" s="13">
        <v>0.64</v>
      </c>
      <c r="J1415" s="13">
        <v>0.72222222222222199</v>
      </c>
      <c r="K1415" s="13"/>
      <c r="L1415" s="13">
        <v>0.77777777777777801</v>
      </c>
      <c r="M1415" s="13">
        <v>0.81818181818181801</v>
      </c>
      <c r="N1415" s="13">
        <v>0.4375</v>
      </c>
      <c r="O1415" s="13">
        <v>0.6875</v>
      </c>
      <c r="P1415" s="13"/>
      <c r="Q1415" s="13">
        <v>0.63636363636363602</v>
      </c>
      <c r="R1415" s="13">
        <v>0.63636363636363602</v>
      </c>
      <c r="S1415" s="13">
        <v>0.6</v>
      </c>
      <c r="T1415" s="13">
        <v>0.4</v>
      </c>
      <c r="U1415" s="13">
        <v>0.83333333333333304</v>
      </c>
      <c r="V1415" s="13">
        <v>1</v>
      </c>
      <c r="W1415" s="13">
        <v>0.6</v>
      </c>
      <c r="X1415" s="13">
        <v>1</v>
      </c>
      <c r="Y1415" s="13"/>
      <c r="Z1415" s="13">
        <v>0.64285714285714302</v>
      </c>
      <c r="AA1415" s="13">
        <v>0.57142857142857095</v>
      </c>
      <c r="AB1415" s="13">
        <v>0.83333333333333304</v>
      </c>
      <c r="AC1415" s="13">
        <v>1</v>
      </c>
      <c r="AD1415" s="13">
        <v>0.625</v>
      </c>
      <c r="AE1415" s="13">
        <v>0.36363636363636398</v>
      </c>
      <c r="AF1415" s="13">
        <v>0.66666666666666696</v>
      </c>
      <c r="AG1415" s="13">
        <v>0.77777777777777801</v>
      </c>
      <c r="AH1415" s="13"/>
      <c r="AI1415" s="13">
        <v>0.83333333333333304</v>
      </c>
      <c r="AJ1415" s="13">
        <v>0.75</v>
      </c>
      <c r="AK1415" s="13">
        <v>0.72727272727272696</v>
      </c>
      <c r="AL1415" s="13">
        <v>0.55172413793103403</v>
      </c>
      <c r="AM1415" s="13">
        <v>0.75</v>
      </c>
      <c r="AN1415" s="13"/>
      <c r="AO1415" s="13">
        <v>0.67272727272727295</v>
      </c>
      <c r="AP1415" s="13">
        <v>0.61538461538461497</v>
      </c>
      <c r="AQ1415" s="13"/>
      <c r="AR1415" s="13">
        <v>1</v>
      </c>
      <c r="AS1415" s="13">
        <v>0.66666666666666696</v>
      </c>
      <c r="AT1415" s="13">
        <v>1</v>
      </c>
      <c r="AU1415" s="13">
        <v>1</v>
      </c>
      <c r="AV1415" s="13">
        <v>0.66666666666666696</v>
      </c>
      <c r="AW1415" s="13">
        <v>0.57142857142857095</v>
      </c>
      <c r="AX1415" s="13" t="s">
        <v>529</v>
      </c>
      <c r="AY1415" s="13">
        <v>0.5</v>
      </c>
      <c r="AZ1415" s="13">
        <v>0.6</v>
      </c>
      <c r="BA1415" s="13">
        <v>0.2</v>
      </c>
      <c r="BB1415" s="13">
        <v>0.77777777777777801</v>
      </c>
      <c r="BC1415" s="13">
        <v>0.66666666666666696</v>
      </c>
      <c r="BD1415" s="13"/>
      <c r="BE1415" s="13">
        <v>0.33333333333333298</v>
      </c>
    </row>
    <row r="1416" spans="2:57" x14ac:dyDescent="0.25">
      <c r="B1416" t="s">
        <v>274</v>
      </c>
      <c r="C1416" s="13">
        <v>-0.57352941176470595</v>
      </c>
      <c r="D1416" s="13">
        <v>-0.52380952380952395</v>
      </c>
      <c r="E1416" s="13">
        <v>-0.625</v>
      </c>
      <c r="F1416" s="13">
        <v>-0.53846153846153799</v>
      </c>
      <c r="G1416" s="13">
        <v>-0.61111111111111105</v>
      </c>
      <c r="H1416" s="13"/>
      <c r="I1416" s="13">
        <v>-0.56000000000000005</v>
      </c>
      <c r="J1416" s="13">
        <v>-0.61111111111111105</v>
      </c>
      <c r="K1416" s="13"/>
      <c r="L1416" s="13">
        <v>-0.77777777777777801</v>
      </c>
      <c r="M1416" s="13">
        <v>-0.72727272727272696</v>
      </c>
      <c r="N1416" s="13">
        <v>-0.3125</v>
      </c>
      <c r="O1416" s="13">
        <v>-0.59375</v>
      </c>
      <c r="P1416" s="13"/>
      <c r="Q1416" s="13">
        <v>-0.63636363636363602</v>
      </c>
      <c r="R1416" s="13">
        <v>-0.54545454545454497</v>
      </c>
      <c r="S1416" s="13">
        <v>-0.4</v>
      </c>
      <c r="T1416" s="13">
        <v>-0.2</v>
      </c>
      <c r="U1416" s="13">
        <v>-0.83333333333333304</v>
      </c>
      <c r="V1416" s="13">
        <v>-1</v>
      </c>
      <c r="W1416" s="13">
        <v>-0.6</v>
      </c>
      <c r="X1416" s="13">
        <v>-1</v>
      </c>
      <c r="Y1416" s="13"/>
      <c r="Z1416" s="13">
        <v>-0.57142857142857095</v>
      </c>
      <c r="AA1416" s="13">
        <v>-0.57142857142857095</v>
      </c>
      <c r="AB1416" s="13">
        <v>-0.75</v>
      </c>
      <c r="AC1416" s="13">
        <v>-1</v>
      </c>
      <c r="AD1416" s="13">
        <v>-0.625</v>
      </c>
      <c r="AE1416" s="13">
        <v>-0.18181818181818199</v>
      </c>
      <c r="AF1416" s="13">
        <v>-0.33333333333333298</v>
      </c>
      <c r="AG1416" s="13">
        <v>-0.66666666666666696</v>
      </c>
      <c r="AH1416" s="13"/>
      <c r="AI1416" s="13">
        <v>-0.83333333333333304</v>
      </c>
      <c r="AJ1416" s="13">
        <v>-0.75</v>
      </c>
      <c r="AK1416" s="13">
        <v>-0.54545454545454497</v>
      </c>
      <c r="AL1416" s="13">
        <v>-0.44827586206896602</v>
      </c>
      <c r="AM1416" s="13">
        <v>-0.75</v>
      </c>
      <c r="AN1416" s="13"/>
      <c r="AO1416" s="13">
        <v>-0.61818181818181805</v>
      </c>
      <c r="AP1416" s="13">
        <v>-0.38461538461538503</v>
      </c>
      <c r="AQ1416" s="13"/>
      <c r="AR1416" s="13">
        <v>-1</v>
      </c>
      <c r="AS1416" s="13">
        <v>-0.55555555555555602</v>
      </c>
      <c r="AT1416" s="13">
        <v>-1</v>
      </c>
      <c r="AU1416" s="13">
        <v>-1</v>
      </c>
      <c r="AV1416" s="13">
        <v>-0.5</v>
      </c>
      <c r="AW1416" s="13">
        <v>-0.28571428571428598</v>
      </c>
      <c r="AX1416" s="13" t="s">
        <v>529</v>
      </c>
      <c r="AY1416" s="13">
        <v>-0.5</v>
      </c>
      <c r="AZ1416" s="13">
        <v>-0.5</v>
      </c>
      <c r="BA1416" s="13">
        <v>-0.2</v>
      </c>
      <c r="BB1416" s="13">
        <v>-0.77777777777777801</v>
      </c>
      <c r="BC1416" s="13">
        <v>-0.66666666666666696</v>
      </c>
      <c r="BD1416" s="13"/>
      <c r="BE1416" s="13">
        <v>0</v>
      </c>
    </row>
    <row r="1417" spans="2:57" x14ac:dyDescent="0.25">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row>
    <row r="1418" spans="2:57" x14ac:dyDescent="0.25">
      <c r="B1418" s="6" t="s">
        <v>556</v>
      </c>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row>
    <row r="1419" spans="2:57" x14ac:dyDescent="0.25">
      <c r="B1419" s="23" t="s">
        <v>531</v>
      </c>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row>
    <row r="1420" spans="2:57" x14ac:dyDescent="0.25">
      <c r="B1420" t="s">
        <v>315</v>
      </c>
      <c r="C1420" s="13">
        <v>0.161764705882353</v>
      </c>
      <c r="D1420" s="13">
        <v>0.14285714285714299</v>
      </c>
      <c r="E1420" s="13">
        <v>0.1875</v>
      </c>
      <c r="F1420" s="13">
        <v>0.15384615384615399</v>
      </c>
      <c r="G1420" s="13">
        <v>0.16666666666666699</v>
      </c>
      <c r="H1420" s="13"/>
      <c r="I1420" s="13">
        <v>0.16</v>
      </c>
      <c r="J1420" s="13">
        <v>0.16666666666666699</v>
      </c>
      <c r="K1420" s="13"/>
      <c r="L1420" s="13">
        <v>0.11111111111111099</v>
      </c>
      <c r="M1420" s="13">
        <v>0.18181818181818199</v>
      </c>
      <c r="N1420" s="13">
        <v>0.1875</v>
      </c>
      <c r="O1420" s="13">
        <v>0.15625</v>
      </c>
      <c r="P1420" s="13"/>
      <c r="Q1420" s="13">
        <v>0.18181818181818199</v>
      </c>
      <c r="R1420" s="13">
        <v>9.0909090909090898E-2</v>
      </c>
      <c r="S1420" s="13">
        <v>0.2</v>
      </c>
      <c r="T1420" s="13">
        <v>0</v>
      </c>
      <c r="U1420" s="13">
        <v>0.16666666666666699</v>
      </c>
      <c r="V1420" s="13">
        <v>0.33333333333333298</v>
      </c>
      <c r="W1420" s="13">
        <v>0</v>
      </c>
      <c r="X1420" s="13">
        <v>0.25</v>
      </c>
      <c r="Y1420" s="13"/>
      <c r="Z1420" s="13">
        <v>7.1428571428571397E-2</v>
      </c>
      <c r="AA1420" s="13">
        <v>0</v>
      </c>
      <c r="AB1420" s="13">
        <v>0.25</v>
      </c>
      <c r="AC1420" s="13">
        <v>0</v>
      </c>
      <c r="AD1420" s="13">
        <v>0.125</v>
      </c>
      <c r="AE1420" s="13">
        <v>0.18181818181818199</v>
      </c>
      <c r="AF1420" s="13">
        <v>0</v>
      </c>
      <c r="AG1420" s="13">
        <v>0.44444444444444398</v>
      </c>
      <c r="AH1420" s="13"/>
      <c r="AI1420" s="13">
        <v>0.33333333333333298</v>
      </c>
      <c r="AJ1420" s="13">
        <v>0.16666666666666699</v>
      </c>
      <c r="AK1420" s="13">
        <v>0.36363636363636398</v>
      </c>
      <c r="AL1420" s="13">
        <v>6.8965517241379296E-2</v>
      </c>
      <c r="AM1420" s="13">
        <v>0.125</v>
      </c>
      <c r="AN1420" s="13"/>
      <c r="AO1420" s="13">
        <v>0.18181818181818199</v>
      </c>
      <c r="AP1420" s="13">
        <v>7.69230769230769E-2</v>
      </c>
      <c r="AQ1420" s="13"/>
      <c r="AR1420" s="13">
        <v>0.33333333333333298</v>
      </c>
      <c r="AS1420" s="13">
        <v>0.16666666666666699</v>
      </c>
      <c r="AT1420" s="13">
        <v>0.33333333333333298</v>
      </c>
      <c r="AU1420" s="13">
        <v>0</v>
      </c>
      <c r="AV1420" s="13">
        <v>0.33333333333333298</v>
      </c>
      <c r="AW1420" s="13">
        <v>0.42857142857142899</v>
      </c>
      <c r="AX1420" s="13" t="s">
        <v>529</v>
      </c>
      <c r="AY1420" s="13">
        <v>0</v>
      </c>
      <c r="AZ1420" s="13">
        <v>0</v>
      </c>
      <c r="BA1420" s="13">
        <v>0</v>
      </c>
      <c r="BB1420" s="13">
        <v>0.11111111111111099</v>
      </c>
      <c r="BC1420" s="13">
        <v>0</v>
      </c>
      <c r="BD1420" s="13"/>
      <c r="BE1420" s="13">
        <v>0.16666666666666699</v>
      </c>
    </row>
    <row r="1421" spans="2:57" x14ac:dyDescent="0.25">
      <c r="B1421" t="s">
        <v>316</v>
      </c>
      <c r="C1421" s="13">
        <v>0.45588235294117602</v>
      </c>
      <c r="D1421" s="13">
        <v>0.38095238095238099</v>
      </c>
      <c r="E1421" s="13">
        <v>0.4375</v>
      </c>
      <c r="F1421" s="13">
        <v>0.53846153846153799</v>
      </c>
      <c r="G1421" s="13">
        <v>0.5</v>
      </c>
      <c r="H1421" s="13"/>
      <c r="I1421" s="13">
        <v>0.44</v>
      </c>
      <c r="J1421" s="13">
        <v>0.5</v>
      </c>
      <c r="K1421" s="13"/>
      <c r="L1421" s="13">
        <v>0.33333333333333298</v>
      </c>
      <c r="M1421" s="13">
        <v>0.45454545454545497</v>
      </c>
      <c r="N1421" s="13">
        <v>0.5</v>
      </c>
      <c r="O1421" s="13">
        <v>0.46875</v>
      </c>
      <c r="P1421" s="13"/>
      <c r="Q1421" s="13">
        <v>0.45454545454545497</v>
      </c>
      <c r="R1421" s="13">
        <v>0.54545454545454497</v>
      </c>
      <c r="S1421" s="13">
        <v>0.2</v>
      </c>
      <c r="T1421" s="13">
        <v>0.4</v>
      </c>
      <c r="U1421" s="13">
        <v>0.33333333333333298</v>
      </c>
      <c r="V1421" s="13">
        <v>0.33333333333333298</v>
      </c>
      <c r="W1421" s="13">
        <v>0.4</v>
      </c>
      <c r="X1421" s="13">
        <v>0.75</v>
      </c>
      <c r="Y1421" s="13"/>
      <c r="Z1421" s="13">
        <v>0.14285714285714299</v>
      </c>
      <c r="AA1421" s="13">
        <v>0.57142857142857095</v>
      </c>
      <c r="AB1421" s="13">
        <v>0.58333333333333304</v>
      </c>
      <c r="AC1421" s="13">
        <v>1</v>
      </c>
      <c r="AD1421" s="13">
        <v>0.375</v>
      </c>
      <c r="AE1421" s="13">
        <v>0.54545454545454497</v>
      </c>
      <c r="AF1421" s="13">
        <v>0.66666666666666696</v>
      </c>
      <c r="AG1421" s="13">
        <v>0.33333333333333298</v>
      </c>
      <c r="AH1421" s="13"/>
      <c r="AI1421" s="13">
        <v>0.16666666666666699</v>
      </c>
      <c r="AJ1421" s="13">
        <v>0.5</v>
      </c>
      <c r="AK1421" s="13">
        <v>0.45454545454545497</v>
      </c>
      <c r="AL1421" s="13">
        <v>0.48275862068965503</v>
      </c>
      <c r="AM1421" s="13">
        <v>0.625</v>
      </c>
      <c r="AN1421" s="13"/>
      <c r="AO1421" s="13">
        <v>0.43636363636363601</v>
      </c>
      <c r="AP1421" s="13">
        <v>0.53846153846153799</v>
      </c>
      <c r="AQ1421" s="13"/>
      <c r="AR1421" s="13">
        <v>0.66666666666666696</v>
      </c>
      <c r="AS1421" s="13">
        <v>0.44444444444444398</v>
      </c>
      <c r="AT1421" s="13">
        <v>0.66666666666666696</v>
      </c>
      <c r="AU1421" s="13">
        <v>0.5</v>
      </c>
      <c r="AV1421" s="13">
        <v>0.16666666666666699</v>
      </c>
      <c r="AW1421" s="13">
        <v>0.28571428571428598</v>
      </c>
      <c r="AX1421" s="13" t="s">
        <v>529</v>
      </c>
      <c r="AY1421" s="13">
        <v>0</v>
      </c>
      <c r="AZ1421" s="13">
        <v>0.7</v>
      </c>
      <c r="BA1421" s="13">
        <v>0.2</v>
      </c>
      <c r="BB1421" s="13">
        <v>0.66666666666666696</v>
      </c>
      <c r="BC1421" s="13">
        <v>0.33333333333333298</v>
      </c>
      <c r="BD1421" s="13"/>
      <c r="BE1421" s="13">
        <v>0.5</v>
      </c>
    </row>
    <row r="1422" spans="2:57" x14ac:dyDescent="0.25">
      <c r="B1422" t="s">
        <v>335</v>
      </c>
      <c r="C1422" s="13">
        <v>0.14705882352941199</v>
      </c>
      <c r="D1422" s="13">
        <v>4.7619047619047603E-2</v>
      </c>
      <c r="E1422" s="13">
        <v>0.1875</v>
      </c>
      <c r="F1422" s="13">
        <v>0.230769230769231</v>
      </c>
      <c r="G1422" s="13">
        <v>0.16666666666666699</v>
      </c>
      <c r="H1422" s="13"/>
      <c r="I1422" s="13">
        <v>0.14000000000000001</v>
      </c>
      <c r="J1422" s="13">
        <v>0.16666666666666699</v>
      </c>
      <c r="K1422" s="13"/>
      <c r="L1422" s="13">
        <v>0.11111111111111099</v>
      </c>
      <c r="M1422" s="13">
        <v>0.18181818181818199</v>
      </c>
      <c r="N1422" s="13">
        <v>0.125</v>
      </c>
      <c r="O1422" s="13">
        <v>0.15625</v>
      </c>
      <c r="P1422" s="13"/>
      <c r="Q1422" s="13">
        <v>4.5454545454545497E-2</v>
      </c>
      <c r="R1422" s="13">
        <v>0.27272727272727298</v>
      </c>
      <c r="S1422" s="13">
        <v>0</v>
      </c>
      <c r="T1422" s="13">
        <v>0.2</v>
      </c>
      <c r="U1422" s="13">
        <v>0.16666666666666699</v>
      </c>
      <c r="V1422" s="13">
        <v>0.33333333333333298</v>
      </c>
      <c r="W1422" s="13">
        <v>0.6</v>
      </c>
      <c r="X1422" s="13">
        <v>0</v>
      </c>
      <c r="Y1422" s="13"/>
      <c r="Z1422" s="13">
        <v>0.214285714285714</v>
      </c>
      <c r="AA1422" s="13">
        <v>0.14285714285714299</v>
      </c>
      <c r="AB1422" s="13">
        <v>8.3333333333333301E-2</v>
      </c>
      <c r="AC1422" s="13">
        <v>0</v>
      </c>
      <c r="AD1422" s="13">
        <v>0.375</v>
      </c>
      <c r="AE1422" s="13">
        <v>0.18181818181818199</v>
      </c>
      <c r="AF1422" s="13">
        <v>0</v>
      </c>
      <c r="AG1422" s="13">
        <v>0</v>
      </c>
      <c r="AH1422" s="13"/>
      <c r="AI1422" s="13">
        <v>0</v>
      </c>
      <c r="AJ1422" s="13">
        <v>8.3333333333333301E-2</v>
      </c>
      <c r="AK1422" s="13">
        <v>9.0909090909090898E-2</v>
      </c>
      <c r="AL1422" s="13">
        <v>0.20689655172413801</v>
      </c>
      <c r="AM1422" s="13">
        <v>0.25</v>
      </c>
      <c r="AN1422" s="13"/>
      <c r="AO1422" s="13">
        <v>0.145454545454545</v>
      </c>
      <c r="AP1422" s="13">
        <v>0.15384615384615399</v>
      </c>
      <c r="AQ1422" s="13"/>
      <c r="AR1422" s="13">
        <v>0</v>
      </c>
      <c r="AS1422" s="13">
        <v>0.11111111111111099</v>
      </c>
      <c r="AT1422" s="13">
        <v>0</v>
      </c>
      <c r="AU1422" s="13">
        <v>0.5</v>
      </c>
      <c r="AV1422" s="13">
        <v>0</v>
      </c>
      <c r="AW1422" s="13">
        <v>0</v>
      </c>
      <c r="AX1422" s="13" t="s">
        <v>529</v>
      </c>
      <c r="AY1422" s="13">
        <v>0</v>
      </c>
      <c r="AZ1422" s="13">
        <v>0.2</v>
      </c>
      <c r="BA1422" s="13">
        <v>0.8</v>
      </c>
      <c r="BB1422" s="13">
        <v>0.11111111111111099</v>
      </c>
      <c r="BC1422" s="13">
        <v>0</v>
      </c>
      <c r="BD1422" s="13"/>
      <c r="BE1422" s="13">
        <v>0.16666666666666699</v>
      </c>
    </row>
    <row r="1423" spans="2:57" x14ac:dyDescent="0.25">
      <c r="B1423" t="s">
        <v>318</v>
      </c>
      <c r="C1423" s="13">
        <v>0.14705882352941199</v>
      </c>
      <c r="D1423" s="13">
        <v>0.33333333333333298</v>
      </c>
      <c r="E1423" s="13">
        <v>0.125</v>
      </c>
      <c r="F1423" s="13">
        <v>0</v>
      </c>
      <c r="G1423" s="13">
        <v>5.5555555555555601E-2</v>
      </c>
      <c r="H1423" s="13"/>
      <c r="I1423" s="13">
        <v>0.18</v>
      </c>
      <c r="J1423" s="13">
        <v>5.5555555555555601E-2</v>
      </c>
      <c r="K1423" s="13"/>
      <c r="L1423" s="13">
        <v>0.22222222222222199</v>
      </c>
      <c r="M1423" s="13">
        <v>0.18181818181818199</v>
      </c>
      <c r="N1423" s="13">
        <v>0.125</v>
      </c>
      <c r="O1423" s="13">
        <v>0.125</v>
      </c>
      <c r="P1423" s="13"/>
      <c r="Q1423" s="13">
        <v>0.27272727272727298</v>
      </c>
      <c r="R1423" s="13">
        <v>0</v>
      </c>
      <c r="S1423" s="13">
        <v>0.4</v>
      </c>
      <c r="T1423" s="13">
        <v>0.2</v>
      </c>
      <c r="U1423" s="13">
        <v>0.16666666666666699</v>
      </c>
      <c r="V1423" s="13">
        <v>0</v>
      </c>
      <c r="W1423" s="13">
        <v>0</v>
      </c>
      <c r="X1423" s="13">
        <v>0</v>
      </c>
      <c r="Y1423" s="13"/>
      <c r="Z1423" s="13">
        <v>0.35714285714285698</v>
      </c>
      <c r="AA1423" s="13">
        <v>0.28571428571428598</v>
      </c>
      <c r="AB1423" s="13">
        <v>0</v>
      </c>
      <c r="AC1423" s="13">
        <v>0</v>
      </c>
      <c r="AD1423" s="13">
        <v>0.125</v>
      </c>
      <c r="AE1423" s="13">
        <v>0</v>
      </c>
      <c r="AF1423" s="13">
        <v>0.33333333333333298</v>
      </c>
      <c r="AG1423" s="13">
        <v>0.11111111111111099</v>
      </c>
      <c r="AH1423" s="13"/>
      <c r="AI1423" s="13">
        <v>0.5</v>
      </c>
      <c r="AJ1423" s="13">
        <v>0.25</v>
      </c>
      <c r="AK1423" s="13">
        <v>0</v>
      </c>
      <c r="AL1423" s="13">
        <v>0.13793103448275901</v>
      </c>
      <c r="AM1423" s="13">
        <v>0</v>
      </c>
      <c r="AN1423" s="13"/>
      <c r="AO1423" s="13">
        <v>0.163636363636364</v>
      </c>
      <c r="AP1423" s="13">
        <v>7.69230769230769E-2</v>
      </c>
      <c r="AQ1423" s="13"/>
      <c r="AR1423" s="13">
        <v>0</v>
      </c>
      <c r="AS1423" s="13">
        <v>0.11111111111111099</v>
      </c>
      <c r="AT1423" s="13">
        <v>0</v>
      </c>
      <c r="AU1423" s="13">
        <v>0</v>
      </c>
      <c r="AV1423" s="13">
        <v>0.33333333333333298</v>
      </c>
      <c r="AW1423" s="13">
        <v>0.14285714285714299</v>
      </c>
      <c r="AX1423" s="13" t="s">
        <v>529</v>
      </c>
      <c r="AY1423" s="13">
        <v>1</v>
      </c>
      <c r="AZ1423" s="13">
        <v>0</v>
      </c>
      <c r="BA1423" s="13">
        <v>0</v>
      </c>
      <c r="BB1423" s="13">
        <v>0.11111111111111099</v>
      </c>
      <c r="BC1423" s="13">
        <v>0.66666666666666696</v>
      </c>
      <c r="BD1423" s="13"/>
      <c r="BE1423" s="13">
        <v>0.16666666666666699</v>
      </c>
    </row>
    <row r="1424" spans="2:57" x14ac:dyDescent="0.25">
      <c r="B1424" t="s">
        <v>82</v>
      </c>
      <c r="C1424" s="13">
        <v>8.8235294117647106E-2</v>
      </c>
      <c r="D1424" s="13">
        <v>9.5238095238095205E-2</v>
      </c>
      <c r="E1424" s="13">
        <v>6.25E-2</v>
      </c>
      <c r="F1424" s="13">
        <v>7.69230769230769E-2</v>
      </c>
      <c r="G1424" s="13">
        <v>0.11111111111111099</v>
      </c>
      <c r="H1424" s="13"/>
      <c r="I1424" s="13">
        <v>0.08</v>
      </c>
      <c r="J1424" s="13">
        <v>0.11111111111111099</v>
      </c>
      <c r="K1424" s="13"/>
      <c r="L1424" s="13">
        <v>0.22222222222222199</v>
      </c>
      <c r="M1424" s="13">
        <v>0</v>
      </c>
      <c r="N1424" s="13">
        <v>6.25E-2</v>
      </c>
      <c r="O1424" s="13">
        <v>9.375E-2</v>
      </c>
      <c r="P1424" s="13"/>
      <c r="Q1424" s="13">
        <v>4.5454545454545497E-2</v>
      </c>
      <c r="R1424" s="13">
        <v>9.0909090909090898E-2</v>
      </c>
      <c r="S1424" s="13">
        <v>0.2</v>
      </c>
      <c r="T1424" s="13">
        <v>0.2</v>
      </c>
      <c r="U1424" s="13">
        <v>0.16666666666666699</v>
      </c>
      <c r="V1424" s="13">
        <v>0</v>
      </c>
      <c r="W1424" s="13">
        <v>0</v>
      </c>
      <c r="X1424" s="13">
        <v>0</v>
      </c>
      <c r="Y1424" s="13"/>
      <c r="Z1424" s="13">
        <v>0.214285714285714</v>
      </c>
      <c r="AA1424" s="13">
        <v>0</v>
      </c>
      <c r="AB1424" s="13">
        <v>8.3333333333333301E-2</v>
      </c>
      <c r="AC1424" s="13">
        <v>0</v>
      </c>
      <c r="AD1424" s="13">
        <v>0</v>
      </c>
      <c r="AE1424" s="13">
        <v>9.0909090909090898E-2</v>
      </c>
      <c r="AF1424" s="13">
        <v>0</v>
      </c>
      <c r="AG1424" s="13">
        <v>0.11111111111111099</v>
      </c>
      <c r="AH1424" s="13"/>
      <c r="AI1424" s="13">
        <v>0</v>
      </c>
      <c r="AJ1424" s="13">
        <v>0</v>
      </c>
      <c r="AK1424" s="13">
        <v>9.0909090909090898E-2</v>
      </c>
      <c r="AL1424" s="13">
        <v>0.10344827586206901</v>
      </c>
      <c r="AM1424" s="13">
        <v>0</v>
      </c>
      <c r="AN1424" s="13"/>
      <c r="AO1424" s="13">
        <v>7.2727272727272696E-2</v>
      </c>
      <c r="AP1424" s="13">
        <v>0.15384615384615399</v>
      </c>
      <c r="AQ1424" s="13"/>
      <c r="AR1424" s="13">
        <v>0</v>
      </c>
      <c r="AS1424" s="13">
        <v>0.16666666666666699</v>
      </c>
      <c r="AT1424" s="13">
        <v>0</v>
      </c>
      <c r="AU1424" s="13">
        <v>0</v>
      </c>
      <c r="AV1424" s="13">
        <v>0.16666666666666699</v>
      </c>
      <c r="AW1424" s="13">
        <v>0.14285714285714299</v>
      </c>
      <c r="AX1424" s="13" t="s">
        <v>529</v>
      </c>
      <c r="AY1424" s="13">
        <v>0</v>
      </c>
      <c r="AZ1424" s="13">
        <v>0.1</v>
      </c>
      <c r="BA1424" s="13">
        <v>0</v>
      </c>
      <c r="BB1424" s="13">
        <v>0</v>
      </c>
      <c r="BC1424" s="13">
        <v>0</v>
      </c>
      <c r="BD1424" s="13"/>
      <c r="BE1424" s="13">
        <v>0</v>
      </c>
    </row>
    <row r="1425" spans="2:57" x14ac:dyDescent="0.25">
      <c r="B1425" t="s">
        <v>319</v>
      </c>
      <c r="C1425" s="13">
        <v>0.61764705882352899</v>
      </c>
      <c r="D1425" s="13">
        <v>0.52380952380952395</v>
      </c>
      <c r="E1425" s="13">
        <v>0.625</v>
      </c>
      <c r="F1425" s="13">
        <v>0.69230769230769196</v>
      </c>
      <c r="G1425" s="13">
        <v>0.66666666666666696</v>
      </c>
      <c r="H1425" s="13"/>
      <c r="I1425" s="13">
        <v>0.6</v>
      </c>
      <c r="J1425" s="13">
        <v>0.66666666666666696</v>
      </c>
      <c r="K1425" s="13"/>
      <c r="L1425" s="13">
        <v>0.44444444444444398</v>
      </c>
      <c r="M1425" s="13">
        <v>0.63636363636363602</v>
      </c>
      <c r="N1425" s="13">
        <v>0.6875</v>
      </c>
      <c r="O1425" s="13">
        <v>0.625</v>
      </c>
      <c r="P1425" s="13"/>
      <c r="Q1425" s="13">
        <v>0.63636363636363602</v>
      </c>
      <c r="R1425" s="13">
        <v>0.63636363636363602</v>
      </c>
      <c r="S1425" s="13">
        <v>0.4</v>
      </c>
      <c r="T1425" s="13">
        <v>0.4</v>
      </c>
      <c r="U1425" s="13">
        <v>0.5</v>
      </c>
      <c r="V1425" s="13">
        <v>0.66666666666666696</v>
      </c>
      <c r="W1425" s="13">
        <v>0.4</v>
      </c>
      <c r="X1425" s="13">
        <v>1</v>
      </c>
      <c r="Y1425" s="13"/>
      <c r="Z1425" s="13">
        <v>0.214285714285714</v>
      </c>
      <c r="AA1425" s="13">
        <v>0.57142857142857095</v>
      </c>
      <c r="AB1425" s="13">
        <v>0.83333333333333304</v>
      </c>
      <c r="AC1425" s="13">
        <v>1</v>
      </c>
      <c r="AD1425" s="13">
        <v>0.5</v>
      </c>
      <c r="AE1425" s="13">
        <v>0.72727272727272696</v>
      </c>
      <c r="AF1425" s="13">
        <v>0.66666666666666696</v>
      </c>
      <c r="AG1425" s="13">
        <v>0.77777777777777801</v>
      </c>
      <c r="AH1425" s="13"/>
      <c r="AI1425" s="13">
        <v>0.5</v>
      </c>
      <c r="AJ1425" s="13">
        <v>0.66666666666666696</v>
      </c>
      <c r="AK1425" s="13">
        <v>0.81818181818181801</v>
      </c>
      <c r="AL1425" s="13">
        <v>0.55172413793103403</v>
      </c>
      <c r="AM1425" s="13">
        <v>0.75</v>
      </c>
      <c r="AN1425" s="13"/>
      <c r="AO1425" s="13">
        <v>0.61818181818181805</v>
      </c>
      <c r="AP1425" s="13">
        <v>0.61538461538461497</v>
      </c>
      <c r="AQ1425" s="13"/>
      <c r="AR1425" s="13">
        <v>1</v>
      </c>
      <c r="AS1425" s="13">
        <v>0.61111111111111105</v>
      </c>
      <c r="AT1425" s="13">
        <v>1</v>
      </c>
      <c r="AU1425" s="13">
        <v>0.5</v>
      </c>
      <c r="AV1425" s="13">
        <v>0.5</v>
      </c>
      <c r="AW1425" s="13">
        <v>0.71428571428571397</v>
      </c>
      <c r="AX1425" s="13" t="s">
        <v>529</v>
      </c>
      <c r="AY1425" s="13">
        <v>0</v>
      </c>
      <c r="AZ1425" s="13">
        <v>0.7</v>
      </c>
      <c r="BA1425" s="13">
        <v>0.2</v>
      </c>
      <c r="BB1425" s="13">
        <v>0.77777777777777801</v>
      </c>
      <c r="BC1425" s="13">
        <v>0.33333333333333298</v>
      </c>
      <c r="BD1425" s="13"/>
      <c r="BE1425" s="13">
        <v>0.66666666666666696</v>
      </c>
    </row>
    <row r="1426" spans="2:57" x14ac:dyDescent="0.25">
      <c r="B1426" t="s">
        <v>274</v>
      </c>
      <c r="C1426" s="13">
        <v>-0.52941176470588203</v>
      </c>
      <c r="D1426" s="13">
        <v>-0.42857142857142799</v>
      </c>
      <c r="E1426" s="13">
        <v>-0.5625</v>
      </c>
      <c r="F1426" s="13">
        <v>-0.61538461538461497</v>
      </c>
      <c r="G1426" s="13">
        <v>-0.55555555555555602</v>
      </c>
      <c r="H1426" s="13"/>
      <c r="I1426" s="13">
        <v>-0.52</v>
      </c>
      <c r="J1426" s="13">
        <v>-0.55555555555555602</v>
      </c>
      <c r="K1426" s="13"/>
      <c r="L1426" s="13">
        <v>-0.22222222222222199</v>
      </c>
      <c r="M1426" s="13">
        <v>-0.63636363636363602</v>
      </c>
      <c r="N1426" s="13">
        <v>-0.625</v>
      </c>
      <c r="O1426" s="13">
        <v>-0.53125</v>
      </c>
      <c r="P1426" s="13"/>
      <c r="Q1426" s="13">
        <v>-0.59090909090909105</v>
      </c>
      <c r="R1426" s="13">
        <v>-0.54545454545454497</v>
      </c>
      <c r="S1426" s="13">
        <v>-0.2</v>
      </c>
      <c r="T1426" s="13">
        <v>-0.2</v>
      </c>
      <c r="U1426" s="13">
        <v>-0.33333333333333298</v>
      </c>
      <c r="V1426" s="13">
        <v>-0.66666666666666696</v>
      </c>
      <c r="W1426" s="13">
        <v>-0.4</v>
      </c>
      <c r="X1426" s="13">
        <v>-1</v>
      </c>
      <c r="Y1426" s="13"/>
      <c r="Z1426" s="13">
        <v>0</v>
      </c>
      <c r="AA1426" s="13">
        <v>-0.57142857142857095</v>
      </c>
      <c r="AB1426" s="13">
        <v>-0.75</v>
      </c>
      <c r="AC1426" s="13">
        <v>-1</v>
      </c>
      <c r="AD1426" s="13">
        <v>-0.5</v>
      </c>
      <c r="AE1426" s="13">
        <v>-0.63636363636363602</v>
      </c>
      <c r="AF1426" s="13">
        <v>-0.66666666666666696</v>
      </c>
      <c r="AG1426" s="13">
        <v>-0.66666666666666696</v>
      </c>
      <c r="AH1426" s="13"/>
      <c r="AI1426" s="13">
        <v>-0.5</v>
      </c>
      <c r="AJ1426" s="13">
        <v>-0.66666666666666696</v>
      </c>
      <c r="AK1426" s="13">
        <v>-0.72727272727272696</v>
      </c>
      <c r="AL1426" s="13">
        <v>-0.44827586206896602</v>
      </c>
      <c r="AM1426" s="13">
        <v>-0.75</v>
      </c>
      <c r="AN1426" s="13"/>
      <c r="AO1426" s="13">
        <v>-0.54545454545454497</v>
      </c>
      <c r="AP1426" s="13">
        <v>-0.46153846153846201</v>
      </c>
      <c r="AQ1426" s="13"/>
      <c r="AR1426" s="13">
        <v>-1</v>
      </c>
      <c r="AS1426" s="13">
        <v>-0.44444444444444398</v>
      </c>
      <c r="AT1426" s="13">
        <v>-1</v>
      </c>
      <c r="AU1426" s="13">
        <v>-0.5</v>
      </c>
      <c r="AV1426" s="13">
        <v>-0.33333333333333298</v>
      </c>
      <c r="AW1426" s="13">
        <v>-0.57142857142857095</v>
      </c>
      <c r="AX1426" s="13" t="s">
        <v>529</v>
      </c>
      <c r="AY1426" s="13">
        <v>0</v>
      </c>
      <c r="AZ1426" s="13">
        <v>-0.6</v>
      </c>
      <c r="BA1426" s="13">
        <v>-0.2</v>
      </c>
      <c r="BB1426" s="13">
        <v>-0.77777777777777801</v>
      </c>
      <c r="BC1426" s="13">
        <v>-0.33333333333333298</v>
      </c>
      <c r="BD1426" s="13"/>
      <c r="BE1426" s="13">
        <v>-0.66666666666666696</v>
      </c>
    </row>
    <row r="1427" spans="2:57" x14ac:dyDescent="0.25">
      <c r="C1427" s="13"/>
      <c r="D1427" s="13"/>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row>
    <row r="1428" spans="2:57" x14ac:dyDescent="0.25">
      <c r="B1428" s="6" t="s">
        <v>557</v>
      </c>
      <c r="C1428" s="13"/>
      <c r="D1428" s="13"/>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row>
    <row r="1429" spans="2:57" x14ac:dyDescent="0.25">
      <c r="B1429" s="23" t="s">
        <v>531</v>
      </c>
      <c r="C1429" s="13"/>
      <c r="D1429" s="13"/>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13"/>
      <c r="BD1429" s="13"/>
      <c r="BE1429" s="13"/>
    </row>
    <row r="1430" spans="2:57" x14ac:dyDescent="0.25">
      <c r="B1430" t="s">
        <v>315</v>
      </c>
      <c r="C1430" s="13">
        <v>0.20588235294117599</v>
      </c>
      <c r="D1430" s="13">
        <v>0.28571428571428598</v>
      </c>
      <c r="E1430" s="13">
        <v>6.25E-2</v>
      </c>
      <c r="F1430" s="13">
        <v>0.30769230769230799</v>
      </c>
      <c r="G1430" s="13">
        <v>0.16666666666666699</v>
      </c>
      <c r="H1430" s="13"/>
      <c r="I1430" s="13">
        <v>0.22</v>
      </c>
      <c r="J1430" s="13">
        <v>0.16666666666666699</v>
      </c>
      <c r="K1430" s="13"/>
      <c r="L1430" s="13">
        <v>0.22222222222222199</v>
      </c>
      <c r="M1430" s="13">
        <v>0.36363636363636398</v>
      </c>
      <c r="N1430" s="13">
        <v>0.1875</v>
      </c>
      <c r="O1430" s="13">
        <v>0.15625</v>
      </c>
      <c r="P1430" s="13"/>
      <c r="Q1430" s="13">
        <v>0.27272727272727298</v>
      </c>
      <c r="R1430" s="13">
        <v>9.0909090909090898E-2</v>
      </c>
      <c r="S1430" s="13">
        <v>0.2</v>
      </c>
      <c r="T1430" s="13">
        <v>0</v>
      </c>
      <c r="U1430" s="13">
        <v>0.16666666666666699</v>
      </c>
      <c r="V1430" s="13">
        <v>0.33333333333333298</v>
      </c>
      <c r="W1430" s="13">
        <v>0.2</v>
      </c>
      <c r="X1430" s="13">
        <v>0.25</v>
      </c>
      <c r="Y1430" s="13"/>
      <c r="Z1430" s="13">
        <v>0.14285714285714299</v>
      </c>
      <c r="AA1430" s="13">
        <v>0</v>
      </c>
      <c r="AB1430" s="13">
        <v>0.16666666666666699</v>
      </c>
      <c r="AC1430" s="13">
        <v>0.25</v>
      </c>
      <c r="AD1430" s="13">
        <v>0.375</v>
      </c>
      <c r="AE1430" s="13">
        <v>0.36363636363636398</v>
      </c>
      <c r="AF1430" s="13">
        <v>0</v>
      </c>
      <c r="AG1430" s="13">
        <v>0.22222222222222199</v>
      </c>
      <c r="AH1430" s="13"/>
      <c r="AI1430" s="13">
        <v>0.5</v>
      </c>
      <c r="AJ1430" s="13">
        <v>8.3333333333333301E-2</v>
      </c>
      <c r="AK1430" s="13">
        <v>0.27272727272727298</v>
      </c>
      <c r="AL1430" s="13">
        <v>0.13793103448275901</v>
      </c>
      <c r="AM1430" s="13">
        <v>0.375</v>
      </c>
      <c r="AN1430" s="13"/>
      <c r="AO1430" s="13">
        <v>0.236363636363636</v>
      </c>
      <c r="AP1430" s="13">
        <v>7.69230769230769E-2</v>
      </c>
      <c r="AQ1430" s="13"/>
      <c r="AR1430" s="13">
        <v>0.33333333333333298</v>
      </c>
      <c r="AS1430" s="13">
        <v>0.22222222222222199</v>
      </c>
      <c r="AT1430" s="13">
        <v>0</v>
      </c>
      <c r="AU1430" s="13">
        <v>0.5</v>
      </c>
      <c r="AV1430" s="13">
        <v>0.33333333333333298</v>
      </c>
      <c r="AW1430" s="13">
        <v>0.28571428571428598</v>
      </c>
      <c r="AX1430" s="13" t="s">
        <v>529</v>
      </c>
      <c r="AY1430" s="13">
        <v>0.5</v>
      </c>
      <c r="AZ1430" s="13">
        <v>0</v>
      </c>
      <c r="BA1430" s="13">
        <v>0</v>
      </c>
      <c r="BB1430" s="13">
        <v>0.22222222222222199</v>
      </c>
      <c r="BC1430" s="13">
        <v>0.33333333333333298</v>
      </c>
      <c r="BD1430" s="13"/>
      <c r="BE1430" s="13">
        <v>0.33333333333333298</v>
      </c>
    </row>
    <row r="1431" spans="2:57" x14ac:dyDescent="0.25">
      <c r="B1431" t="s">
        <v>316</v>
      </c>
      <c r="C1431" s="13">
        <v>0.29411764705882398</v>
      </c>
      <c r="D1431" s="13">
        <v>0.238095238095238</v>
      </c>
      <c r="E1431" s="13">
        <v>0.1875</v>
      </c>
      <c r="F1431" s="13">
        <v>0.46153846153846201</v>
      </c>
      <c r="G1431" s="13">
        <v>0.33333333333333298</v>
      </c>
      <c r="H1431" s="13"/>
      <c r="I1431" s="13">
        <v>0.28000000000000003</v>
      </c>
      <c r="J1431" s="13">
        <v>0.33333333333333298</v>
      </c>
      <c r="K1431" s="13"/>
      <c r="L1431" s="13">
        <v>0.22222222222222199</v>
      </c>
      <c r="M1431" s="13">
        <v>0.36363636363636398</v>
      </c>
      <c r="N1431" s="13">
        <v>0.25</v>
      </c>
      <c r="O1431" s="13">
        <v>0.3125</v>
      </c>
      <c r="P1431" s="13"/>
      <c r="Q1431" s="13">
        <v>0.31818181818181801</v>
      </c>
      <c r="R1431" s="13">
        <v>0.18181818181818199</v>
      </c>
      <c r="S1431" s="13">
        <v>0.2</v>
      </c>
      <c r="T1431" s="13">
        <v>0.4</v>
      </c>
      <c r="U1431" s="13">
        <v>0.33333333333333298</v>
      </c>
      <c r="V1431" s="13">
        <v>0</v>
      </c>
      <c r="W1431" s="13">
        <v>0.4</v>
      </c>
      <c r="X1431" s="13">
        <v>0.5</v>
      </c>
      <c r="Y1431" s="13"/>
      <c r="Z1431" s="13">
        <v>7.1428571428571397E-2</v>
      </c>
      <c r="AA1431" s="13">
        <v>0.14285714285714299</v>
      </c>
      <c r="AB1431" s="13">
        <v>0.5</v>
      </c>
      <c r="AC1431" s="13">
        <v>0.5</v>
      </c>
      <c r="AD1431" s="13">
        <v>0.25</v>
      </c>
      <c r="AE1431" s="13">
        <v>0.18181818181818199</v>
      </c>
      <c r="AF1431" s="13">
        <v>0.33333333333333298</v>
      </c>
      <c r="AG1431" s="13">
        <v>0.55555555555555602</v>
      </c>
      <c r="AH1431" s="13"/>
      <c r="AI1431" s="13">
        <v>0.33333333333333298</v>
      </c>
      <c r="AJ1431" s="13">
        <v>8.3333333333333301E-2</v>
      </c>
      <c r="AK1431" s="13">
        <v>0.27272727272727298</v>
      </c>
      <c r="AL1431" s="13">
        <v>0.44827586206896602</v>
      </c>
      <c r="AM1431" s="13">
        <v>0.125</v>
      </c>
      <c r="AN1431" s="13"/>
      <c r="AO1431" s="13">
        <v>0.30909090909090903</v>
      </c>
      <c r="AP1431" s="13">
        <v>0.230769230769231</v>
      </c>
      <c r="AQ1431" s="13"/>
      <c r="AR1431" s="13">
        <v>0</v>
      </c>
      <c r="AS1431" s="13">
        <v>0.22222222222222199</v>
      </c>
      <c r="AT1431" s="13">
        <v>0.33333333333333298</v>
      </c>
      <c r="AU1431" s="13">
        <v>0.5</v>
      </c>
      <c r="AV1431" s="13">
        <v>0</v>
      </c>
      <c r="AW1431" s="13">
        <v>0.42857142857142899</v>
      </c>
      <c r="AX1431" s="13" t="s">
        <v>529</v>
      </c>
      <c r="AY1431" s="13">
        <v>0</v>
      </c>
      <c r="AZ1431" s="13">
        <v>0.4</v>
      </c>
      <c r="BA1431" s="13">
        <v>0.4</v>
      </c>
      <c r="BB1431" s="13">
        <v>0.55555555555555602</v>
      </c>
      <c r="BC1431" s="13">
        <v>0</v>
      </c>
      <c r="BD1431" s="13"/>
      <c r="BE1431" s="13">
        <v>0</v>
      </c>
    </row>
    <row r="1432" spans="2:57" x14ac:dyDescent="0.25">
      <c r="B1432" t="s">
        <v>335</v>
      </c>
      <c r="C1432" s="13">
        <v>0.26470588235294101</v>
      </c>
      <c r="D1432" s="13">
        <v>0.28571428571428598</v>
      </c>
      <c r="E1432" s="13">
        <v>0.375</v>
      </c>
      <c r="F1432" s="13">
        <v>7.69230769230769E-2</v>
      </c>
      <c r="G1432" s="13">
        <v>0.27777777777777801</v>
      </c>
      <c r="H1432" s="13"/>
      <c r="I1432" s="13">
        <v>0.26</v>
      </c>
      <c r="J1432" s="13">
        <v>0.27777777777777801</v>
      </c>
      <c r="K1432" s="13"/>
      <c r="L1432" s="13">
        <v>0.44444444444444398</v>
      </c>
      <c r="M1432" s="13">
        <v>0.27272727272727298</v>
      </c>
      <c r="N1432" s="13">
        <v>0.1875</v>
      </c>
      <c r="O1432" s="13">
        <v>0.25</v>
      </c>
      <c r="P1432" s="13"/>
      <c r="Q1432" s="13">
        <v>0.27272727272727298</v>
      </c>
      <c r="R1432" s="13">
        <v>0.45454545454545497</v>
      </c>
      <c r="S1432" s="13">
        <v>0.2</v>
      </c>
      <c r="T1432" s="13">
        <v>0</v>
      </c>
      <c r="U1432" s="13">
        <v>0.33333333333333298</v>
      </c>
      <c r="V1432" s="13">
        <v>0.33333333333333298</v>
      </c>
      <c r="W1432" s="13">
        <v>0.4</v>
      </c>
      <c r="X1432" s="13">
        <v>0.125</v>
      </c>
      <c r="Y1432" s="13"/>
      <c r="Z1432" s="13">
        <v>0.57142857142857095</v>
      </c>
      <c r="AA1432" s="13">
        <v>0.42857142857142899</v>
      </c>
      <c r="AB1432" s="13">
        <v>0.16666666666666699</v>
      </c>
      <c r="AC1432" s="13">
        <v>0.25</v>
      </c>
      <c r="AD1432" s="13">
        <v>0.125</v>
      </c>
      <c r="AE1432" s="13">
        <v>0.18181818181818199</v>
      </c>
      <c r="AF1432" s="13">
        <v>0</v>
      </c>
      <c r="AG1432" s="13">
        <v>0.11111111111111099</v>
      </c>
      <c r="AH1432" s="13"/>
      <c r="AI1432" s="13">
        <v>0</v>
      </c>
      <c r="AJ1432" s="13">
        <v>0.58333333333333304</v>
      </c>
      <c r="AK1432" s="13">
        <v>0.27272727272727298</v>
      </c>
      <c r="AL1432" s="13">
        <v>0.17241379310344801</v>
      </c>
      <c r="AM1432" s="13">
        <v>0.25</v>
      </c>
      <c r="AN1432" s="13"/>
      <c r="AO1432" s="13">
        <v>0.236363636363636</v>
      </c>
      <c r="AP1432" s="13">
        <v>0.38461538461538503</v>
      </c>
      <c r="AQ1432" s="13"/>
      <c r="AR1432" s="13">
        <v>0.33333333333333298</v>
      </c>
      <c r="AS1432" s="13">
        <v>0.33333333333333298</v>
      </c>
      <c r="AT1432" s="13">
        <v>0.33333333333333298</v>
      </c>
      <c r="AU1432" s="13">
        <v>0</v>
      </c>
      <c r="AV1432" s="13">
        <v>0.33333333333333298</v>
      </c>
      <c r="AW1432" s="13">
        <v>0.14285714285714299</v>
      </c>
      <c r="AX1432" s="13" t="s">
        <v>529</v>
      </c>
      <c r="AY1432" s="13">
        <v>0.5</v>
      </c>
      <c r="AZ1432" s="13">
        <v>0.1</v>
      </c>
      <c r="BA1432" s="13">
        <v>0.6</v>
      </c>
      <c r="BB1432" s="13">
        <v>0.11111111111111099</v>
      </c>
      <c r="BC1432" s="13">
        <v>0.33333333333333298</v>
      </c>
      <c r="BD1432" s="13"/>
      <c r="BE1432" s="13">
        <v>0.33333333333333298</v>
      </c>
    </row>
    <row r="1433" spans="2:57" x14ac:dyDescent="0.25">
      <c r="B1433" t="s">
        <v>318</v>
      </c>
      <c r="C1433" s="13">
        <v>0.11764705882352899</v>
      </c>
      <c r="D1433" s="13">
        <v>9.5238095238095205E-2</v>
      </c>
      <c r="E1433" s="13">
        <v>0.3125</v>
      </c>
      <c r="F1433" s="13">
        <v>0</v>
      </c>
      <c r="G1433" s="13">
        <v>5.5555555555555601E-2</v>
      </c>
      <c r="H1433" s="13"/>
      <c r="I1433" s="13">
        <v>0.14000000000000001</v>
      </c>
      <c r="J1433" s="13">
        <v>5.5555555555555601E-2</v>
      </c>
      <c r="K1433" s="13"/>
      <c r="L1433" s="13">
        <v>0.11111111111111099</v>
      </c>
      <c r="M1433" s="13">
        <v>0</v>
      </c>
      <c r="N1433" s="13">
        <v>0.1875</v>
      </c>
      <c r="O1433" s="13">
        <v>0.125</v>
      </c>
      <c r="P1433" s="13"/>
      <c r="Q1433" s="13">
        <v>0.13636363636363599</v>
      </c>
      <c r="R1433" s="13">
        <v>9.0909090909090898E-2</v>
      </c>
      <c r="S1433" s="13">
        <v>0.2</v>
      </c>
      <c r="T1433" s="13">
        <v>0.4</v>
      </c>
      <c r="U1433" s="13">
        <v>0.16666666666666699</v>
      </c>
      <c r="V1433" s="13">
        <v>0</v>
      </c>
      <c r="W1433" s="13">
        <v>0</v>
      </c>
      <c r="X1433" s="13">
        <v>0</v>
      </c>
      <c r="Y1433" s="13"/>
      <c r="Z1433" s="13">
        <v>0.14285714285714299</v>
      </c>
      <c r="AA1433" s="13">
        <v>0.28571428571428598</v>
      </c>
      <c r="AB1433" s="13">
        <v>0</v>
      </c>
      <c r="AC1433" s="13">
        <v>0</v>
      </c>
      <c r="AD1433" s="13">
        <v>0.125</v>
      </c>
      <c r="AE1433" s="13">
        <v>0.18181818181818199</v>
      </c>
      <c r="AF1433" s="13">
        <v>0.33333333333333298</v>
      </c>
      <c r="AG1433" s="13">
        <v>0</v>
      </c>
      <c r="AH1433" s="13"/>
      <c r="AI1433" s="13">
        <v>0.16666666666666699</v>
      </c>
      <c r="AJ1433" s="13">
        <v>8.3333333333333301E-2</v>
      </c>
      <c r="AK1433" s="13">
        <v>9.0909090909090898E-2</v>
      </c>
      <c r="AL1433" s="13">
        <v>0.10344827586206901</v>
      </c>
      <c r="AM1433" s="13">
        <v>0.25</v>
      </c>
      <c r="AN1433" s="13"/>
      <c r="AO1433" s="13">
        <v>0.12727272727272701</v>
      </c>
      <c r="AP1433" s="13">
        <v>7.69230769230769E-2</v>
      </c>
      <c r="AQ1433" s="13"/>
      <c r="AR1433" s="13">
        <v>0</v>
      </c>
      <c r="AS1433" s="13">
        <v>0.11111111111111099</v>
      </c>
      <c r="AT1433" s="13">
        <v>0</v>
      </c>
      <c r="AU1433" s="13">
        <v>0</v>
      </c>
      <c r="AV1433" s="13">
        <v>0.16666666666666699</v>
      </c>
      <c r="AW1433" s="13">
        <v>0</v>
      </c>
      <c r="AX1433" s="13" t="s">
        <v>529</v>
      </c>
      <c r="AY1433" s="13">
        <v>0</v>
      </c>
      <c r="AZ1433" s="13">
        <v>0.3</v>
      </c>
      <c r="BA1433" s="13">
        <v>0</v>
      </c>
      <c r="BB1433" s="13">
        <v>0.11111111111111099</v>
      </c>
      <c r="BC1433" s="13">
        <v>0.33333333333333298</v>
      </c>
      <c r="BD1433" s="13"/>
      <c r="BE1433" s="13">
        <v>0.16666666666666699</v>
      </c>
    </row>
    <row r="1434" spans="2:57" x14ac:dyDescent="0.25">
      <c r="B1434" t="s">
        <v>82</v>
      </c>
      <c r="C1434" s="13">
        <v>0.11764705882352899</v>
      </c>
      <c r="D1434" s="13">
        <v>9.5238095238095205E-2</v>
      </c>
      <c r="E1434" s="13">
        <v>6.25E-2</v>
      </c>
      <c r="F1434" s="13">
        <v>0.15384615384615399</v>
      </c>
      <c r="G1434" s="13">
        <v>0.16666666666666699</v>
      </c>
      <c r="H1434" s="13"/>
      <c r="I1434" s="13">
        <v>0.1</v>
      </c>
      <c r="J1434" s="13">
        <v>0.16666666666666699</v>
      </c>
      <c r="K1434" s="13"/>
      <c r="L1434" s="13">
        <v>0</v>
      </c>
      <c r="M1434" s="13">
        <v>0</v>
      </c>
      <c r="N1434" s="13">
        <v>0.1875</v>
      </c>
      <c r="O1434" s="13">
        <v>0.15625</v>
      </c>
      <c r="P1434" s="13"/>
      <c r="Q1434" s="13">
        <v>0</v>
      </c>
      <c r="R1434" s="13">
        <v>0.18181818181818199</v>
      </c>
      <c r="S1434" s="13">
        <v>0.2</v>
      </c>
      <c r="T1434" s="13">
        <v>0.2</v>
      </c>
      <c r="U1434" s="13">
        <v>0</v>
      </c>
      <c r="V1434" s="13">
        <v>0.33333333333333298</v>
      </c>
      <c r="W1434" s="13">
        <v>0</v>
      </c>
      <c r="X1434" s="13">
        <v>0.125</v>
      </c>
      <c r="Y1434" s="13"/>
      <c r="Z1434" s="13">
        <v>7.1428571428571397E-2</v>
      </c>
      <c r="AA1434" s="13">
        <v>0.14285714285714299</v>
      </c>
      <c r="AB1434" s="13">
        <v>0.16666666666666699</v>
      </c>
      <c r="AC1434" s="13">
        <v>0</v>
      </c>
      <c r="AD1434" s="13">
        <v>0.125</v>
      </c>
      <c r="AE1434" s="13">
        <v>9.0909090909090898E-2</v>
      </c>
      <c r="AF1434" s="13">
        <v>0.33333333333333298</v>
      </c>
      <c r="AG1434" s="13">
        <v>0.11111111111111099</v>
      </c>
      <c r="AH1434" s="13"/>
      <c r="AI1434" s="13">
        <v>0</v>
      </c>
      <c r="AJ1434" s="13">
        <v>0.16666666666666699</v>
      </c>
      <c r="AK1434" s="13">
        <v>9.0909090909090898E-2</v>
      </c>
      <c r="AL1434" s="13">
        <v>0.13793103448275901</v>
      </c>
      <c r="AM1434" s="13">
        <v>0</v>
      </c>
      <c r="AN1434" s="13"/>
      <c r="AO1434" s="13">
        <v>9.0909090909090898E-2</v>
      </c>
      <c r="AP1434" s="13">
        <v>0.230769230769231</v>
      </c>
      <c r="AQ1434" s="13"/>
      <c r="AR1434" s="13">
        <v>0.33333333333333298</v>
      </c>
      <c r="AS1434" s="13">
        <v>0.11111111111111099</v>
      </c>
      <c r="AT1434" s="13">
        <v>0.33333333333333298</v>
      </c>
      <c r="AU1434" s="13">
        <v>0</v>
      </c>
      <c r="AV1434" s="13">
        <v>0.16666666666666699</v>
      </c>
      <c r="AW1434" s="13">
        <v>0.14285714285714299</v>
      </c>
      <c r="AX1434" s="13" t="s">
        <v>529</v>
      </c>
      <c r="AY1434" s="13">
        <v>0</v>
      </c>
      <c r="AZ1434" s="13">
        <v>0.2</v>
      </c>
      <c r="BA1434" s="13">
        <v>0</v>
      </c>
      <c r="BB1434" s="13">
        <v>0</v>
      </c>
      <c r="BC1434" s="13">
        <v>0</v>
      </c>
      <c r="BD1434" s="13"/>
      <c r="BE1434" s="13">
        <v>0.16666666666666699</v>
      </c>
    </row>
    <row r="1435" spans="2:57" x14ac:dyDescent="0.25">
      <c r="B1435" t="s">
        <v>319</v>
      </c>
      <c r="C1435" s="13">
        <v>0.5</v>
      </c>
      <c r="D1435" s="13">
        <v>0.52380952380952395</v>
      </c>
      <c r="E1435" s="13">
        <v>0.25</v>
      </c>
      <c r="F1435" s="13">
        <v>0.76923076923076905</v>
      </c>
      <c r="G1435" s="13">
        <v>0.5</v>
      </c>
      <c r="H1435" s="13"/>
      <c r="I1435" s="13">
        <v>0.5</v>
      </c>
      <c r="J1435" s="13">
        <v>0.5</v>
      </c>
      <c r="K1435" s="13"/>
      <c r="L1435" s="13">
        <v>0.44444444444444398</v>
      </c>
      <c r="M1435" s="13">
        <v>0.72727272727272696</v>
      </c>
      <c r="N1435" s="13">
        <v>0.4375</v>
      </c>
      <c r="O1435" s="13">
        <v>0.46875</v>
      </c>
      <c r="P1435" s="13"/>
      <c r="Q1435" s="13">
        <v>0.59090909090909105</v>
      </c>
      <c r="R1435" s="13">
        <v>0.27272727272727298</v>
      </c>
      <c r="S1435" s="13">
        <v>0.4</v>
      </c>
      <c r="T1435" s="13">
        <v>0.4</v>
      </c>
      <c r="U1435" s="13">
        <v>0.5</v>
      </c>
      <c r="V1435" s="13">
        <v>0.33333333333333298</v>
      </c>
      <c r="W1435" s="13">
        <v>0.6</v>
      </c>
      <c r="X1435" s="13">
        <v>0.75</v>
      </c>
      <c r="Y1435" s="13"/>
      <c r="Z1435" s="13">
        <v>0.214285714285714</v>
      </c>
      <c r="AA1435" s="13">
        <v>0.14285714285714299</v>
      </c>
      <c r="AB1435" s="13">
        <v>0.66666666666666696</v>
      </c>
      <c r="AC1435" s="13">
        <v>0.75</v>
      </c>
      <c r="AD1435" s="13">
        <v>0.625</v>
      </c>
      <c r="AE1435" s="13">
        <v>0.54545454545454497</v>
      </c>
      <c r="AF1435" s="13">
        <v>0.33333333333333298</v>
      </c>
      <c r="AG1435" s="13">
        <v>0.77777777777777801</v>
      </c>
      <c r="AH1435" s="13"/>
      <c r="AI1435" s="13">
        <v>0.83333333333333304</v>
      </c>
      <c r="AJ1435" s="13">
        <v>0.16666666666666699</v>
      </c>
      <c r="AK1435" s="13">
        <v>0.54545454545454497</v>
      </c>
      <c r="AL1435" s="13">
        <v>0.58620689655172398</v>
      </c>
      <c r="AM1435" s="13">
        <v>0.5</v>
      </c>
      <c r="AN1435" s="13"/>
      <c r="AO1435" s="13">
        <v>0.54545454545454497</v>
      </c>
      <c r="AP1435" s="13">
        <v>0.30769230769230799</v>
      </c>
      <c r="AQ1435" s="13"/>
      <c r="AR1435" s="13">
        <v>0.33333333333333298</v>
      </c>
      <c r="AS1435" s="13">
        <v>0.44444444444444398</v>
      </c>
      <c r="AT1435" s="13">
        <v>0.33333333333333298</v>
      </c>
      <c r="AU1435" s="13">
        <v>1</v>
      </c>
      <c r="AV1435" s="13">
        <v>0.33333333333333298</v>
      </c>
      <c r="AW1435" s="13">
        <v>0.71428571428571397</v>
      </c>
      <c r="AX1435" s="13" t="s">
        <v>529</v>
      </c>
      <c r="AY1435" s="13">
        <v>0.5</v>
      </c>
      <c r="AZ1435" s="13">
        <v>0.4</v>
      </c>
      <c r="BA1435" s="13">
        <v>0.4</v>
      </c>
      <c r="BB1435" s="13">
        <v>0.77777777777777801</v>
      </c>
      <c r="BC1435" s="13">
        <v>0.33333333333333298</v>
      </c>
      <c r="BD1435" s="13"/>
      <c r="BE1435" s="13">
        <v>0.33333333333333298</v>
      </c>
    </row>
    <row r="1436" spans="2:57" x14ac:dyDescent="0.25">
      <c r="B1436" t="s">
        <v>274</v>
      </c>
      <c r="C1436" s="13">
        <v>-0.38235294117647101</v>
      </c>
      <c r="D1436" s="13">
        <v>-0.42857142857142799</v>
      </c>
      <c r="E1436" s="13">
        <v>-0.1875</v>
      </c>
      <c r="F1436" s="13">
        <v>-0.61538461538461497</v>
      </c>
      <c r="G1436" s="13">
        <v>-0.33333333333333298</v>
      </c>
      <c r="H1436" s="13"/>
      <c r="I1436" s="13">
        <v>-0.4</v>
      </c>
      <c r="J1436" s="13">
        <v>-0.33333333333333298</v>
      </c>
      <c r="K1436" s="13"/>
      <c r="L1436" s="13">
        <v>-0.44444444444444398</v>
      </c>
      <c r="M1436" s="13">
        <v>-0.72727272727272696</v>
      </c>
      <c r="N1436" s="13">
        <v>-0.25</v>
      </c>
      <c r="O1436" s="13">
        <v>-0.3125</v>
      </c>
      <c r="P1436" s="13"/>
      <c r="Q1436" s="13">
        <v>-0.59090909090909105</v>
      </c>
      <c r="R1436" s="13">
        <v>-9.0909090909090898E-2</v>
      </c>
      <c r="S1436" s="13">
        <v>-0.2</v>
      </c>
      <c r="T1436" s="13">
        <v>-0.2</v>
      </c>
      <c r="U1436" s="13">
        <v>-0.5</v>
      </c>
      <c r="V1436" s="13">
        <v>0</v>
      </c>
      <c r="W1436" s="13">
        <v>-0.6</v>
      </c>
      <c r="X1436" s="13">
        <v>-0.625</v>
      </c>
      <c r="Y1436" s="13"/>
      <c r="Z1436" s="13">
        <v>-0.14285714285714299</v>
      </c>
      <c r="AA1436" s="13">
        <v>0</v>
      </c>
      <c r="AB1436" s="13">
        <v>-0.5</v>
      </c>
      <c r="AC1436" s="13">
        <v>-0.75</v>
      </c>
      <c r="AD1436" s="13">
        <v>-0.5</v>
      </c>
      <c r="AE1436" s="13">
        <v>-0.45454545454545398</v>
      </c>
      <c r="AF1436" s="13">
        <v>0</v>
      </c>
      <c r="AG1436" s="13">
        <v>-0.66666666666666696</v>
      </c>
      <c r="AH1436" s="13"/>
      <c r="AI1436" s="13">
        <v>-0.83333333333333304</v>
      </c>
      <c r="AJ1436" s="13">
        <v>0</v>
      </c>
      <c r="AK1436" s="13">
        <v>-0.45454545454545398</v>
      </c>
      <c r="AL1436" s="13">
        <v>-0.44827586206896602</v>
      </c>
      <c r="AM1436" s="13">
        <v>-0.5</v>
      </c>
      <c r="AN1436" s="13"/>
      <c r="AO1436" s="13">
        <v>-0.45454545454545398</v>
      </c>
      <c r="AP1436" s="13">
        <v>-7.69230769230769E-2</v>
      </c>
      <c r="AQ1436" s="13"/>
      <c r="AR1436" s="13">
        <v>0</v>
      </c>
      <c r="AS1436" s="13">
        <v>-0.33333333333333298</v>
      </c>
      <c r="AT1436" s="13">
        <v>0</v>
      </c>
      <c r="AU1436" s="13">
        <v>-1</v>
      </c>
      <c r="AV1436" s="13">
        <v>-0.16666666666666699</v>
      </c>
      <c r="AW1436" s="13">
        <v>-0.57142857142857095</v>
      </c>
      <c r="AX1436" s="13" t="s">
        <v>529</v>
      </c>
      <c r="AY1436" s="13">
        <v>-0.5</v>
      </c>
      <c r="AZ1436" s="13">
        <v>-0.2</v>
      </c>
      <c r="BA1436" s="13">
        <v>-0.4</v>
      </c>
      <c r="BB1436" s="13">
        <v>-0.77777777777777801</v>
      </c>
      <c r="BC1436" s="13">
        <v>-0.33333333333333298</v>
      </c>
      <c r="BD1436" s="13"/>
      <c r="BE1436" s="13">
        <v>-0.16666666666666699</v>
      </c>
    </row>
    <row r="1437" spans="2:57" x14ac:dyDescent="0.25">
      <c r="C1437" s="13"/>
      <c r="D1437" s="13"/>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13"/>
      <c r="BD1437" s="13"/>
      <c r="BE1437" s="13"/>
    </row>
    <row r="1438" spans="2:57" x14ac:dyDescent="0.25">
      <c r="B1438" s="6" t="s">
        <v>558</v>
      </c>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row>
    <row r="1439" spans="2:57" x14ac:dyDescent="0.25">
      <c r="B1439" s="23" t="s">
        <v>531</v>
      </c>
      <c r="C1439" s="13"/>
      <c r="D1439" s="13"/>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row>
    <row r="1440" spans="2:57" x14ac:dyDescent="0.25">
      <c r="B1440" t="s">
        <v>315</v>
      </c>
      <c r="C1440" s="13">
        <v>0.191176470588235</v>
      </c>
      <c r="D1440" s="13">
        <v>0.19047619047618999</v>
      </c>
      <c r="E1440" s="13">
        <v>0.125</v>
      </c>
      <c r="F1440" s="13">
        <v>0.230769230769231</v>
      </c>
      <c r="G1440" s="13">
        <v>0.22222222222222199</v>
      </c>
      <c r="H1440" s="13"/>
      <c r="I1440" s="13">
        <v>0.18</v>
      </c>
      <c r="J1440" s="13">
        <v>0.22222222222222199</v>
      </c>
      <c r="K1440" s="13"/>
      <c r="L1440" s="13">
        <v>0.22222222222222199</v>
      </c>
      <c r="M1440" s="13">
        <v>0.27272727272727298</v>
      </c>
      <c r="N1440" s="13">
        <v>0.1875</v>
      </c>
      <c r="O1440" s="13">
        <v>0.15625</v>
      </c>
      <c r="P1440" s="13"/>
      <c r="Q1440" s="13">
        <v>0.22727272727272699</v>
      </c>
      <c r="R1440" s="13">
        <v>0.18181818181818199</v>
      </c>
      <c r="S1440" s="13">
        <v>0</v>
      </c>
      <c r="T1440" s="13">
        <v>0</v>
      </c>
      <c r="U1440" s="13">
        <v>0.16666666666666699</v>
      </c>
      <c r="V1440" s="13">
        <v>0</v>
      </c>
      <c r="W1440" s="13">
        <v>0.2</v>
      </c>
      <c r="X1440" s="13">
        <v>0.375</v>
      </c>
      <c r="Y1440" s="13"/>
      <c r="Z1440" s="13">
        <v>7.1428571428571397E-2</v>
      </c>
      <c r="AA1440" s="13">
        <v>0</v>
      </c>
      <c r="AB1440" s="13">
        <v>0.25</v>
      </c>
      <c r="AC1440" s="13">
        <v>0.5</v>
      </c>
      <c r="AD1440" s="13">
        <v>0.125</v>
      </c>
      <c r="AE1440" s="13">
        <v>0.36363636363636398</v>
      </c>
      <c r="AF1440" s="13">
        <v>0</v>
      </c>
      <c r="AG1440" s="13">
        <v>0.22222222222222199</v>
      </c>
      <c r="AH1440" s="13"/>
      <c r="AI1440" s="13">
        <v>0.16666666666666699</v>
      </c>
      <c r="AJ1440" s="13">
        <v>8.3333333333333301E-2</v>
      </c>
      <c r="AK1440" s="13">
        <v>9.0909090909090898E-2</v>
      </c>
      <c r="AL1440" s="13">
        <v>0.20689655172413801</v>
      </c>
      <c r="AM1440" s="13">
        <v>0.5</v>
      </c>
      <c r="AN1440" s="13"/>
      <c r="AO1440" s="13">
        <v>0.218181818181818</v>
      </c>
      <c r="AP1440" s="13">
        <v>7.69230769230769E-2</v>
      </c>
      <c r="AQ1440" s="13"/>
      <c r="AR1440" s="13">
        <v>0</v>
      </c>
      <c r="AS1440" s="13">
        <v>0.16666666666666699</v>
      </c>
      <c r="AT1440" s="13">
        <v>0.33333333333333298</v>
      </c>
      <c r="AU1440" s="13">
        <v>0.5</v>
      </c>
      <c r="AV1440" s="13">
        <v>0.16666666666666699</v>
      </c>
      <c r="AW1440" s="13">
        <v>0.28571428571428598</v>
      </c>
      <c r="AX1440" s="13" t="s">
        <v>529</v>
      </c>
      <c r="AY1440" s="13">
        <v>0</v>
      </c>
      <c r="AZ1440" s="13">
        <v>0.2</v>
      </c>
      <c r="BA1440" s="13">
        <v>0.2</v>
      </c>
      <c r="BB1440" s="13">
        <v>0.22222222222222199</v>
      </c>
      <c r="BC1440" s="13">
        <v>0</v>
      </c>
      <c r="BD1440" s="13"/>
      <c r="BE1440" s="13">
        <v>0.33333333333333298</v>
      </c>
    </row>
    <row r="1441" spans="2:57" x14ac:dyDescent="0.25">
      <c r="B1441" t="s">
        <v>316</v>
      </c>
      <c r="C1441" s="13">
        <v>0.441176470588235</v>
      </c>
      <c r="D1441" s="13">
        <v>0.238095238095238</v>
      </c>
      <c r="E1441" s="13">
        <v>0.625</v>
      </c>
      <c r="F1441" s="13">
        <v>0.38461538461538503</v>
      </c>
      <c r="G1441" s="13">
        <v>0.55555555555555602</v>
      </c>
      <c r="H1441" s="13"/>
      <c r="I1441" s="13">
        <v>0.4</v>
      </c>
      <c r="J1441" s="13">
        <v>0.55555555555555602</v>
      </c>
      <c r="K1441" s="13"/>
      <c r="L1441" s="13">
        <v>0.33333333333333298</v>
      </c>
      <c r="M1441" s="13">
        <v>0.36363636363636398</v>
      </c>
      <c r="N1441" s="13">
        <v>0.5625</v>
      </c>
      <c r="O1441" s="13">
        <v>0.4375</v>
      </c>
      <c r="P1441" s="13"/>
      <c r="Q1441" s="13">
        <v>0.36363636363636398</v>
      </c>
      <c r="R1441" s="13">
        <v>0.36363636363636398</v>
      </c>
      <c r="S1441" s="13">
        <v>0.4</v>
      </c>
      <c r="T1441" s="13">
        <v>0.4</v>
      </c>
      <c r="U1441" s="13">
        <v>0.66666666666666696</v>
      </c>
      <c r="V1441" s="13">
        <v>1</v>
      </c>
      <c r="W1441" s="13">
        <v>0.2</v>
      </c>
      <c r="X1441" s="13">
        <v>0.625</v>
      </c>
      <c r="Y1441" s="13"/>
      <c r="Z1441" s="13">
        <v>0.42857142857142899</v>
      </c>
      <c r="AA1441" s="13">
        <v>0.42857142857142899</v>
      </c>
      <c r="AB1441" s="13">
        <v>0.33333333333333298</v>
      </c>
      <c r="AC1441" s="13">
        <v>0.5</v>
      </c>
      <c r="AD1441" s="13">
        <v>0.625</v>
      </c>
      <c r="AE1441" s="13">
        <v>0.36363636363636398</v>
      </c>
      <c r="AF1441" s="13">
        <v>0.66666666666666696</v>
      </c>
      <c r="AG1441" s="13">
        <v>0.44444444444444398</v>
      </c>
      <c r="AH1441" s="13"/>
      <c r="AI1441" s="13">
        <v>0.16666666666666699</v>
      </c>
      <c r="AJ1441" s="13">
        <v>0.41666666666666702</v>
      </c>
      <c r="AK1441" s="13">
        <v>0.81818181818181801</v>
      </c>
      <c r="AL1441" s="13">
        <v>0.41379310344827602</v>
      </c>
      <c r="AM1441" s="13">
        <v>0.25</v>
      </c>
      <c r="AN1441" s="13"/>
      <c r="AO1441" s="13">
        <v>0.43636363636363601</v>
      </c>
      <c r="AP1441" s="13">
        <v>0.46153846153846201</v>
      </c>
      <c r="AQ1441" s="13"/>
      <c r="AR1441" s="13">
        <v>0.66666666666666696</v>
      </c>
      <c r="AS1441" s="13">
        <v>0.38888888888888901</v>
      </c>
      <c r="AT1441" s="13">
        <v>0.33333333333333298</v>
      </c>
      <c r="AU1441" s="13">
        <v>0.5</v>
      </c>
      <c r="AV1441" s="13">
        <v>0.66666666666666696</v>
      </c>
      <c r="AW1441" s="13">
        <v>0.28571428571428598</v>
      </c>
      <c r="AX1441" s="13" t="s">
        <v>529</v>
      </c>
      <c r="AY1441" s="13">
        <v>0</v>
      </c>
      <c r="AZ1441" s="13">
        <v>0.7</v>
      </c>
      <c r="BA1441" s="13">
        <v>0.4</v>
      </c>
      <c r="BB1441" s="13">
        <v>0.33333333333333298</v>
      </c>
      <c r="BC1441" s="13">
        <v>0.33333333333333298</v>
      </c>
      <c r="BD1441" s="13"/>
      <c r="BE1441" s="13">
        <v>0.33333333333333298</v>
      </c>
    </row>
    <row r="1442" spans="2:57" x14ac:dyDescent="0.25">
      <c r="B1442" t="s">
        <v>335</v>
      </c>
      <c r="C1442" s="13">
        <v>0.20588235294117599</v>
      </c>
      <c r="D1442" s="13">
        <v>0.28571428571428598</v>
      </c>
      <c r="E1442" s="13">
        <v>0.1875</v>
      </c>
      <c r="F1442" s="13">
        <v>0.15384615384615399</v>
      </c>
      <c r="G1442" s="13">
        <v>0.16666666666666699</v>
      </c>
      <c r="H1442" s="13"/>
      <c r="I1442" s="13">
        <v>0.22</v>
      </c>
      <c r="J1442" s="13">
        <v>0.16666666666666699</v>
      </c>
      <c r="K1442" s="13"/>
      <c r="L1442" s="13">
        <v>0.22222222222222199</v>
      </c>
      <c r="M1442" s="13">
        <v>0.27272727272727298</v>
      </c>
      <c r="N1442" s="13">
        <v>0.125</v>
      </c>
      <c r="O1442" s="13">
        <v>0.21875</v>
      </c>
      <c r="P1442" s="13"/>
      <c r="Q1442" s="13">
        <v>0.18181818181818199</v>
      </c>
      <c r="R1442" s="13">
        <v>0.36363636363636398</v>
      </c>
      <c r="S1442" s="13">
        <v>0.4</v>
      </c>
      <c r="T1442" s="13">
        <v>0.4</v>
      </c>
      <c r="U1442" s="13">
        <v>0</v>
      </c>
      <c r="V1442" s="13">
        <v>0</v>
      </c>
      <c r="W1442" s="13">
        <v>0.4</v>
      </c>
      <c r="X1442" s="13">
        <v>0</v>
      </c>
      <c r="Y1442" s="13"/>
      <c r="Z1442" s="13">
        <v>0.28571428571428598</v>
      </c>
      <c r="AA1442" s="13">
        <v>0.42857142857142899</v>
      </c>
      <c r="AB1442" s="13">
        <v>0.33333333333333298</v>
      </c>
      <c r="AC1442" s="13">
        <v>0</v>
      </c>
      <c r="AD1442" s="13">
        <v>0</v>
      </c>
      <c r="AE1442" s="13">
        <v>0.18181818181818199</v>
      </c>
      <c r="AF1442" s="13">
        <v>0.33333333333333298</v>
      </c>
      <c r="AG1442" s="13">
        <v>0</v>
      </c>
      <c r="AH1442" s="13"/>
      <c r="AI1442" s="13">
        <v>0</v>
      </c>
      <c r="AJ1442" s="13">
        <v>0.5</v>
      </c>
      <c r="AK1442" s="13">
        <v>0</v>
      </c>
      <c r="AL1442" s="13">
        <v>0.24137931034482801</v>
      </c>
      <c r="AM1442" s="13">
        <v>0.125</v>
      </c>
      <c r="AN1442" s="13"/>
      <c r="AO1442" s="13">
        <v>0.218181818181818</v>
      </c>
      <c r="AP1442" s="13">
        <v>0.15384615384615399</v>
      </c>
      <c r="AQ1442" s="13"/>
      <c r="AR1442" s="13">
        <v>0</v>
      </c>
      <c r="AS1442" s="13">
        <v>0.27777777777777801</v>
      </c>
      <c r="AT1442" s="13">
        <v>0.33333333333333298</v>
      </c>
      <c r="AU1442" s="13">
        <v>0</v>
      </c>
      <c r="AV1442" s="13">
        <v>0.16666666666666699</v>
      </c>
      <c r="AW1442" s="13">
        <v>0.14285714285714299</v>
      </c>
      <c r="AX1442" s="13" t="s">
        <v>529</v>
      </c>
      <c r="AY1442" s="13">
        <v>0.5</v>
      </c>
      <c r="AZ1442" s="13">
        <v>0</v>
      </c>
      <c r="BA1442" s="13">
        <v>0.4</v>
      </c>
      <c r="BB1442" s="13">
        <v>0.22222222222222199</v>
      </c>
      <c r="BC1442" s="13">
        <v>0.33333333333333298</v>
      </c>
      <c r="BD1442" s="13"/>
      <c r="BE1442" s="13">
        <v>0.33333333333333298</v>
      </c>
    </row>
    <row r="1443" spans="2:57" x14ac:dyDescent="0.25">
      <c r="B1443" t="s">
        <v>318</v>
      </c>
      <c r="C1443" s="13">
        <v>7.3529411764705899E-2</v>
      </c>
      <c r="D1443" s="13">
        <v>0.14285714285714299</v>
      </c>
      <c r="E1443" s="13">
        <v>0</v>
      </c>
      <c r="F1443" s="13">
        <v>0.15384615384615399</v>
      </c>
      <c r="G1443" s="13">
        <v>0</v>
      </c>
      <c r="H1443" s="13"/>
      <c r="I1443" s="13">
        <v>0.1</v>
      </c>
      <c r="J1443" s="13">
        <v>0</v>
      </c>
      <c r="K1443" s="13"/>
      <c r="L1443" s="13">
        <v>0.11111111111111099</v>
      </c>
      <c r="M1443" s="13">
        <v>9.0909090909090898E-2</v>
      </c>
      <c r="N1443" s="13">
        <v>6.25E-2</v>
      </c>
      <c r="O1443" s="13">
        <v>6.25E-2</v>
      </c>
      <c r="P1443" s="13"/>
      <c r="Q1443" s="13">
        <v>0.13636363636363599</v>
      </c>
      <c r="R1443" s="13">
        <v>0</v>
      </c>
      <c r="S1443" s="13">
        <v>0</v>
      </c>
      <c r="T1443" s="13">
        <v>0</v>
      </c>
      <c r="U1443" s="13">
        <v>0.16666666666666699</v>
      </c>
      <c r="V1443" s="13">
        <v>0</v>
      </c>
      <c r="W1443" s="13">
        <v>0.2</v>
      </c>
      <c r="X1443" s="13">
        <v>0</v>
      </c>
      <c r="Y1443" s="13"/>
      <c r="Z1443" s="13">
        <v>0.14285714285714299</v>
      </c>
      <c r="AA1443" s="13">
        <v>0.14285714285714299</v>
      </c>
      <c r="AB1443" s="13">
        <v>0</v>
      </c>
      <c r="AC1443" s="13">
        <v>0</v>
      </c>
      <c r="AD1443" s="13">
        <v>0.125</v>
      </c>
      <c r="AE1443" s="13">
        <v>0</v>
      </c>
      <c r="AF1443" s="13">
        <v>0</v>
      </c>
      <c r="AG1443" s="13">
        <v>0.11111111111111099</v>
      </c>
      <c r="AH1443" s="13"/>
      <c r="AI1443" s="13">
        <v>0.33333333333333298</v>
      </c>
      <c r="AJ1443" s="13">
        <v>0</v>
      </c>
      <c r="AK1443" s="13">
        <v>0</v>
      </c>
      <c r="AL1443" s="13">
        <v>6.8965517241379296E-2</v>
      </c>
      <c r="AM1443" s="13">
        <v>0.125</v>
      </c>
      <c r="AN1443" s="13"/>
      <c r="AO1443" s="13">
        <v>7.2727272727272696E-2</v>
      </c>
      <c r="AP1443" s="13">
        <v>7.69230769230769E-2</v>
      </c>
      <c r="AQ1443" s="13"/>
      <c r="AR1443" s="13">
        <v>0.33333333333333298</v>
      </c>
      <c r="AS1443" s="13">
        <v>0</v>
      </c>
      <c r="AT1443" s="13">
        <v>0</v>
      </c>
      <c r="AU1443" s="13">
        <v>0</v>
      </c>
      <c r="AV1443" s="13">
        <v>0</v>
      </c>
      <c r="AW1443" s="13">
        <v>0.14285714285714299</v>
      </c>
      <c r="AX1443" s="13" t="s">
        <v>529</v>
      </c>
      <c r="AY1443" s="13">
        <v>0.5</v>
      </c>
      <c r="AZ1443" s="13">
        <v>0</v>
      </c>
      <c r="BA1443" s="13">
        <v>0</v>
      </c>
      <c r="BB1443" s="13">
        <v>0.11111111111111099</v>
      </c>
      <c r="BC1443" s="13">
        <v>0.33333333333333298</v>
      </c>
      <c r="BD1443" s="13"/>
      <c r="BE1443" s="13">
        <v>0</v>
      </c>
    </row>
    <row r="1444" spans="2:57" x14ac:dyDescent="0.25">
      <c r="B1444" t="s">
        <v>82</v>
      </c>
      <c r="C1444" s="13">
        <v>8.8235294117647106E-2</v>
      </c>
      <c r="D1444" s="13">
        <v>0.14285714285714299</v>
      </c>
      <c r="E1444" s="13">
        <v>6.25E-2</v>
      </c>
      <c r="F1444" s="13">
        <v>7.69230769230769E-2</v>
      </c>
      <c r="G1444" s="13">
        <v>5.5555555555555601E-2</v>
      </c>
      <c r="H1444" s="13"/>
      <c r="I1444" s="13">
        <v>0.1</v>
      </c>
      <c r="J1444" s="13">
        <v>5.5555555555555601E-2</v>
      </c>
      <c r="K1444" s="13"/>
      <c r="L1444" s="13">
        <v>0.11111111111111099</v>
      </c>
      <c r="M1444" s="13">
        <v>0</v>
      </c>
      <c r="N1444" s="13">
        <v>6.25E-2</v>
      </c>
      <c r="O1444" s="13">
        <v>0.125</v>
      </c>
      <c r="P1444" s="13"/>
      <c r="Q1444" s="13">
        <v>9.0909090909090898E-2</v>
      </c>
      <c r="R1444" s="13">
        <v>9.0909090909090898E-2</v>
      </c>
      <c r="S1444" s="13">
        <v>0.2</v>
      </c>
      <c r="T1444" s="13">
        <v>0.2</v>
      </c>
      <c r="U1444" s="13">
        <v>0</v>
      </c>
      <c r="V1444" s="13">
        <v>0</v>
      </c>
      <c r="W1444" s="13">
        <v>0</v>
      </c>
      <c r="X1444" s="13">
        <v>0</v>
      </c>
      <c r="Y1444" s="13"/>
      <c r="Z1444" s="13">
        <v>7.1428571428571397E-2</v>
      </c>
      <c r="AA1444" s="13">
        <v>0</v>
      </c>
      <c r="AB1444" s="13">
        <v>8.3333333333333301E-2</v>
      </c>
      <c r="AC1444" s="13">
        <v>0</v>
      </c>
      <c r="AD1444" s="13">
        <v>0.125</v>
      </c>
      <c r="AE1444" s="13">
        <v>9.0909090909090898E-2</v>
      </c>
      <c r="AF1444" s="13">
        <v>0</v>
      </c>
      <c r="AG1444" s="13">
        <v>0.22222222222222199</v>
      </c>
      <c r="AH1444" s="13"/>
      <c r="AI1444" s="13">
        <v>0.33333333333333298</v>
      </c>
      <c r="AJ1444" s="13">
        <v>0</v>
      </c>
      <c r="AK1444" s="13">
        <v>9.0909090909090898E-2</v>
      </c>
      <c r="AL1444" s="13">
        <v>6.8965517241379296E-2</v>
      </c>
      <c r="AM1444" s="13">
        <v>0</v>
      </c>
      <c r="AN1444" s="13"/>
      <c r="AO1444" s="13">
        <v>5.4545454545454501E-2</v>
      </c>
      <c r="AP1444" s="13">
        <v>0.230769230769231</v>
      </c>
      <c r="AQ1444" s="13"/>
      <c r="AR1444" s="13">
        <v>0</v>
      </c>
      <c r="AS1444" s="13">
        <v>0.16666666666666699</v>
      </c>
      <c r="AT1444" s="13">
        <v>0</v>
      </c>
      <c r="AU1444" s="13">
        <v>0</v>
      </c>
      <c r="AV1444" s="13">
        <v>0</v>
      </c>
      <c r="AW1444" s="13">
        <v>0.14285714285714299</v>
      </c>
      <c r="AX1444" s="13" t="s">
        <v>529</v>
      </c>
      <c r="AY1444" s="13">
        <v>0</v>
      </c>
      <c r="AZ1444" s="13">
        <v>0.1</v>
      </c>
      <c r="BA1444" s="13">
        <v>0</v>
      </c>
      <c r="BB1444" s="13">
        <v>0.11111111111111099</v>
      </c>
      <c r="BC1444" s="13">
        <v>0</v>
      </c>
      <c r="BD1444" s="13"/>
      <c r="BE1444" s="13">
        <v>0</v>
      </c>
    </row>
    <row r="1445" spans="2:57" x14ac:dyDescent="0.25">
      <c r="B1445" t="s">
        <v>319</v>
      </c>
      <c r="C1445" s="13">
        <v>0.63235294117647101</v>
      </c>
      <c r="D1445" s="13">
        <v>0.42857142857142899</v>
      </c>
      <c r="E1445" s="13">
        <v>0.75</v>
      </c>
      <c r="F1445" s="13">
        <v>0.61538461538461497</v>
      </c>
      <c r="G1445" s="13">
        <v>0.77777777777777801</v>
      </c>
      <c r="H1445" s="13"/>
      <c r="I1445" s="13">
        <v>0.57999999999999996</v>
      </c>
      <c r="J1445" s="13">
        <v>0.77777777777777801</v>
      </c>
      <c r="K1445" s="13"/>
      <c r="L1445" s="13">
        <v>0.55555555555555602</v>
      </c>
      <c r="M1445" s="13">
        <v>0.63636363636363602</v>
      </c>
      <c r="N1445" s="13">
        <v>0.75</v>
      </c>
      <c r="O1445" s="13">
        <v>0.59375</v>
      </c>
      <c r="P1445" s="13"/>
      <c r="Q1445" s="13">
        <v>0.59090909090909105</v>
      </c>
      <c r="R1445" s="13">
        <v>0.54545454545454497</v>
      </c>
      <c r="S1445" s="13">
        <v>0.4</v>
      </c>
      <c r="T1445" s="13">
        <v>0.4</v>
      </c>
      <c r="U1445" s="13">
        <v>0.83333333333333304</v>
      </c>
      <c r="V1445" s="13">
        <v>1</v>
      </c>
      <c r="W1445" s="13">
        <v>0.4</v>
      </c>
      <c r="X1445" s="13">
        <v>1</v>
      </c>
      <c r="Y1445" s="13"/>
      <c r="Z1445" s="13">
        <v>0.5</v>
      </c>
      <c r="AA1445" s="13">
        <v>0.42857142857142899</v>
      </c>
      <c r="AB1445" s="13">
        <v>0.58333333333333304</v>
      </c>
      <c r="AC1445" s="13">
        <v>1</v>
      </c>
      <c r="AD1445" s="13">
        <v>0.75</v>
      </c>
      <c r="AE1445" s="13">
        <v>0.72727272727272696</v>
      </c>
      <c r="AF1445" s="13">
        <v>0.66666666666666696</v>
      </c>
      <c r="AG1445" s="13">
        <v>0.66666666666666696</v>
      </c>
      <c r="AH1445" s="13"/>
      <c r="AI1445" s="13">
        <v>0.33333333333333298</v>
      </c>
      <c r="AJ1445" s="13">
        <v>0.5</v>
      </c>
      <c r="AK1445" s="13">
        <v>0.90909090909090895</v>
      </c>
      <c r="AL1445" s="13">
        <v>0.62068965517241403</v>
      </c>
      <c r="AM1445" s="13">
        <v>0.75</v>
      </c>
      <c r="AN1445" s="13"/>
      <c r="AO1445" s="13">
        <v>0.65454545454545499</v>
      </c>
      <c r="AP1445" s="13">
        <v>0.53846153846153899</v>
      </c>
      <c r="AQ1445" s="13"/>
      <c r="AR1445" s="13">
        <v>0.66666666666666696</v>
      </c>
      <c r="AS1445" s="13">
        <v>0.55555555555555602</v>
      </c>
      <c r="AT1445" s="13">
        <v>0.66666666666666696</v>
      </c>
      <c r="AU1445" s="13">
        <v>1</v>
      </c>
      <c r="AV1445" s="13">
        <v>0.83333333333333304</v>
      </c>
      <c r="AW1445" s="13">
        <v>0.57142857142857095</v>
      </c>
      <c r="AX1445" s="13" t="s">
        <v>529</v>
      </c>
      <c r="AY1445" s="13">
        <v>0</v>
      </c>
      <c r="AZ1445" s="13">
        <v>0.9</v>
      </c>
      <c r="BA1445" s="13">
        <v>0.6</v>
      </c>
      <c r="BB1445" s="13">
        <v>0.55555555555555602</v>
      </c>
      <c r="BC1445" s="13">
        <v>0.33333333333333298</v>
      </c>
      <c r="BD1445" s="13"/>
      <c r="BE1445" s="13">
        <v>0.66666666666666696</v>
      </c>
    </row>
    <row r="1446" spans="2:57" x14ac:dyDescent="0.25">
      <c r="B1446" t="s">
        <v>274</v>
      </c>
      <c r="C1446" s="13">
        <v>-0.54411764705882304</v>
      </c>
      <c r="D1446" s="13">
        <v>-0.28571428571428598</v>
      </c>
      <c r="E1446" s="13">
        <v>-0.6875</v>
      </c>
      <c r="F1446" s="13">
        <v>-0.53846153846153899</v>
      </c>
      <c r="G1446" s="13">
        <v>-0.72222222222222199</v>
      </c>
      <c r="H1446" s="13"/>
      <c r="I1446" s="13">
        <v>-0.48</v>
      </c>
      <c r="J1446" s="13">
        <v>-0.72222222222222199</v>
      </c>
      <c r="K1446" s="13"/>
      <c r="L1446" s="13">
        <v>-0.44444444444444398</v>
      </c>
      <c r="M1446" s="13">
        <v>-0.63636363636363602</v>
      </c>
      <c r="N1446" s="13">
        <v>-0.6875</v>
      </c>
      <c r="O1446" s="13">
        <v>-0.46875</v>
      </c>
      <c r="P1446" s="13"/>
      <c r="Q1446" s="13">
        <v>-0.5</v>
      </c>
      <c r="R1446" s="13">
        <v>-0.45454545454545398</v>
      </c>
      <c r="S1446" s="13">
        <v>-0.2</v>
      </c>
      <c r="T1446" s="13">
        <v>-0.2</v>
      </c>
      <c r="U1446" s="13">
        <v>-0.83333333333333304</v>
      </c>
      <c r="V1446" s="13">
        <v>-1</v>
      </c>
      <c r="W1446" s="13">
        <v>-0.4</v>
      </c>
      <c r="X1446" s="13">
        <v>-1</v>
      </c>
      <c r="Y1446" s="13"/>
      <c r="Z1446" s="13">
        <v>-0.42857142857142899</v>
      </c>
      <c r="AA1446" s="13">
        <v>-0.42857142857142899</v>
      </c>
      <c r="AB1446" s="13">
        <v>-0.5</v>
      </c>
      <c r="AC1446" s="13">
        <v>-1</v>
      </c>
      <c r="AD1446" s="13">
        <v>-0.625</v>
      </c>
      <c r="AE1446" s="13">
        <v>-0.63636363636363602</v>
      </c>
      <c r="AF1446" s="13">
        <v>-0.66666666666666696</v>
      </c>
      <c r="AG1446" s="13">
        <v>-0.44444444444444398</v>
      </c>
      <c r="AH1446" s="13"/>
      <c r="AI1446" s="13">
        <v>0</v>
      </c>
      <c r="AJ1446" s="13">
        <v>-0.5</v>
      </c>
      <c r="AK1446" s="13">
        <v>-0.81818181818181801</v>
      </c>
      <c r="AL1446" s="13">
        <v>-0.55172413793103403</v>
      </c>
      <c r="AM1446" s="13">
        <v>-0.75</v>
      </c>
      <c r="AN1446" s="13"/>
      <c r="AO1446" s="13">
        <v>-0.6</v>
      </c>
      <c r="AP1446" s="13">
        <v>-0.30769230769230799</v>
      </c>
      <c r="AQ1446" s="13"/>
      <c r="AR1446" s="13">
        <v>-0.66666666666666696</v>
      </c>
      <c r="AS1446" s="13">
        <v>-0.38888888888888901</v>
      </c>
      <c r="AT1446" s="13">
        <v>-0.66666666666666696</v>
      </c>
      <c r="AU1446" s="13">
        <v>-1</v>
      </c>
      <c r="AV1446" s="13">
        <v>-0.83333333333333304</v>
      </c>
      <c r="AW1446" s="13">
        <v>-0.42857142857142899</v>
      </c>
      <c r="AX1446" s="13" t="s">
        <v>529</v>
      </c>
      <c r="AY1446" s="13">
        <v>0</v>
      </c>
      <c r="AZ1446" s="13">
        <v>-0.8</v>
      </c>
      <c r="BA1446" s="13">
        <v>-0.6</v>
      </c>
      <c r="BB1446" s="13">
        <v>-0.44444444444444398</v>
      </c>
      <c r="BC1446" s="13">
        <v>-0.33333333333333298</v>
      </c>
      <c r="BD1446" s="13"/>
      <c r="BE1446" s="13">
        <v>-0.66666666666666696</v>
      </c>
    </row>
    <row r="1447" spans="2:57" x14ac:dyDescent="0.25">
      <c r="C1447" s="13"/>
      <c r="D1447" s="13"/>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13"/>
      <c r="BD1447" s="13"/>
      <c r="BE1447" s="13"/>
    </row>
    <row r="1448" spans="2:57" x14ac:dyDescent="0.25">
      <c r="B1448" s="6" t="s">
        <v>559</v>
      </c>
      <c r="C1448" s="13"/>
      <c r="D1448" s="13"/>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13"/>
      <c r="BD1448" s="13"/>
      <c r="BE1448" s="13"/>
    </row>
    <row r="1449" spans="2:57" x14ac:dyDescent="0.25">
      <c r="B1449" s="23" t="s">
        <v>531</v>
      </c>
      <c r="C1449" s="13"/>
      <c r="D1449" s="13"/>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13"/>
      <c r="BD1449" s="13"/>
      <c r="BE1449" s="13"/>
    </row>
    <row r="1450" spans="2:57" x14ac:dyDescent="0.25">
      <c r="B1450" t="s">
        <v>315</v>
      </c>
      <c r="C1450" s="13">
        <v>0.17647058823529399</v>
      </c>
      <c r="D1450" s="13">
        <v>0.19047619047618999</v>
      </c>
      <c r="E1450" s="13">
        <v>0.1875</v>
      </c>
      <c r="F1450" s="13">
        <v>0.230769230769231</v>
      </c>
      <c r="G1450" s="13">
        <v>0.11111111111111099</v>
      </c>
      <c r="H1450" s="13"/>
      <c r="I1450" s="13">
        <v>0.2</v>
      </c>
      <c r="J1450" s="13">
        <v>0.11111111111111099</v>
      </c>
      <c r="K1450" s="13"/>
      <c r="L1450" s="13">
        <v>0.22222222222222199</v>
      </c>
      <c r="M1450" s="13">
        <v>0.36363636363636398</v>
      </c>
      <c r="N1450" s="13">
        <v>0.1875</v>
      </c>
      <c r="O1450" s="13">
        <v>9.375E-2</v>
      </c>
      <c r="P1450" s="13"/>
      <c r="Q1450" s="13">
        <v>0.27272727272727298</v>
      </c>
      <c r="R1450" s="13">
        <v>0.18181818181818199</v>
      </c>
      <c r="S1450" s="13">
        <v>0</v>
      </c>
      <c r="T1450" s="13">
        <v>0</v>
      </c>
      <c r="U1450" s="13">
        <v>0.16666666666666699</v>
      </c>
      <c r="V1450" s="13">
        <v>0</v>
      </c>
      <c r="W1450" s="13">
        <v>0</v>
      </c>
      <c r="X1450" s="13">
        <v>0.25</v>
      </c>
      <c r="Y1450" s="13"/>
      <c r="Z1450" s="13">
        <v>7.1428571428571397E-2</v>
      </c>
      <c r="AA1450" s="13">
        <v>0.14285714285714299</v>
      </c>
      <c r="AB1450" s="13">
        <v>0.16666666666666699</v>
      </c>
      <c r="AC1450" s="13">
        <v>0.25</v>
      </c>
      <c r="AD1450" s="13">
        <v>0.125</v>
      </c>
      <c r="AE1450" s="13">
        <v>0.18181818181818199</v>
      </c>
      <c r="AF1450" s="13">
        <v>0</v>
      </c>
      <c r="AG1450" s="13">
        <v>0.44444444444444398</v>
      </c>
      <c r="AH1450" s="13"/>
      <c r="AI1450" s="13">
        <v>0.33333333333333298</v>
      </c>
      <c r="AJ1450" s="13">
        <v>8.3333333333333301E-2</v>
      </c>
      <c r="AK1450" s="13">
        <v>0.18181818181818199</v>
      </c>
      <c r="AL1450" s="13">
        <v>0.10344827586206901</v>
      </c>
      <c r="AM1450" s="13">
        <v>0.5</v>
      </c>
      <c r="AN1450" s="13"/>
      <c r="AO1450" s="13">
        <v>0.218181818181818</v>
      </c>
      <c r="AP1450" s="13">
        <v>0</v>
      </c>
      <c r="AQ1450" s="13"/>
      <c r="AR1450" s="13">
        <v>0</v>
      </c>
      <c r="AS1450" s="13">
        <v>0.11111111111111099</v>
      </c>
      <c r="AT1450" s="13">
        <v>0</v>
      </c>
      <c r="AU1450" s="13">
        <v>0</v>
      </c>
      <c r="AV1450" s="13">
        <v>0.33333333333333298</v>
      </c>
      <c r="AW1450" s="13">
        <v>0.14285714285714299</v>
      </c>
      <c r="AX1450" s="13" t="s">
        <v>529</v>
      </c>
      <c r="AY1450" s="13">
        <v>0</v>
      </c>
      <c r="AZ1450" s="13">
        <v>0.3</v>
      </c>
      <c r="BA1450" s="13">
        <v>0</v>
      </c>
      <c r="BB1450" s="13">
        <v>0.33333333333333298</v>
      </c>
      <c r="BC1450" s="13">
        <v>0.33333333333333298</v>
      </c>
      <c r="BD1450" s="13"/>
      <c r="BE1450" s="13">
        <v>0.16666666666666699</v>
      </c>
    </row>
    <row r="1451" spans="2:57" x14ac:dyDescent="0.25">
      <c r="B1451" t="s">
        <v>316</v>
      </c>
      <c r="C1451" s="13">
        <v>0.220588235294118</v>
      </c>
      <c r="D1451" s="13">
        <v>0.19047619047618999</v>
      </c>
      <c r="E1451" s="13">
        <v>0.125</v>
      </c>
      <c r="F1451" s="13">
        <v>0.15384615384615399</v>
      </c>
      <c r="G1451" s="13">
        <v>0.38888888888888901</v>
      </c>
      <c r="H1451" s="13"/>
      <c r="I1451" s="13">
        <v>0.16</v>
      </c>
      <c r="J1451" s="13">
        <v>0.38888888888888901</v>
      </c>
      <c r="K1451" s="13"/>
      <c r="L1451" s="13">
        <v>0.11111111111111099</v>
      </c>
      <c r="M1451" s="13">
        <v>0.18181818181818199</v>
      </c>
      <c r="N1451" s="13">
        <v>0.4375</v>
      </c>
      <c r="O1451" s="13">
        <v>0.15625</v>
      </c>
      <c r="P1451" s="13"/>
      <c r="Q1451" s="13">
        <v>0.22727272727272699</v>
      </c>
      <c r="R1451" s="13">
        <v>0.18181818181818199</v>
      </c>
      <c r="S1451" s="13">
        <v>0</v>
      </c>
      <c r="T1451" s="13">
        <v>0.4</v>
      </c>
      <c r="U1451" s="13">
        <v>0.33333333333333298</v>
      </c>
      <c r="V1451" s="13">
        <v>0.66666666666666696</v>
      </c>
      <c r="W1451" s="13">
        <v>0.2</v>
      </c>
      <c r="X1451" s="13">
        <v>0</v>
      </c>
      <c r="Y1451" s="13"/>
      <c r="Z1451" s="13">
        <v>0.14285714285714299</v>
      </c>
      <c r="AA1451" s="13">
        <v>0.14285714285714299</v>
      </c>
      <c r="AB1451" s="13">
        <v>0.25</v>
      </c>
      <c r="AC1451" s="13">
        <v>0</v>
      </c>
      <c r="AD1451" s="13">
        <v>0.25</v>
      </c>
      <c r="AE1451" s="13">
        <v>0.27272727272727298</v>
      </c>
      <c r="AF1451" s="13">
        <v>0.66666666666666696</v>
      </c>
      <c r="AG1451" s="13">
        <v>0.22222222222222199</v>
      </c>
      <c r="AH1451" s="13"/>
      <c r="AI1451" s="13">
        <v>0</v>
      </c>
      <c r="AJ1451" s="13">
        <v>0.25</v>
      </c>
      <c r="AK1451" s="13">
        <v>9.0909090909090898E-2</v>
      </c>
      <c r="AL1451" s="13">
        <v>0.27586206896551702</v>
      </c>
      <c r="AM1451" s="13">
        <v>0.25</v>
      </c>
      <c r="AN1451" s="13"/>
      <c r="AO1451" s="13">
        <v>0.218181818181818</v>
      </c>
      <c r="AP1451" s="13">
        <v>0.230769230769231</v>
      </c>
      <c r="AQ1451" s="13"/>
      <c r="AR1451" s="13">
        <v>0</v>
      </c>
      <c r="AS1451" s="13">
        <v>0.22222222222222199</v>
      </c>
      <c r="AT1451" s="13">
        <v>0.33333333333333298</v>
      </c>
      <c r="AU1451" s="13">
        <v>0.5</v>
      </c>
      <c r="AV1451" s="13">
        <v>0.16666666666666699</v>
      </c>
      <c r="AW1451" s="13">
        <v>0.14285714285714299</v>
      </c>
      <c r="AX1451" s="13" t="s">
        <v>529</v>
      </c>
      <c r="AY1451" s="13">
        <v>0</v>
      </c>
      <c r="AZ1451" s="13">
        <v>0.3</v>
      </c>
      <c r="BA1451" s="13">
        <v>0.2</v>
      </c>
      <c r="BB1451" s="13">
        <v>0.33333333333333298</v>
      </c>
      <c r="BC1451" s="13">
        <v>0</v>
      </c>
      <c r="BD1451" s="13"/>
      <c r="BE1451" s="13">
        <v>0.5</v>
      </c>
    </row>
    <row r="1452" spans="2:57" x14ac:dyDescent="0.25">
      <c r="B1452" t="s">
        <v>335</v>
      </c>
      <c r="C1452" s="13">
        <v>0.32352941176470601</v>
      </c>
      <c r="D1452" s="13">
        <v>0.33333333333333298</v>
      </c>
      <c r="E1452" s="13">
        <v>0.3125</v>
      </c>
      <c r="F1452" s="13">
        <v>0.30769230769230799</v>
      </c>
      <c r="G1452" s="13">
        <v>0.33333333333333298</v>
      </c>
      <c r="H1452" s="13"/>
      <c r="I1452" s="13">
        <v>0.32</v>
      </c>
      <c r="J1452" s="13">
        <v>0.33333333333333298</v>
      </c>
      <c r="K1452" s="13"/>
      <c r="L1452" s="13">
        <v>0.33333333333333298</v>
      </c>
      <c r="M1452" s="13">
        <v>0.27272727272727298</v>
      </c>
      <c r="N1452" s="13">
        <v>0.1875</v>
      </c>
      <c r="O1452" s="13">
        <v>0.40625</v>
      </c>
      <c r="P1452" s="13"/>
      <c r="Q1452" s="13">
        <v>0.22727272727272699</v>
      </c>
      <c r="R1452" s="13">
        <v>0.45454545454545497</v>
      </c>
      <c r="S1452" s="13">
        <v>0.4</v>
      </c>
      <c r="T1452" s="13">
        <v>0.2</v>
      </c>
      <c r="U1452" s="13">
        <v>0.16666666666666699</v>
      </c>
      <c r="V1452" s="13">
        <v>0</v>
      </c>
      <c r="W1452" s="13">
        <v>0.6</v>
      </c>
      <c r="X1452" s="13">
        <v>0.625</v>
      </c>
      <c r="Y1452" s="13"/>
      <c r="Z1452" s="13">
        <v>0.42857142857142899</v>
      </c>
      <c r="AA1452" s="13">
        <v>0.42857142857142899</v>
      </c>
      <c r="AB1452" s="13">
        <v>0.25</v>
      </c>
      <c r="AC1452" s="13">
        <v>0.5</v>
      </c>
      <c r="AD1452" s="13">
        <v>0.25</v>
      </c>
      <c r="AE1452" s="13">
        <v>0.36363636363636398</v>
      </c>
      <c r="AF1452" s="13">
        <v>0.33333333333333298</v>
      </c>
      <c r="AG1452" s="13">
        <v>0.11111111111111099</v>
      </c>
      <c r="AH1452" s="13"/>
      <c r="AI1452" s="13">
        <v>0.16666666666666699</v>
      </c>
      <c r="AJ1452" s="13">
        <v>0.58333333333333304</v>
      </c>
      <c r="AK1452" s="13">
        <v>0.36363636363636398</v>
      </c>
      <c r="AL1452" s="13">
        <v>0.34482758620689702</v>
      </c>
      <c r="AM1452" s="13">
        <v>0</v>
      </c>
      <c r="AN1452" s="13"/>
      <c r="AO1452" s="13">
        <v>0.30909090909090903</v>
      </c>
      <c r="AP1452" s="13">
        <v>0.38461538461538503</v>
      </c>
      <c r="AQ1452" s="13"/>
      <c r="AR1452" s="13">
        <v>0.66666666666666696</v>
      </c>
      <c r="AS1452" s="13">
        <v>0.33333333333333298</v>
      </c>
      <c r="AT1452" s="13">
        <v>0</v>
      </c>
      <c r="AU1452" s="13">
        <v>0.5</v>
      </c>
      <c r="AV1452" s="13">
        <v>0</v>
      </c>
      <c r="AW1452" s="13">
        <v>0.42857142857142899</v>
      </c>
      <c r="AX1452" s="13" t="s">
        <v>529</v>
      </c>
      <c r="AY1452" s="13">
        <v>0.5</v>
      </c>
      <c r="AZ1452" s="13">
        <v>0.2</v>
      </c>
      <c r="BA1452" s="13">
        <v>0.8</v>
      </c>
      <c r="BB1452" s="13">
        <v>0.22222222222222199</v>
      </c>
      <c r="BC1452" s="13">
        <v>0.33333333333333298</v>
      </c>
      <c r="BD1452" s="13"/>
      <c r="BE1452" s="13">
        <v>0</v>
      </c>
    </row>
    <row r="1453" spans="2:57" x14ac:dyDescent="0.25">
      <c r="B1453" t="s">
        <v>318</v>
      </c>
      <c r="C1453" s="13">
        <v>0.11764705882352899</v>
      </c>
      <c r="D1453" s="13">
        <v>0.19047619047618999</v>
      </c>
      <c r="E1453" s="13">
        <v>0.125</v>
      </c>
      <c r="F1453" s="13">
        <v>7.69230769230769E-2</v>
      </c>
      <c r="G1453" s="13">
        <v>5.5555555555555601E-2</v>
      </c>
      <c r="H1453" s="13"/>
      <c r="I1453" s="13">
        <v>0.14000000000000001</v>
      </c>
      <c r="J1453" s="13">
        <v>5.5555555555555601E-2</v>
      </c>
      <c r="K1453" s="13"/>
      <c r="L1453" s="13">
        <v>0.22222222222222199</v>
      </c>
      <c r="M1453" s="13">
        <v>0</v>
      </c>
      <c r="N1453" s="13">
        <v>0.125</v>
      </c>
      <c r="O1453" s="13">
        <v>0.125</v>
      </c>
      <c r="P1453" s="13"/>
      <c r="Q1453" s="13">
        <v>0.18181818181818199</v>
      </c>
      <c r="R1453" s="13">
        <v>0</v>
      </c>
      <c r="S1453" s="13">
        <v>0.2</v>
      </c>
      <c r="T1453" s="13">
        <v>0.2</v>
      </c>
      <c r="U1453" s="13">
        <v>0.33333333333333298</v>
      </c>
      <c r="V1453" s="13">
        <v>0</v>
      </c>
      <c r="W1453" s="13">
        <v>0</v>
      </c>
      <c r="X1453" s="13">
        <v>0</v>
      </c>
      <c r="Y1453" s="13"/>
      <c r="Z1453" s="13">
        <v>0.214285714285714</v>
      </c>
      <c r="AA1453" s="13">
        <v>0.14285714285714299</v>
      </c>
      <c r="AB1453" s="13">
        <v>0</v>
      </c>
      <c r="AC1453" s="13">
        <v>0</v>
      </c>
      <c r="AD1453" s="13">
        <v>0.375</v>
      </c>
      <c r="AE1453" s="13">
        <v>0</v>
      </c>
      <c r="AF1453" s="13">
        <v>0</v>
      </c>
      <c r="AG1453" s="13">
        <v>0.11111111111111099</v>
      </c>
      <c r="AH1453" s="13"/>
      <c r="AI1453" s="13">
        <v>0.5</v>
      </c>
      <c r="AJ1453" s="13">
        <v>8.3333333333333301E-2</v>
      </c>
      <c r="AK1453" s="13">
        <v>9.0909090909090898E-2</v>
      </c>
      <c r="AL1453" s="13">
        <v>0.10344827586206901</v>
      </c>
      <c r="AM1453" s="13">
        <v>0</v>
      </c>
      <c r="AN1453" s="13"/>
      <c r="AO1453" s="13">
        <v>0.145454545454545</v>
      </c>
      <c r="AP1453" s="13">
        <v>0</v>
      </c>
      <c r="AQ1453" s="13"/>
      <c r="AR1453" s="13">
        <v>0</v>
      </c>
      <c r="AS1453" s="13">
        <v>0.11111111111111099</v>
      </c>
      <c r="AT1453" s="13">
        <v>0</v>
      </c>
      <c r="AU1453" s="13">
        <v>0</v>
      </c>
      <c r="AV1453" s="13">
        <v>0.33333333333333298</v>
      </c>
      <c r="AW1453" s="13">
        <v>0.14285714285714299</v>
      </c>
      <c r="AX1453" s="13" t="s">
        <v>529</v>
      </c>
      <c r="AY1453" s="13">
        <v>0.5</v>
      </c>
      <c r="AZ1453" s="13">
        <v>0.1</v>
      </c>
      <c r="BA1453" s="13">
        <v>0</v>
      </c>
      <c r="BB1453" s="13">
        <v>0.11111111111111099</v>
      </c>
      <c r="BC1453" s="13">
        <v>0</v>
      </c>
      <c r="BD1453" s="13"/>
      <c r="BE1453" s="13">
        <v>0.16666666666666699</v>
      </c>
    </row>
    <row r="1454" spans="2:57" x14ac:dyDescent="0.25">
      <c r="B1454" t="s">
        <v>82</v>
      </c>
      <c r="C1454" s="13">
        <v>0.161764705882353</v>
      </c>
      <c r="D1454" s="13">
        <v>9.5238095238095205E-2</v>
      </c>
      <c r="E1454" s="13">
        <v>0.25</v>
      </c>
      <c r="F1454" s="13">
        <v>0.230769230769231</v>
      </c>
      <c r="G1454" s="13">
        <v>0.11111111111111099</v>
      </c>
      <c r="H1454" s="13"/>
      <c r="I1454" s="13">
        <v>0.18</v>
      </c>
      <c r="J1454" s="13">
        <v>0.11111111111111099</v>
      </c>
      <c r="K1454" s="13"/>
      <c r="L1454" s="13">
        <v>0.11111111111111099</v>
      </c>
      <c r="M1454" s="13">
        <v>0.18181818181818199</v>
      </c>
      <c r="N1454" s="13">
        <v>6.25E-2</v>
      </c>
      <c r="O1454" s="13">
        <v>0.21875</v>
      </c>
      <c r="P1454" s="13"/>
      <c r="Q1454" s="13">
        <v>9.0909090909090898E-2</v>
      </c>
      <c r="R1454" s="13">
        <v>0.18181818181818199</v>
      </c>
      <c r="S1454" s="13">
        <v>0.4</v>
      </c>
      <c r="T1454" s="13">
        <v>0.2</v>
      </c>
      <c r="U1454" s="13">
        <v>0</v>
      </c>
      <c r="V1454" s="13">
        <v>0.33333333333333298</v>
      </c>
      <c r="W1454" s="13">
        <v>0.2</v>
      </c>
      <c r="X1454" s="13">
        <v>0.125</v>
      </c>
      <c r="Y1454" s="13"/>
      <c r="Z1454" s="13">
        <v>0.14285714285714299</v>
      </c>
      <c r="AA1454" s="13">
        <v>0.14285714285714299</v>
      </c>
      <c r="AB1454" s="13">
        <v>0.33333333333333298</v>
      </c>
      <c r="AC1454" s="13">
        <v>0.25</v>
      </c>
      <c r="AD1454" s="13">
        <v>0</v>
      </c>
      <c r="AE1454" s="13">
        <v>0.18181818181818199</v>
      </c>
      <c r="AF1454" s="13">
        <v>0</v>
      </c>
      <c r="AG1454" s="13">
        <v>0.11111111111111099</v>
      </c>
      <c r="AH1454" s="13"/>
      <c r="AI1454" s="13">
        <v>0</v>
      </c>
      <c r="AJ1454" s="13">
        <v>0</v>
      </c>
      <c r="AK1454" s="13">
        <v>0.27272727272727298</v>
      </c>
      <c r="AL1454" s="13">
        <v>0.17241379310344801</v>
      </c>
      <c r="AM1454" s="13">
        <v>0.25</v>
      </c>
      <c r="AN1454" s="13"/>
      <c r="AO1454" s="13">
        <v>0.109090909090909</v>
      </c>
      <c r="AP1454" s="13">
        <v>0.38461538461538503</v>
      </c>
      <c r="AQ1454" s="13"/>
      <c r="AR1454" s="13">
        <v>0.33333333333333298</v>
      </c>
      <c r="AS1454" s="13">
        <v>0.22222222222222199</v>
      </c>
      <c r="AT1454" s="13">
        <v>0.66666666666666696</v>
      </c>
      <c r="AU1454" s="13">
        <v>0</v>
      </c>
      <c r="AV1454" s="13">
        <v>0.16666666666666699</v>
      </c>
      <c r="AW1454" s="13">
        <v>0.14285714285714299</v>
      </c>
      <c r="AX1454" s="13" t="s">
        <v>529</v>
      </c>
      <c r="AY1454" s="13">
        <v>0</v>
      </c>
      <c r="AZ1454" s="13">
        <v>0.1</v>
      </c>
      <c r="BA1454" s="13">
        <v>0</v>
      </c>
      <c r="BB1454" s="13">
        <v>0</v>
      </c>
      <c r="BC1454" s="13">
        <v>0.33333333333333298</v>
      </c>
      <c r="BD1454" s="13"/>
      <c r="BE1454" s="13">
        <v>0.16666666666666699</v>
      </c>
    </row>
    <row r="1455" spans="2:57" x14ac:dyDescent="0.25">
      <c r="B1455" t="s">
        <v>319</v>
      </c>
      <c r="C1455" s="13">
        <v>0.39705882352941202</v>
      </c>
      <c r="D1455" s="13">
        <v>0.38095238095238099</v>
      </c>
      <c r="E1455" s="13">
        <v>0.3125</v>
      </c>
      <c r="F1455" s="13">
        <v>0.38461538461538503</v>
      </c>
      <c r="G1455" s="13">
        <v>0.5</v>
      </c>
      <c r="H1455" s="13"/>
      <c r="I1455" s="13">
        <v>0.36</v>
      </c>
      <c r="J1455" s="13">
        <v>0.5</v>
      </c>
      <c r="K1455" s="13"/>
      <c r="L1455" s="13">
        <v>0.33333333333333298</v>
      </c>
      <c r="M1455" s="13">
        <v>0.54545454545454497</v>
      </c>
      <c r="N1455" s="13">
        <v>0.625</v>
      </c>
      <c r="O1455" s="13">
        <v>0.25</v>
      </c>
      <c r="P1455" s="13"/>
      <c r="Q1455" s="13">
        <v>0.5</v>
      </c>
      <c r="R1455" s="13">
        <v>0.36363636363636398</v>
      </c>
      <c r="S1455" s="13">
        <v>0</v>
      </c>
      <c r="T1455" s="13">
        <v>0.4</v>
      </c>
      <c r="U1455" s="13">
        <v>0.5</v>
      </c>
      <c r="V1455" s="13">
        <v>0.66666666666666696</v>
      </c>
      <c r="W1455" s="13">
        <v>0.2</v>
      </c>
      <c r="X1455" s="13">
        <v>0.25</v>
      </c>
      <c r="Y1455" s="13"/>
      <c r="Z1455" s="13">
        <v>0.214285714285714</v>
      </c>
      <c r="AA1455" s="13">
        <v>0.28571428571428598</v>
      </c>
      <c r="AB1455" s="13">
        <v>0.41666666666666702</v>
      </c>
      <c r="AC1455" s="13">
        <v>0.25</v>
      </c>
      <c r="AD1455" s="13">
        <v>0.375</v>
      </c>
      <c r="AE1455" s="13">
        <v>0.45454545454545497</v>
      </c>
      <c r="AF1455" s="13">
        <v>0.66666666666666696</v>
      </c>
      <c r="AG1455" s="13">
        <v>0.66666666666666696</v>
      </c>
      <c r="AH1455" s="13"/>
      <c r="AI1455" s="13">
        <v>0.33333333333333298</v>
      </c>
      <c r="AJ1455" s="13">
        <v>0.33333333333333298</v>
      </c>
      <c r="AK1455" s="13">
        <v>0.27272727272727298</v>
      </c>
      <c r="AL1455" s="13">
        <v>0.37931034482758602</v>
      </c>
      <c r="AM1455" s="13">
        <v>0.75</v>
      </c>
      <c r="AN1455" s="13"/>
      <c r="AO1455" s="13">
        <v>0.43636363636363601</v>
      </c>
      <c r="AP1455" s="13">
        <v>0.230769230769231</v>
      </c>
      <c r="AQ1455" s="13"/>
      <c r="AR1455" s="13">
        <v>0</v>
      </c>
      <c r="AS1455" s="13">
        <v>0.33333333333333298</v>
      </c>
      <c r="AT1455" s="13">
        <v>0.33333333333333298</v>
      </c>
      <c r="AU1455" s="13">
        <v>0.5</v>
      </c>
      <c r="AV1455" s="13">
        <v>0.5</v>
      </c>
      <c r="AW1455" s="13">
        <v>0.28571428571428598</v>
      </c>
      <c r="AX1455" s="13" t="s">
        <v>529</v>
      </c>
      <c r="AY1455" s="13">
        <v>0</v>
      </c>
      <c r="AZ1455" s="13">
        <v>0.6</v>
      </c>
      <c r="BA1455" s="13">
        <v>0.2</v>
      </c>
      <c r="BB1455" s="13">
        <v>0.66666666666666696</v>
      </c>
      <c r="BC1455" s="13">
        <v>0.33333333333333298</v>
      </c>
      <c r="BD1455" s="13"/>
      <c r="BE1455" s="13">
        <v>0.66666666666666696</v>
      </c>
    </row>
    <row r="1456" spans="2:57" x14ac:dyDescent="0.25">
      <c r="B1456" t="s">
        <v>274</v>
      </c>
      <c r="C1456" s="13">
        <v>-0.23529411764705899</v>
      </c>
      <c r="D1456" s="13">
        <v>-0.28571428571428598</v>
      </c>
      <c r="E1456" s="13">
        <v>-6.25E-2</v>
      </c>
      <c r="F1456" s="13">
        <v>-0.15384615384615399</v>
      </c>
      <c r="G1456" s="13">
        <v>-0.38888888888888901</v>
      </c>
      <c r="H1456" s="13"/>
      <c r="I1456" s="13">
        <v>-0.18</v>
      </c>
      <c r="J1456" s="13">
        <v>-0.38888888888888901</v>
      </c>
      <c r="K1456" s="13"/>
      <c r="L1456" s="13">
        <v>-0.22222222222222199</v>
      </c>
      <c r="M1456" s="13">
        <v>-0.36363636363636398</v>
      </c>
      <c r="N1456" s="13">
        <v>-0.5625</v>
      </c>
      <c r="O1456" s="13">
        <v>-3.125E-2</v>
      </c>
      <c r="P1456" s="13"/>
      <c r="Q1456" s="13">
        <v>-0.40909090909090901</v>
      </c>
      <c r="R1456" s="13">
        <v>-0.18181818181818199</v>
      </c>
      <c r="S1456" s="13">
        <v>0.4</v>
      </c>
      <c r="T1456" s="13">
        <v>-0.2</v>
      </c>
      <c r="U1456" s="13">
        <v>-0.5</v>
      </c>
      <c r="V1456" s="13">
        <v>-0.33333333333333298</v>
      </c>
      <c r="W1456" s="13">
        <v>0</v>
      </c>
      <c r="X1456" s="13">
        <v>-0.125</v>
      </c>
      <c r="Y1456" s="13"/>
      <c r="Z1456" s="13">
        <v>-7.1428571428571397E-2</v>
      </c>
      <c r="AA1456" s="13">
        <v>-0.14285714285714299</v>
      </c>
      <c r="AB1456" s="13">
        <v>-8.3333333333333301E-2</v>
      </c>
      <c r="AC1456" s="13">
        <v>0</v>
      </c>
      <c r="AD1456" s="13">
        <v>-0.375</v>
      </c>
      <c r="AE1456" s="13">
        <v>-0.27272727272727298</v>
      </c>
      <c r="AF1456" s="13">
        <v>-0.66666666666666696</v>
      </c>
      <c r="AG1456" s="13">
        <v>-0.55555555555555602</v>
      </c>
      <c r="AH1456" s="13"/>
      <c r="AI1456" s="13">
        <v>-0.33333333333333298</v>
      </c>
      <c r="AJ1456" s="13">
        <v>-0.33333333333333298</v>
      </c>
      <c r="AK1456" s="13">
        <v>0</v>
      </c>
      <c r="AL1456" s="13">
        <v>-0.20689655172413801</v>
      </c>
      <c r="AM1456" s="13">
        <v>-0.5</v>
      </c>
      <c r="AN1456" s="13"/>
      <c r="AO1456" s="13">
        <v>-0.32727272727272699</v>
      </c>
      <c r="AP1456" s="13">
        <v>0.15384615384615399</v>
      </c>
      <c r="AQ1456" s="13"/>
      <c r="AR1456" s="13">
        <v>0.33333333333333298</v>
      </c>
      <c r="AS1456" s="13">
        <v>-0.11111111111111099</v>
      </c>
      <c r="AT1456" s="13">
        <v>0.33333333333333298</v>
      </c>
      <c r="AU1456" s="13">
        <v>-0.5</v>
      </c>
      <c r="AV1456" s="13">
        <v>-0.33333333333333298</v>
      </c>
      <c r="AW1456" s="13">
        <v>-0.14285714285714299</v>
      </c>
      <c r="AX1456" s="13" t="s">
        <v>529</v>
      </c>
      <c r="AY1456" s="13">
        <v>0</v>
      </c>
      <c r="AZ1456" s="13">
        <v>-0.5</v>
      </c>
      <c r="BA1456" s="13">
        <v>-0.2</v>
      </c>
      <c r="BB1456" s="13">
        <v>-0.66666666666666696</v>
      </c>
      <c r="BC1456" s="13">
        <v>0</v>
      </c>
      <c r="BD1456" s="13"/>
      <c r="BE1456" s="13">
        <v>-0.5</v>
      </c>
    </row>
    <row r="1457" spans="2:57" x14ac:dyDescent="0.25">
      <c r="C1457" s="13"/>
      <c r="D1457" s="13"/>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row>
    <row r="1458" spans="2:57" x14ac:dyDescent="0.25">
      <c r="B1458" s="6" t="s">
        <v>560</v>
      </c>
      <c r="C1458" s="13"/>
      <c r="D1458" s="13"/>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row>
    <row r="1459" spans="2:57" x14ac:dyDescent="0.25">
      <c r="B1459" s="23" t="s">
        <v>531</v>
      </c>
      <c r="C1459" s="13"/>
      <c r="D1459" s="13"/>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C1459" s="13"/>
      <c r="AD1459" s="13"/>
      <c r="AE1459" s="13"/>
      <c r="AF1459" s="13"/>
      <c r="AG1459" s="13"/>
      <c r="AH1459" s="13"/>
      <c r="AI1459" s="13"/>
      <c r="AJ1459" s="13"/>
      <c r="AK1459" s="13"/>
      <c r="AL1459" s="13"/>
      <c r="AM1459" s="13"/>
      <c r="AN1459" s="13"/>
      <c r="AO1459" s="13"/>
      <c r="AP1459" s="13"/>
      <c r="AQ1459" s="13"/>
      <c r="AR1459" s="13"/>
      <c r="AS1459" s="13"/>
      <c r="AT1459" s="13"/>
      <c r="AU1459" s="13"/>
      <c r="AV1459" s="13"/>
      <c r="AW1459" s="13"/>
      <c r="AX1459" s="13"/>
      <c r="AY1459" s="13"/>
      <c r="AZ1459" s="13"/>
      <c r="BA1459" s="13"/>
      <c r="BB1459" s="13"/>
      <c r="BC1459" s="13"/>
      <c r="BD1459" s="13"/>
      <c r="BE1459" s="13"/>
    </row>
    <row r="1460" spans="2:57" x14ac:dyDescent="0.25">
      <c r="B1460" t="s">
        <v>315</v>
      </c>
      <c r="C1460" s="13">
        <v>0.29411764705882398</v>
      </c>
      <c r="D1460" s="13">
        <v>0.38095238095238099</v>
      </c>
      <c r="E1460" s="13">
        <v>0.125</v>
      </c>
      <c r="F1460" s="13">
        <v>0.30769230769230799</v>
      </c>
      <c r="G1460" s="13">
        <v>0.33333333333333298</v>
      </c>
      <c r="H1460" s="13"/>
      <c r="I1460" s="13">
        <v>0.28000000000000003</v>
      </c>
      <c r="J1460" s="13">
        <v>0.33333333333333298</v>
      </c>
      <c r="K1460" s="13"/>
      <c r="L1460" s="13">
        <v>0.22222222222222199</v>
      </c>
      <c r="M1460" s="13">
        <v>0.18181818181818199</v>
      </c>
      <c r="N1460" s="13">
        <v>0.375</v>
      </c>
      <c r="O1460" s="13">
        <v>0.3125</v>
      </c>
      <c r="P1460" s="13"/>
      <c r="Q1460" s="13">
        <v>0.31818181818181801</v>
      </c>
      <c r="R1460" s="13">
        <v>9.0909090909090898E-2</v>
      </c>
      <c r="S1460" s="13">
        <v>0</v>
      </c>
      <c r="T1460" s="13">
        <v>0.6</v>
      </c>
      <c r="U1460" s="13">
        <v>0.5</v>
      </c>
      <c r="V1460" s="13">
        <v>0.33333333333333298</v>
      </c>
      <c r="W1460" s="13">
        <v>0.2</v>
      </c>
      <c r="X1460" s="13">
        <v>0.5</v>
      </c>
      <c r="Y1460" s="13"/>
      <c r="Z1460" s="13">
        <v>0.214285714285714</v>
      </c>
      <c r="AA1460" s="13">
        <v>0</v>
      </c>
      <c r="AB1460" s="13">
        <v>0.25</v>
      </c>
      <c r="AC1460" s="13">
        <v>0.25</v>
      </c>
      <c r="AD1460" s="13">
        <v>0.625</v>
      </c>
      <c r="AE1460" s="13">
        <v>0.27272727272727298</v>
      </c>
      <c r="AF1460" s="13">
        <v>0.33333333333333298</v>
      </c>
      <c r="AG1460" s="13">
        <v>0.44444444444444398</v>
      </c>
      <c r="AH1460" s="13"/>
      <c r="AI1460" s="13">
        <v>0.66666666666666696</v>
      </c>
      <c r="AJ1460" s="13">
        <v>0.16666666666666699</v>
      </c>
      <c r="AK1460" s="13">
        <v>9.0909090909090898E-2</v>
      </c>
      <c r="AL1460" s="13">
        <v>0.31034482758620702</v>
      </c>
      <c r="AM1460" s="13">
        <v>0.5</v>
      </c>
      <c r="AN1460" s="13"/>
      <c r="AO1460" s="13">
        <v>0.36363636363636398</v>
      </c>
      <c r="AP1460" s="13">
        <v>0</v>
      </c>
      <c r="AQ1460" s="13"/>
      <c r="AR1460" s="13">
        <v>0</v>
      </c>
      <c r="AS1460" s="13">
        <v>0.38888888888888901</v>
      </c>
      <c r="AT1460" s="13">
        <v>0</v>
      </c>
      <c r="AU1460" s="13">
        <v>0.5</v>
      </c>
      <c r="AV1460" s="13">
        <v>0.16666666666666699</v>
      </c>
      <c r="AW1460" s="13">
        <v>0.42857142857142899</v>
      </c>
      <c r="AX1460" s="13" t="s">
        <v>529</v>
      </c>
      <c r="AY1460" s="13">
        <v>0.5</v>
      </c>
      <c r="AZ1460" s="13">
        <v>0.2</v>
      </c>
      <c r="BA1460" s="13">
        <v>0.2</v>
      </c>
      <c r="BB1460" s="13">
        <v>0.44444444444444398</v>
      </c>
      <c r="BC1460" s="13">
        <v>0</v>
      </c>
      <c r="BD1460" s="13"/>
      <c r="BE1460" s="13">
        <v>0.16666666666666699</v>
      </c>
    </row>
    <row r="1461" spans="2:57" x14ac:dyDescent="0.25">
      <c r="B1461" t="s">
        <v>316</v>
      </c>
      <c r="C1461" s="13">
        <v>0.308823529411765</v>
      </c>
      <c r="D1461" s="13">
        <v>0.238095238095238</v>
      </c>
      <c r="E1461" s="13">
        <v>0.375</v>
      </c>
      <c r="F1461" s="13">
        <v>0.15384615384615399</v>
      </c>
      <c r="G1461" s="13">
        <v>0.44444444444444398</v>
      </c>
      <c r="H1461" s="13"/>
      <c r="I1461" s="13">
        <v>0.26</v>
      </c>
      <c r="J1461" s="13">
        <v>0.44444444444444398</v>
      </c>
      <c r="K1461" s="13"/>
      <c r="L1461" s="13">
        <v>0.33333333333333298</v>
      </c>
      <c r="M1461" s="13">
        <v>0.18181818181818199</v>
      </c>
      <c r="N1461" s="13">
        <v>0.25</v>
      </c>
      <c r="O1461" s="13">
        <v>0.375</v>
      </c>
      <c r="P1461" s="13"/>
      <c r="Q1461" s="13">
        <v>0.18181818181818199</v>
      </c>
      <c r="R1461" s="13">
        <v>0.54545454545454497</v>
      </c>
      <c r="S1461" s="13">
        <v>0.6</v>
      </c>
      <c r="T1461" s="13">
        <v>0</v>
      </c>
      <c r="U1461" s="13">
        <v>0.33333333333333298</v>
      </c>
      <c r="V1461" s="13">
        <v>0.33333333333333298</v>
      </c>
      <c r="W1461" s="13">
        <v>0.2</v>
      </c>
      <c r="X1461" s="13">
        <v>0.25</v>
      </c>
      <c r="Y1461" s="13"/>
      <c r="Z1461" s="13">
        <v>0.28571428571428598</v>
      </c>
      <c r="AA1461" s="13">
        <v>0.28571428571428598</v>
      </c>
      <c r="AB1461" s="13">
        <v>0.41666666666666702</v>
      </c>
      <c r="AC1461" s="13">
        <v>0.25</v>
      </c>
      <c r="AD1461" s="13">
        <v>0.25</v>
      </c>
      <c r="AE1461" s="13">
        <v>0.36363636363636398</v>
      </c>
      <c r="AF1461" s="13">
        <v>0.66666666666666696</v>
      </c>
      <c r="AG1461" s="13">
        <v>0.11111111111111099</v>
      </c>
      <c r="AH1461" s="13"/>
      <c r="AI1461" s="13">
        <v>0.16666666666666699</v>
      </c>
      <c r="AJ1461" s="13">
        <v>0.33333333333333298</v>
      </c>
      <c r="AK1461" s="13">
        <v>0.45454545454545497</v>
      </c>
      <c r="AL1461" s="13">
        <v>0.31034482758620702</v>
      </c>
      <c r="AM1461" s="13">
        <v>0.125</v>
      </c>
      <c r="AN1461" s="13"/>
      <c r="AO1461" s="13">
        <v>0.27272727272727298</v>
      </c>
      <c r="AP1461" s="13">
        <v>0.46153846153846201</v>
      </c>
      <c r="AQ1461" s="13"/>
      <c r="AR1461" s="13">
        <v>0.33333333333333298</v>
      </c>
      <c r="AS1461" s="13">
        <v>0.16666666666666699</v>
      </c>
      <c r="AT1461" s="13">
        <v>1</v>
      </c>
      <c r="AU1461" s="13">
        <v>0</v>
      </c>
      <c r="AV1461" s="13">
        <v>0.5</v>
      </c>
      <c r="AW1461" s="13">
        <v>0.14285714285714299</v>
      </c>
      <c r="AX1461" s="13" t="s">
        <v>529</v>
      </c>
      <c r="AY1461" s="13">
        <v>0</v>
      </c>
      <c r="AZ1461" s="13">
        <v>0.4</v>
      </c>
      <c r="BA1461" s="13">
        <v>0.4</v>
      </c>
      <c r="BB1461" s="13">
        <v>0.22222222222222199</v>
      </c>
      <c r="BC1461" s="13">
        <v>0.66666666666666696</v>
      </c>
      <c r="BD1461" s="13"/>
      <c r="BE1461" s="13">
        <v>0.33333333333333298</v>
      </c>
    </row>
    <row r="1462" spans="2:57" x14ac:dyDescent="0.25">
      <c r="B1462" t="s">
        <v>335</v>
      </c>
      <c r="C1462" s="13">
        <v>0.20588235294117599</v>
      </c>
      <c r="D1462" s="13">
        <v>0.28571428571428598</v>
      </c>
      <c r="E1462" s="13">
        <v>0.25</v>
      </c>
      <c r="F1462" s="13">
        <v>0.230769230769231</v>
      </c>
      <c r="G1462" s="13">
        <v>5.5555555555555601E-2</v>
      </c>
      <c r="H1462" s="13"/>
      <c r="I1462" s="13">
        <v>0.26</v>
      </c>
      <c r="J1462" s="13">
        <v>5.5555555555555601E-2</v>
      </c>
      <c r="K1462" s="13"/>
      <c r="L1462" s="13">
        <v>0.22222222222222199</v>
      </c>
      <c r="M1462" s="13">
        <v>0.45454545454545497</v>
      </c>
      <c r="N1462" s="13">
        <v>0.1875</v>
      </c>
      <c r="O1462" s="13">
        <v>0.125</v>
      </c>
      <c r="P1462" s="13"/>
      <c r="Q1462" s="13">
        <v>0.31818181818181801</v>
      </c>
      <c r="R1462" s="13">
        <v>0.27272727272727298</v>
      </c>
      <c r="S1462" s="13">
        <v>0.2</v>
      </c>
      <c r="T1462" s="13">
        <v>0.2</v>
      </c>
      <c r="U1462" s="13">
        <v>0</v>
      </c>
      <c r="V1462" s="13">
        <v>0</v>
      </c>
      <c r="W1462" s="13">
        <v>0.2</v>
      </c>
      <c r="X1462" s="13">
        <v>0.125</v>
      </c>
      <c r="Y1462" s="13"/>
      <c r="Z1462" s="13">
        <v>0.35714285714285698</v>
      </c>
      <c r="AA1462" s="13">
        <v>0.42857142857142899</v>
      </c>
      <c r="AB1462" s="13">
        <v>8.3333333333333301E-2</v>
      </c>
      <c r="AC1462" s="13">
        <v>0.5</v>
      </c>
      <c r="AD1462" s="13">
        <v>0.125</v>
      </c>
      <c r="AE1462" s="13">
        <v>0</v>
      </c>
      <c r="AF1462" s="13">
        <v>0</v>
      </c>
      <c r="AG1462" s="13">
        <v>0.22222222222222199</v>
      </c>
      <c r="AH1462" s="13"/>
      <c r="AI1462" s="13">
        <v>0.16666666666666699</v>
      </c>
      <c r="AJ1462" s="13">
        <v>0.41666666666666702</v>
      </c>
      <c r="AK1462" s="13">
        <v>0.18181818181818199</v>
      </c>
      <c r="AL1462" s="13">
        <v>0.20689655172413801</v>
      </c>
      <c r="AM1462" s="13">
        <v>0</v>
      </c>
      <c r="AN1462" s="13"/>
      <c r="AO1462" s="13">
        <v>0.218181818181818</v>
      </c>
      <c r="AP1462" s="13">
        <v>0.15384615384615399</v>
      </c>
      <c r="AQ1462" s="13"/>
      <c r="AR1462" s="13">
        <v>0</v>
      </c>
      <c r="AS1462" s="13">
        <v>0.16666666666666699</v>
      </c>
      <c r="AT1462" s="13">
        <v>0</v>
      </c>
      <c r="AU1462" s="13">
        <v>0.5</v>
      </c>
      <c r="AV1462" s="13">
        <v>0.16666666666666699</v>
      </c>
      <c r="AW1462" s="13">
        <v>0.28571428571428598</v>
      </c>
      <c r="AX1462" s="13" t="s">
        <v>529</v>
      </c>
      <c r="AY1462" s="13">
        <v>0.5</v>
      </c>
      <c r="AZ1462" s="13">
        <v>0.1</v>
      </c>
      <c r="BA1462" s="13">
        <v>0.4</v>
      </c>
      <c r="BB1462" s="13">
        <v>0.22222222222222199</v>
      </c>
      <c r="BC1462" s="13">
        <v>0.33333333333333298</v>
      </c>
      <c r="BD1462" s="13"/>
      <c r="BE1462" s="13">
        <v>0.16666666666666699</v>
      </c>
    </row>
    <row r="1463" spans="2:57" x14ac:dyDescent="0.25">
      <c r="B1463" t="s">
        <v>318</v>
      </c>
      <c r="C1463" s="13">
        <v>8.8235294117647106E-2</v>
      </c>
      <c r="D1463" s="13">
        <v>4.7619047619047603E-2</v>
      </c>
      <c r="E1463" s="13">
        <v>0.125</v>
      </c>
      <c r="F1463" s="13">
        <v>0.15384615384615399</v>
      </c>
      <c r="G1463" s="13">
        <v>5.5555555555555601E-2</v>
      </c>
      <c r="H1463" s="13"/>
      <c r="I1463" s="13">
        <v>0.1</v>
      </c>
      <c r="J1463" s="13">
        <v>5.5555555555555601E-2</v>
      </c>
      <c r="K1463" s="13"/>
      <c r="L1463" s="13">
        <v>0.11111111111111099</v>
      </c>
      <c r="M1463" s="13">
        <v>9.0909090909090898E-2</v>
      </c>
      <c r="N1463" s="13">
        <v>0.125</v>
      </c>
      <c r="O1463" s="13">
        <v>6.25E-2</v>
      </c>
      <c r="P1463" s="13"/>
      <c r="Q1463" s="13">
        <v>0.13636363636363599</v>
      </c>
      <c r="R1463" s="13">
        <v>0</v>
      </c>
      <c r="S1463" s="13">
        <v>0</v>
      </c>
      <c r="T1463" s="13">
        <v>0</v>
      </c>
      <c r="U1463" s="13">
        <v>0.16666666666666699</v>
      </c>
      <c r="V1463" s="13">
        <v>0</v>
      </c>
      <c r="W1463" s="13">
        <v>0.4</v>
      </c>
      <c r="X1463" s="13">
        <v>0</v>
      </c>
      <c r="Y1463" s="13"/>
      <c r="Z1463" s="13">
        <v>7.1428571428571397E-2</v>
      </c>
      <c r="AA1463" s="13">
        <v>0.14285714285714299</v>
      </c>
      <c r="AB1463" s="13">
        <v>8.3333333333333301E-2</v>
      </c>
      <c r="AC1463" s="13">
        <v>0</v>
      </c>
      <c r="AD1463" s="13">
        <v>0</v>
      </c>
      <c r="AE1463" s="13">
        <v>0.18181818181818199</v>
      </c>
      <c r="AF1463" s="13">
        <v>0</v>
      </c>
      <c r="AG1463" s="13">
        <v>0.11111111111111099</v>
      </c>
      <c r="AH1463" s="13"/>
      <c r="AI1463" s="13">
        <v>0</v>
      </c>
      <c r="AJ1463" s="13">
        <v>0</v>
      </c>
      <c r="AK1463" s="13">
        <v>9.0909090909090898E-2</v>
      </c>
      <c r="AL1463" s="13">
        <v>0.10344827586206901</v>
      </c>
      <c r="AM1463" s="13">
        <v>0.25</v>
      </c>
      <c r="AN1463" s="13"/>
      <c r="AO1463" s="13">
        <v>7.2727272727272696E-2</v>
      </c>
      <c r="AP1463" s="13">
        <v>0.15384615384615399</v>
      </c>
      <c r="AQ1463" s="13"/>
      <c r="AR1463" s="13">
        <v>0.33333333333333298</v>
      </c>
      <c r="AS1463" s="13">
        <v>5.5555555555555601E-2</v>
      </c>
      <c r="AT1463" s="13">
        <v>0</v>
      </c>
      <c r="AU1463" s="13">
        <v>0</v>
      </c>
      <c r="AV1463" s="13">
        <v>0.16666666666666699</v>
      </c>
      <c r="AW1463" s="13">
        <v>0</v>
      </c>
      <c r="AX1463" s="13" t="s">
        <v>529</v>
      </c>
      <c r="AY1463" s="13">
        <v>0</v>
      </c>
      <c r="AZ1463" s="13">
        <v>0.2</v>
      </c>
      <c r="BA1463" s="13">
        <v>0</v>
      </c>
      <c r="BB1463" s="13">
        <v>0.11111111111111099</v>
      </c>
      <c r="BC1463" s="13">
        <v>0</v>
      </c>
      <c r="BD1463" s="13"/>
      <c r="BE1463" s="13">
        <v>0.16666666666666699</v>
      </c>
    </row>
    <row r="1464" spans="2:57" x14ac:dyDescent="0.25">
      <c r="B1464" t="s">
        <v>82</v>
      </c>
      <c r="C1464" s="13">
        <v>0.10294117647058799</v>
      </c>
      <c r="D1464" s="13">
        <v>4.7619047619047603E-2</v>
      </c>
      <c r="E1464" s="13">
        <v>0.125</v>
      </c>
      <c r="F1464" s="13">
        <v>0.15384615384615399</v>
      </c>
      <c r="G1464" s="13">
        <v>0.11111111111111099</v>
      </c>
      <c r="H1464" s="13"/>
      <c r="I1464" s="13">
        <v>0.1</v>
      </c>
      <c r="J1464" s="13">
        <v>0.11111111111111099</v>
      </c>
      <c r="K1464" s="13"/>
      <c r="L1464" s="13">
        <v>0.11111111111111099</v>
      </c>
      <c r="M1464" s="13">
        <v>9.0909090909090898E-2</v>
      </c>
      <c r="N1464" s="13">
        <v>6.25E-2</v>
      </c>
      <c r="O1464" s="13">
        <v>0.125</v>
      </c>
      <c r="P1464" s="13"/>
      <c r="Q1464" s="13">
        <v>4.5454545454545497E-2</v>
      </c>
      <c r="R1464" s="13">
        <v>9.0909090909090898E-2</v>
      </c>
      <c r="S1464" s="13">
        <v>0.2</v>
      </c>
      <c r="T1464" s="13">
        <v>0.2</v>
      </c>
      <c r="U1464" s="13">
        <v>0</v>
      </c>
      <c r="V1464" s="13">
        <v>0.33333333333333298</v>
      </c>
      <c r="W1464" s="13">
        <v>0</v>
      </c>
      <c r="X1464" s="13">
        <v>0.125</v>
      </c>
      <c r="Y1464" s="13"/>
      <c r="Z1464" s="13">
        <v>7.1428571428571397E-2</v>
      </c>
      <c r="AA1464" s="13">
        <v>0.14285714285714299</v>
      </c>
      <c r="AB1464" s="13">
        <v>0.16666666666666699</v>
      </c>
      <c r="AC1464" s="13">
        <v>0</v>
      </c>
      <c r="AD1464" s="13">
        <v>0</v>
      </c>
      <c r="AE1464" s="13">
        <v>0.18181818181818199</v>
      </c>
      <c r="AF1464" s="13">
        <v>0</v>
      </c>
      <c r="AG1464" s="13">
        <v>0.11111111111111099</v>
      </c>
      <c r="AH1464" s="13"/>
      <c r="AI1464" s="13">
        <v>0</v>
      </c>
      <c r="AJ1464" s="13">
        <v>8.3333333333333301E-2</v>
      </c>
      <c r="AK1464" s="13">
        <v>0.18181818181818199</v>
      </c>
      <c r="AL1464" s="13">
        <v>6.8965517241379296E-2</v>
      </c>
      <c r="AM1464" s="13">
        <v>0.125</v>
      </c>
      <c r="AN1464" s="13"/>
      <c r="AO1464" s="13">
        <v>7.2727272727272696E-2</v>
      </c>
      <c r="AP1464" s="13">
        <v>0.230769230769231</v>
      </c>
      <c r="AQ1464" s="13"/>
      <c r="AR1464" s="13">
        <v>0.33333333333333298</v>
      </c>
      <c r="AS1464" s="13">
        <v>0.22222222222222199</v>
      </c>
      <c r="AT1464" s="13">
        <v>0</v>
      </c>
      <c r="AU1464" s="13">
        <v>0</v>
      </c>
      <c r="AV1464" s="13">
        <v>0</v>
      </c>
      <c r="AW1464" s="13">
        <v>0.14285714285714299</v>
      </c>
      <c r="AX1464" s="13" t="s">
        <v>529</v>
      </c>
      <c r="AY1464" s="13">
        <v>0</v>
      </c>
      <c r="AZ1464" s="13">
        <v>0.1</v>
      </c>
      <c r="BA1464" s="13">
        <v>0</v>
      </c>
      <c r="BB1464" s="13">
        <v>0</v>
      </c>
      <c r="BC1464" s="13">
        <v>0</v>
      </c>
      <c r="BD1464" s="13"/>
      <c r="BE1464" s="13">
        <v>0.16666666666666699</v>
      </c>
    </row>
    <row r="1465" spans="2:57" x14ac:dyDescent="0.25">
      <c r="B1465" t="s">
        <v>319</v>
      </c>
      <c r="C1465" s="13">
        <v>0.60294117647058798</v>
      </c>
      <c r="D1465" s="13">
        <v>0.61904761904761896</v>
      </c>
      <c r="E1465" s="13">
        <v>0.5</v>
      </c>
      <c r="F1465" s="13">
        <v>0.46153846153846201</v>
      </c>
      <c r="G1465" s="13">
        <v>0.77777777777777801</v>
      </c>
      <c r="H1465" s="13"/>
      <c r="I1465" s="13">
        <v>0.54</v>
      </c>
      <c r="J1465" s="13">
        <v>0.77777777777777801</v>
      </c>
      <c r="K1465" s="13"/>
      <c r="L1465" s="13">
        <v>0.55555555555555602</v>
      </c>
      <c r="M1465" s="13">
        <v>0.36363636363636398</v>
      </c>
      <c r="N1465" s="13">
        <v>0.625</v>
      </c>
      <c r="O1465" s="13">
        <v>0.6875</v>
      </c>
      <c r="P1465" s="13"/>
      <c r="Q1465" s="13">
        <v>0.5</v>
      </c>
      <c r="R1465" s="13">
        <v>0.63636363636363602</v>
      </c>
      <c r="S1465" s="13">
        <v>0.6</v>
      </c>
      <c r="T1465" s="13">
        <v>0.6</v>
      </c>
      <c r="U1465" s="13">
        <v>0.83333333333333304</v>
      </c>
      <c r="V1465" s="13">
        <v>0.66666666666666696</v>
      </c>
      <c r="W1465" s="13">
        <v>0.4</v>
      </c>
      <c r="X1465" s="13">
        <v>0.75</v>
      </c>
      <c r="Y1465" s="13"/>
      <c r="Z1465" s="13">
        <v>0.5</v>
      </c>
      <c r="AA1465" s="13">
        <v>0.28571428571428598</v>
      </c>
      <c r="AB1465" s="13">
        <v>0.66666666666666696</v>
      </c>
      <c r="AC1465" s="13">
        <v>0.5</v>
      </c>
      <c r="AD1465" s="13">
        <v>0.875</v>
      </c>
      <c r="AE1465" s="13">
        <v>0.63636363636363602</v>
      </c>
      <c r="AF1465" s="13">
        <v>1</v>
      </c>
      <c r="AG1465" s="13">
        <v>0.55555555555555602</v>
      </c>
      <c r="AH1465" s="13"/>
      <c r="AI1465" s="13">
        <v>0.83333333333333304</v>
      </c>
      <c r="AJ1465" s="13">
        <v>0.5</v>
      </c>
      <c r="AK1465" s="13">
        <v>0.54545454545454497</v>
      </c>
      <c r="AL1465" s="13">
        <v>0.62068965517241403</v>
      </c>
      <c r="AM1465" s="13">
        <v>0.625</v>
      </c>
      <c r="AN1465" s="13"/>
      <c r="AO1465" s="13">
        <v>0.63636363636363602</v>
      </c>
      <c r="AP1465" s="13">
        <v>0.46153846153846201</v>
      </c>
      <c r="AQ1465" s="13"/>
      <c r="AR1465" s="13">
        <v>0.33333333333333298</v>
      </c>
      <c r="AS1465" s="13">
        <v>0.55555555555555602</v>
      </c>
      <c r="AT1465" s="13">
        <v>1</v>
      </c>
      <c r="AU1465" s="13">
        <v>0.5</v>
      </c>
      <c r="AV1465" s="13">
        <v>0.66666666666666696</v>
      </c>
      <c r="AW1465" s="13">
        <v>0.57142857142857095</v>
      </c>
      <c r="AX1465" s="13" t="s">
        <v>529</v>
      </c>
      <c r="AY1465" s="13">
        <v>0.5</v>
      </c>
      <c r="AZ1465" s="13">
        <v>0.6</v>
      </c>
      <c r="BA1465" s="13">
        <v>0.6</v>
      </c>
      <c r="BB1465" s="13">
        <v>0.66666666666666696</v>
      </c>
      <c r="BC1465" s="13">
        <v>0.66666666666666696</v>
      </c>
      <c r="BD1465" s="13"/>
      <c r="BE1465" s="13">
        <v>0.5</v>
      </c>
    </row>
    <row r="1466" spans="2:57" x14ac:dyDescent="0.25">
      <c r="B1466" t="s">
        <v>274</v>
      </c>
      <c r="C1466" s="13">
        <v>-0.5</v>
      </c>
      <c r="D1466" s="13">
        <v>-0.57142857142857095</v>
      </c>
      <c r="E1466" s="13">
        <v>-0.375</v>
      </c>
      <c r="F1466" s="13">
        <v>-0.30769230769230799</v>
      </c>
      <c r="G1466" s="13">
        <v>-0.66666666666666696</v>
      </c>
      <c r="H1466" s="13"/>
      <c r="I1466" s="13">
        <v>-0.44</v>
      </c>
      <c r="J1466" s="13">
        <v>-0.66666666666666696</v>
      </c>
      <c r="K1466" s="13"/>
      <c r="L1466" s="13">
        <v>-0.44444444444444398</v>
      </c>
      <c r="M1466" s="13">
        <v>-0.27272727272727298</v>
      </c>
      <c r="N1466" s="13">
        <v>-0.5625</v>
      </c>
      <c r="O1466" s="13">
        <v>-0.5625</v>
      </c>
      <c r="P1466" s="13"/>
      <c r="Q1466" s="13">
        <v>-0.45454545454545497</v>
      </c>
      <c r="R1466" s="13">
        <v>-0.54545454545454497</v>
      </c>
      <c r="S1466" s="13">
        <v>-0.4</v>
      </c>
      <c r="T1466" s="13">
        <v>-0.4</v>
      </c>
      <c r="U1466" s="13">
        <v>-0.83333333333333304</v>
      </c>
      <c r="V1466" s="13">
        <v>-0.33333333333333298</v>
      </c>
      <c r="W1466" s="13">
        <v>-0.4</v>
      </c>
      <c r="X1466" s="13">
        <v>-0.625</v>
      </c>
      <c r="Y1466" s="13"/>
      <c r="Z1466" s="13">
        <v>-0.42857142857142899</v>
      </c>
      <c r="AA1466" s="13">
        <v>-0.14285714285714299</v>
      </c>
      <c r="AB1466" s="13">
        <v>-0.5</v>
      </c>
      <c r="AC1466" s="13">
        <v>-0.5</v>
      </c>
      <c r="AD1466" s="13">
        <v>-0.875</v>
      </c>
      <c r="AE1466" s="13">
        <v>-0.45454545454545497</v>
      </c>
      <c r="AF1466" s="13">
        <v>-1</v>
      </c>
      <c r="AG1466" s="13">
        <v>-0.44444444444444398</v>
      </c>
      <c r="AH1466" s="13"/>
      <c r="AI1466" s="13">
        <v>-0.83333333333333304</v>
      </c>
      <c r="AJ1466" s="13">
        <v>-0.41666666666666702</v>
      </c>
      <c r="AK1466" s="13">
        <v>-0.36363636363636398</v>
      </c>
      <c r="AL1466" s="13">
        <v>-0.55172413793103403</v>
      </c>
      <c r="AM1466" s="13">
        <v>-0.5</v>
      </c>
      <c r="AN1466" s="13"/>
      <c r="AO1466" s="13">
        <v>-0.56363636363636405</v>
      </c>
      <c r="AP1466" s="13">
        <v>-0.230769230769231</v>
      </c>
      <c r="AQ1466" s="13"/>
      <c r="AR1466" s="13">
        <v>0</v>
      </c>
      <c r="AS1466" s="13">
        <v>-0.33333333333333298</v>
      </c>
      <c r="AT1466" s="13">
        <v>-1</v>
      </c>
      <c r="AU1466" s="13">
        <v>-0.5</v>
      </c>
      <c r="AV1466" s="13">
        <v>-0.66666666666666696</v>
      </c>
      <c r="AW1466" s="13">
        <v>-0.42857142857142899</v>
      </c>
      <c r="AX1466" s="13" t="s">
        <v>529</v>
      </c>
      <c r="AY1466" s="13">
        <v>-0.5</v>
      </c>
      <c r="AZ1466" s="13">
        <v>-0.5</v>
      </c>
      <c r="BA1466" s="13">
        <v>-0.6</v>
      </c>
      <c r="BB1466" s="13">
        <v>-0.66666666666666696</v>
      </c>
      <c r="BC1466" s="13">
        <v>-0.66666666666666696</v>
      </c>
      <c r="BD1466" s="13"/>
      <c r="BE1466" s="13">
        <v>-0.33333333333333298</v>
      </c>
    </row>
    <row r="1467" spans="2:57" x14ac:dyDescent="0.25">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row>
    <row r="1468" spans="2:57" x14ac:dyDescent="0.25">
      <c r="B1468" s="6" t="s">
        <v>561</v>
      </c>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row>
    <row r="1469" spans="2:57" x14ac:dyDescent="0.25">
      <c r="B1469" s="23" t="s">
        <v>531</v>
      </c>
      <c r="C1469" s="13"/>
      <c r="D1469" s="13"/>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c r="AE1469" s="13"/>
      <c r="AF1469" s="13"/>
      <c r="AG1469" s="13"/>
      <c r="AH1469" s="13"/>
      <c r="AI1469" s="13"/>
      <c r="AJ1469" s="13"/>
      <c r="AK1469" s="13"/>
      <c r="AL1469" s="13"/>
      <c r="AM1469" s="13"/>
      <c r="AN1469" s="13"/>
      <c r="AO1469" s="13"/>
      <c r="AP1469" s="13"/>
      <c r="AQ1469" s="13"/>
      <c r="AR1469" s="13"/>
      <c r="AS1469" s="13"/>
      <c r="AT1469" s="13"/>
      <c r="AU1469" s="13"/>
      <c r="AV1469" s="13"/>
      <c r="AW1469" s="13"/>
      <c r="AX1469" s="13"/>
      <c r="AY1469" s="13"/>
      <c r="AZ1469" s="13"/>
      <c r="BA1469" s="13"/>
      <c r="BB1469" s="13"/>
      <c r="BC1469" s="13"/>
      <c r="BD1469" s="13"/>
      <c r="BE1469" s="13"/>
    </row>
    <row r="1470" spans="2:57" x14ac:dyDescent="0.25">
      <c r="B1470" t="s">
        <v>315</v>
      </c>
      <c r="C1470" s="13">
        <v>0.191176470588235</v>
      </c>
      <c r="D1470" s="13">
        <v>0.38095238095238099</v>
      </c>
      <c r="E1470" s="13">
        <v>6.25E-2</v>
      </c>
      <c r="F1470" s="13">
        <v>0.230769230769231</v>
      </c>
      <c r="G1470" s="13">
        <v>5.5555555555555601E-2</v>
      </c>
      <c r="H1470" s="13"/>
      <c r="I1470" s="13">
        <v>0.24</v>
      </c>
      <c r="J1470" s="13">
        <v>5.5555555555555601E-2</v>
      </c>
      <c r="K1470" s="13"/>
      <c r="L1470" s="13">
        <v>0.22222222222222199</v>
      </c>
      <c r="M1470" s="13">
        <v>0.18181818181818199</v>
      </c>
      <c r="N1470" s="13">
        <v>0.375</v>
      </c>
      <c r="O1470" s="13">
        <v>9.375E-2</v>
      </c>
      <c r="P1470" s="13"/>
      <c r="Q1470" s="13">
        <v>0.36363636363636398</v>
      </c>
      <c r="R1470" s="13">
        <v>0</v>
      </c>
      <c r="S1470" s="13">
        <v>0.2</v>
      </c>
      <c r="T1470" s="13">
        <v>0.2</v>
      </c>
      <c r="U1470" s="13">
        <v>0.16666666666666699</v>
      </c>
      <c r="V1470" s="13">
        <v>0.33333333333333298</v>
      </c>
      <c r="W1470" s="13">
        <v>0</v>
      </c>
      <c r="X1470" s="13">
        <v>0</v>
      </c>
      <c r="Y1470" s="13"/>
      <c r="Z1470" s="13">
        <v>0.14285714285714299</v>
      </c>
      <c r="AA1470" s="13">
        <v>0.28571428571428598</v>
      </c>
      <c r="AB1470" s="13">
        <v>8.3333333333333301E-2</v>
      </c>
      <c r="AC1470" s="13">
        <v>0</v>
      </c>
      <c r="AD1470" s="13">
        <v>0.125</v>
      </c>
      <c r="AE1470" s="13">
        <v>0.27272727272727298</v>
      </c>
      <c r="AF1470" s="13">
        <v>0</v>
      </c>
      <c r="AG1470" s="13">
        <v>0.44444444444444398</v>
      </c>
      <c r="AH1470" s="13"/>
      <c r="AI1470" s="13">
        <v>0.66666666666666696</v>
      </c>
      <c r="AJ1470" s="13">
        <v>0.16666666666666699</v>
      </c>
      <c r="AK1470" s="13">
        <v>0.18181818181818199</v>
      </c>
      <c r="AL1470" s="13">
        <v>0.17241379310344801</v>
      </c>
      <c r="AM1470" s="13">
        <v>0</v>
      </c>
      <c r="AN1470" s="13"/>
      <c r="AO1470" s="13">
        <v>0.236363636363636</v>
      </c>
      <c r="AP1470" s="13">
        <v>0</v>
      </c>
      <c r="AQ1470" s="13"/>
      <c r="AR1470" s="13">
        <v>0</v>
      </c>
      <c r="AS1470" s="13">
        <v>0.16666666666666699</v>
      </c>
      <c r="AT1470" s="13">
        <v>0</v>
      </c>
      <c r="AU1470" s="13">
        <v>0</v>
      </c>
      <c r="AV1470" s="13">
        <v>0.33333333333333298</v>
      </c>
      <c r="AW1470" s="13">
        <v>0.42857142857142899</v>
      </c>
      <c r="AX1470" s="13" t="s">
        <v>529</v>
      </c>
      <c r="AY1470" s="13">
        <v>0.5</v>
      </c>
      <c r="AZ1470" s="13">
        <v>0.1</v>
      </c>
      <c r="BA1470" s="13">
        <v>0</v>
      </c>
      <c r="BB1470" s="13">
        <v>0.11111111111111099</v>
      </c>
      <c r="BC1470" s="13">
        <v>0.66666666666666696</v>
      </c>
      <c r="BD1470" s="13"/>
      <c r="BE1470" s="13">
        <v>0.33333333333333298</v>
      </c>
    </row>
    <row r="1471" spans="2:57" x14ac:dyDescent="0.25">
      <c r="B1471" t="s">
        <v>316</v>
      </c>
      <c r="C1471" s="13">
        <v>0.308823529411765</v>
      </c>
      <c r="D1471" s="13">
        <v>0.238095238095238</v>
      </c>
      <c r="E1471" s="13">
        <v>0.3125</v>
      </c>
      <c r="F1471" s="13">
        <v>0.46153846153846201</v>
      </c>
      <c r="G1471" s="13">
        <v>0.27777777777777801</v>
      </c>
      <c r="H1471" s="13"/>
      <c r="I1471" s="13">
        <v>0.32</v>
      </c>
      <c r="J1471" s="13">
        <v>0.27777777777777801</v>
      </c>
      <c r="K1471" s="13"/>
      <c r="L1471" s="13">
        <v>0.22222222222222199</v>
      </c>
      <c r="M1471" s="13">
        <v>0.45454545454545497</v>
      </c>
      <c r="N1471" s="13">
        <v>0.3125</v>
      </c>
      <c r="O1471" s="13">
        <v>0.28125</v>
      </c>
      <c r="P1471" s="13"/>
      <c r="Q1471" s="13">
        <v>0.27272727272727298</v>
      </c>
      <c r="R1471" s="13">
        <v>0.45454545454545497</v>
      </c>
      <c r="S1471" s="13">
        <v>0.4</v>
      </c>
      <c r="T1471" s="13">
        <v>0.2</v>
      </c>
      <c r="U1471" s="13">
        <v>0.5</v>
      </c>
      <c r="V1471" s="13">
        <v>0</v>
      </c>
      <c r="W1471" s="13">
        <v>0.4</v>
      </c>
      <c r="X1471" s="13">
        <v>0.25</v>
      </c>
      <c r="Y1471" s="13"/>
      <c r="Z1471" s="13">
        <v>0.14285714285714299</v>
      </c>
      <c r="AA1471" s="13">
        <v>0.28571428571428598</v>
      </c>
      <c r="AB1471" s="13">
        <v>0.41666666666666702</v>
      </c>
      <c r="AC1471" s="13">
        <v>0.5</v>
      </c>
      <c r="AD1471" s="13">
        <v>0.625</v>
      </c>
      <c r="AE1471" s="13">
        <v>0.27272727272727298</v>
      </c>
      <c r="AF1471" s="13">
        <v>0</v>
      </c>
      <c r="AG1471" s="13">
        <v>0.22222222222222199</v>
      </c>
      <c r="AH1471" s="13"/>
      <c r="AI1471" s="13">
        <v>0</v>
      </c>
      <c r="AJ1471" s="13">
        <v>0.41666666666666702</v>
      </c>
      <c r="AK1471" s="13">
        <v>0.27272727272727298</v>
      </c>
      <c r="AL1471" s="13">
        <v>0.27586206896551702</v>
      </c>
      <c r="AM1471" s="13">
        <v>0.625</v>
      </c>
      <c r="AN1471" s="13"/>
      <c r="AO1471" s="13">
        <v>0.32727272727272699</v>
      </c>
      <c r="AP1471" s="13">
        <v>0.230769230769231</v>
      </c>
      <c r="AQ1471" s="13"/>
      <c r="AR1471" s="13">
        <v>0.33333333333333298</v>
      </c>
      <c r="AS1471" s="13">
        <v>0.22222222222222199</v>
      </c>
      <c r="AT1471" s="13">
        <v>0.66666666666666696</v>
      </c>
      <c r="AU1471" s="13">
        <v>0.5</v>
      </c>
      <c r="AV1471" s="13">
        <v>0.16666666666666699</v>
      </c>
      <c r="AW1471" s="13">
        <v>0.14285714285714299</v>
      </c>
      <c r="AX1471" s="13" t="s">
        <v>529</v>
      </c>
      <c r="AY1471" s="13">
        <v>0</v>
      </c>
      <c r="AZ1471" s="13">
        <v>0.2</v>
      </c>
      <c r="BA1471" s="13">
        <v>0.6</v>
      </c>
      <c r="BB1471" s="13">
        <v>0.66666666666666696</v>
      </c>
      <c r="BC1471" s="13">
        <v>0</v>
      </c>
      <c r="BD1471" s="13"/>
      <c r="BE1471" s="13">
        <v>0</v>
      </c>
    </row>
    <row r="1472" spans="2:57" x14ac:dyDescent="0.25">
      <c r="B1472" t="s">
        <v>335</v>
      </c>
      <c r="C1472" s="13">
        <v>0.27941176470588203</v>
      </c>
      <c r="D1472" s="13">
        <v>0.33333333333333298</v>
      </c>
      <c r="E1472" s="13">
        <v>0.25</v>
      </c>
      <c r="F1472" s="13">
        <v>0.15384615384615399</v>
      </c>
      <c r="G1472" s="13">
        <v>0.33333333333333298</v>
      </c>
      <c r="H1472" s="13"/>
      <c r="I1472" s="13">
        <v>0.26</v>
      </c>
      <c r="J1472" s="13">
        <v>0.33333333333333298</v>
      </c>
      <c r="K1472" s="13"/>
      <c r="L1472" s="13">
        <v>0.33333333333333298</v>
      </c>
      <c r="M1472" s="13">
        <v>0.36363636363636398</v>
      </c>
      <c r="N1472" s="13">
        <v>6.25E-2</v>
      </c>
      <c r="O1472" s="13">
        <v>0.34375</v>
      </c>
      <c r="P1472" s="13"/>
      <c r="Q1472" s="13">
        <v>0.27272727272727298</v>
      </c>
      <c r="R1472" s="13">
        <v>0.18181818181818199</v>
      </c>
      <c r="S1472" s="13">
        <v>0.2</v>
      </c>
      <c r="T1472" s="13">
        <v>0.4</v>
      </c>
      <c r="U1472" s="13">
        <v>0.16666666666666699</v>
      </c>
      <c r="V1472" s="13">
        <v>0.33333333333333298</v>
      </c>
      <c r="W1472" s="13">
        <v>0.2</v>
      </c>
      <c r="X1472" s="13">
        <v>0.625</v>
      </c>
      <c r="Y1472" s="13"/>
      <c r="Z1472" s="13">
        <v>0.42857142857142899</v>
      </c>
      <c r="AA1472" s="13">
        <v>0.14285714285714299</v>
      </c>
      <c r="AB1472" s="13">
        <v>0.16666666666666699</v>
      </c>
      <c r="AC1472" s="13">
        <v>0.25</v>
      </c>
      <c r="AD1472" s="13">
        <v>0.25</v>
      </c>
      <c r="AE1472" s="13">
        <v>0.27272727272727298</v>
      </c>
      <c r="AF1472" s="13">
        <v>0.66666666666666696</v>
      </c>
      <c r="AG1472" s="13">
        <v>0.22222222222222199</v>
      </c>
      <c r="AH1472" s="13"/>
      <c r="AI1472" s="13">
        <v>0.16666666666666699</v>
      </c>
      <c r="AJ1472" s="13">
        <v>0.33333333333333298</v>
      </c>
      <c r="AK1472" s="13">
        <v>0.36363636363636398</v>
      </c>
      <c r="AL1472" s="13">
        <v>0.27586206896551702</v>
      </c>
      <c r="AM1472" s="13">
        <v>0.25</v>
      </c>
      <c r="AN1472" s="13"/>
      <c r="AO1472" s="13">
        <v>0.29090909090909101</v>
      </c>
      <c r="AP1472" s="13">
        <v>0.230769230769231</v>
      </c>
      <c r="AQ1472" s="13"/>
      <c r="AR1472" s="13">
        <v>0.33333333333333298</v>
      </c>
      <c r="AS1472" s="13">
        <v>0.27777777777777801</v>
      </c>
      <c r="AT1472" s="13">
        <v>0</v>
      </c>
      <c r="AU1472" s="13">
        <v>0.5</v>
      </c>
      <c r="AV1472" s="13">
        <v>0.33333333333333298</v>
      </c>
      <c r="AW1472" s="13">
        <v>0.28571428571428598</v>
      </c>
      <c r="AX1472" s="13" t="s">
        <v>529</v>
      </c>
      <c r="AY1472" s="13">
        <v>0.5</v>
      </c>
      <c r="AZ1472" s="13">
        <v>0.4</v>
      </c>
      <c r="BA1472" s="13">
        <v>0</v>
      </c>
      <c r="BB1472" s="13">
        <v>0.22222222222222199</v>
      </c>
      <c r="BC1472" s="13">
        <v>0.33333333333333298</v>
      </c>
      <c r="BD1472" s="13"/>
      <c r="BE1472" s="13">
        <v>0.16666666666666699</v>
      </c>
    </row>
    <row r="1473" spans="2:57" x14ac:dyDescent="0.25">
      <c r="B1473" t="s">
        <v>318</v>
      </c>
      <c r="C1473" s="13">
        <v>0.13235294117647101</v>
      </c>
      <c r="D1473" s="13">
        <v>0</v>
      </c>
      <c r="E1473" s="13">
        <v>0.25</v>
      </c>
      <c r="F1473" s="13">
        <v>0.15384615384615399</v>
      </c>
      <c r="G1473" s="13">
        <v>0.16666666666666699</v>
      </c>
      <c r="H1473" s="13"/>
      <c r="I1473" s="13">
        <v>0.12</v>
      </c>
      <c r="J1473" s="13">
        <v>0.16666666666666699</v>
      </c>
      <c r="K1473" s="13"/>
      <c r="L1473" s="13">
        <v>0.11111111111111099</v>
      </c>
      <c r="M1473" s="13">
        <v>0</v>
      </c>
      <c r="N1473" s="13">
        <v>0.125</v>
      </c>
      <c r="O1473" s="13">
        <v>0.1875</v>
      </c>
      <c r="P1473" s="13"/>
      <c r="Q1473" s="13">
        <v>9.0909090909090898E-2</v>
      </c>
      <c r="R1473" s="13">
        <v>0.18181818181818199</v>
      </c>
      <c r="S1473" s="13">
        <v>0</v>
      </c>
      <c r="T1473" s="13">
        <v>0.2</v>
      </c>
      <c r="U1473" s="13">
        <v>0</v>
      </c>
      <c r="V1473" s="13">
        <v>0.33333333333333298</v>
      </c>
      <c r="W1473" s="13">
        <v>0.4</v>
      </c>
      <c r="X1473" s="13">
        <v>0.125</v>
      </c>
      <c r="Y1473" s="13"/>
      <c r="Z1473" s="13">
        <v>7.1428571428571397E-2</v>
      </c>
      <c r="AA1473" s="13">
        <v>0.28571428571428598</v>
      </c>
      <c r="AB1473" s="13">
        <v>0.33333333333333298</v>
      </c>
      <c r="AC1473" s="13">
        <v>0.25</v>
      </c>
      <c r="AD1473" s="13">
        <v>0</v>
      </c>
      <c r="AE1473" s="13">
        <v>9.0909090909090898E-2</v>
      </c>
      <c r="AF1473" s="13">
        <v>0</v>
      </c>
      <c r="AG1473" s="13">
        <v>0</v>
      </c>
      <c r="AH1473" s="13"/>
      <c r="AI1473" s="13">
        <v>0.16666666666666699</v>
      </c>
      <c r="AJ1473" s="13">
        <v>8.3333333333333301E-2</v>
      </c>
      <c r="AK1473" s="13">
        <v>9.0909090909090898E-2</v>
      </c>
      <c r="AL1473" s="13">
        <v>0.17241379310344801</v>
      </c>
      <c r="AM1473" s="13">
        <v>0.125</v>
      </c>
      <c r="AN1473" s="13"/>
      <c r="AO1473" s="13">
        <v>9.0909090909090898E-2</v>
      </c>
      <c r="AP1473" s="13">
        <v>0.30769230769230799</v>
      </c>
      <c r="AQ1473" s="13"/>
      <c r="AR1473" s="13">
        <v>0.33333333333333298</v>
      </c>
      <c r="AS1473" s="13">
        <v>0.16666666666666699</v>
      </c>
      <c r="AT1473" s="13">
        <v>0.33333333333333298</v>
      </c>
      <c r="AU1473" s="13">
        <v>0</v>
      </c>
      <c r="AV1473" s="13">
        <v>0</v>
      </c>
      <c r="AW1473" s="13">
        <v>0</v>
      </c>
      <c r="AX1473" s="13" t="s">
        <v>529</v>
      </c>
      <c r="AY1473" s="13">
        <v>0</v>
      </c>
      <c r="AZ1473" s="13">
        <v>0.3</v>
      </c>
      <c r="BA1473" s="13">
        <v>0.2</v>
      </c>
      <c r="BB1473" s="13">
        <v>0</v>
      </c>
      <c r="BC1473" s="13">
        <v>0</v>
      </c>
      <c r="BD1473" s="13"/>
      <c r="BE1473" s="13">
        <v>0.33333333333333298</v>
      </c>
    </row>
    <row r="1474" spans="2:57" x14ac:dyDescent="0.25">
      <c r="B1474" t="s">
        <v>82</v>
      </c>
      <c r="C1474" s="13">
        <v>8.8235294117647106E-2</v>
      </c>
      <c r="D1474" s="13">
        <v>4.7619047619047603E-2</v>
      </c>
      <c r="E1474" s="13">
        <v>0.125</v>
      </c>
      <c r="F1474" s="13">
        <v>0</v>
      </c>
      <c r="G1474" s="13">
        <v>0.16666666666666699</v>
      </c>
      <c r="H1474" s="13"/>
      <c r="I1474" s="13">
        <v>0.06</v>
      </c>
      <c r="J1474" s="13">
        <v>0.16666666666666699</v>
      </c>
      <c r="K1474" s="13"/>
      <c r="L1474" s="13">
        <v>0.11111111111111099</v>
      </c>
      <c r="M1474" s="13">
        <v>0</v>
      </c>
      <c r="N1474" s="13">
        <v>0.125</v>
      </c>
      <c r="O1474" s="13">
        <v>9.375E-2</v>
      </c>
      <c r="P1474" s="13"/>
      <c r="Q1474" s="13">
        <v>0</v>
      </c>
      <c r="R1474" s="13">
        <v>0.18181818181818199</v>
      </c>
      <c r="S1474" s="13">
        <v>0.2</v>
      </c>
      <c r="T1474" s="13">
        <v>0</v>
      </c>
      <c r="U1474" s="13">
        <v>0.16666666666666699</v>
      </c>
      <c r="V1474" s="13">
        <v>0</v>
      </c>
      <c r="W1474" s="13">
        <v>0</v>
      </c>
      <c r="X1474" s="13">
        <v>0</v>
      </c>
      <c r="Y1474" s="13"/>
      <c r="Z1474" s="13">
        <v>0.214285714285714</v>
      </c>
      <c r="AA1474" s="13">
        <v>0</v>
      </c>
      <c r="AB1474" s="13">
        <v>0</v>
      </c>
      <c r="AC1474" s="13">
        <v>0</v>
      </c>
      <c r="AD1474" s="13">
        <v>0</v>
      </c>
      <c r="AE1474" s="13">
        <v>9.0909090909090898E-2</v>
      </c>
      <c r="AF1474" s="13">
        <v>0.33333333333333298</v>
      </c>
      <c r="AG1474" s="13">
        <v>0.11111111111111099</v>
      </c>
      <c r="AH1474" s="13"/>
      <c r="AI1474" s="13">
        <v>0</v>
      </c>
      <c r="AJ1474" s="13">
        <v>0</v>
      </c>
      <c r="AK1474" s="13">
        <v>9.0909090909090898E-2</v>
      </c>
      <c r="AL1474" s="13">
        <v>0.10344827586206901</v>
      </c>
      <c r="AM1474" s="13">
        <v>0</v>
      </c>
      <c r="AN1474" s="13"/>
      <c r="AO1474" s="13">
        <v>5.4545454545454501E-2</v>
      </c>
      <c r="AP1474" s="13">
        <v>0.230769230769231</v>
      </c>
      <c r="AQ1474" s="13"/>
      <c r="AR1474" s="13">
        <v>0</v>
      </c>
      <c r="AS1474" s="13">
        <v>0.16666666666666699</v>
      </c>
      <c r="AT1474" s="13">
        <v>0</v>
      </c>
      <c r="AU1474" s="13">
        <v>0</v>
      </c>
      <c r="AV1474" s="13">
        <v>0.16666666666666699</v>
      </c>
      <c r="AW1474" s="13">
        <v>0.14285714285714299</v>
      </c>
      <c r="AX1474" s="13" t="s">
        <v>529</v>
      </c>
      <c r="AY1474" s="13">
        <v>0</v>
      </c>
      <c r="AZ1474" s="13">
        <v>0</v>
      </c>
      <c r="BA1474" s="13">
        <v>0.2</v>
      </c>
      <c r="BB1474" s="13">
        <v>0</v>
      </c>
      <c r="BC1474" s="13">
        <v>0</v>
      </c>
      <c r="BD1474" s="13"/>
      <c r="BE1474" s="13">
        <v>0.16666666666666699</v>
      </c>
    </row>
    <row r="1475" spans="2:57" x14ac:dyDescent="0.25">
      <c r="B1475" t="s">
        <v>319</v>
      </c>
      <c r="C1475" s="13">
        <v>0.5</v>
      </c>
      <c r="D1475" s="13">
        <v>0.61904761904761896</v>
      </c>
      <c r="E1475" s="13">
        <v>0.375</v>
      </c>
      <c r="F1475" s="13">
        <v>0.69230769230769196</v>
      </c>
      <c r="G1475" s="13">
        <v>0.33333333333333298</v>
      </c>
      <c r="H1475" s="13"/>
      <c r="I1475" s="13">
        <v>0.56000000000000005</v>
      </c>
      <c r="J1475" s="13">
        <v>0.33333333333333298</v>
      </c>
      <c r="K1475" s="13"/>
      <c r="L1475" s="13">
        <v>0.44444444444444398</v>
      </c>
      <c r="M1475" s="13">
        <v>0.63636363636363602</v>
      </c>
      <c r="N1475" s="13">
        <v>0.6875</v>
      </c>
      <c r="O1475" s="13">
        <v>0.375</v>
      </c>
      <c r="P1475" s="13"/>
      <c r="Q1475" s="13">
        <v>0.63636363636363602</v>
      </c>
      <c r="R1475" s="13">
        <v>0.45454545454545497</v>
      </c>
      <c r="S1475" s="13">
        <v>0.6</v>
      </c>
      <c r="T1475" s="13">
        <v>0.4</v>
      </c>
      <c r="U1475" s="13">
        <v>0.66666666666666696</v>
      </c>
      <c r="V1475" s="13">
        <v>0.33333333333333298</v>
      </c>
      <c r="W1475" s="13">
        <v>0.4</v>
      </c>
      <c r="X1475" s="13">
        <v>0.25</v>
      </c>
      <c r="Y1475" s="13"/>
      <c r="Z1475" s="13">
        <v>0.28571428571428598</v>
      </c>
      <c r="AA1475" s="13">
        <v>0.57142857142857095</v>
      </c>
      <c r="AB1475" s="13">
        <v>0.5</v>
      </c>
      <c r="AC1475" s="13">
        <v>0.5</v>
      </c>
      <c r="AD1475" s="13">
        <v>0.75</v>
      </c>
      <c r="AE1475" s="13">
        <v>0.54545454545454497</v>
      </c>
      <c r="AF1475" s="13">
        <v>0</v>
      </c>
      <c r="AG1475" s="13">
        <v>0.66666666666666696</v>
      </c>
      <c r="AH1475" s="13"/>
      <c r="AI1475" s="13">
        <v>0.66666666666666696</v>
      </c>
      <c r="AJ1475" s="13">
        <v>0.58333333333333304</v>
      </c>
      <c r="AK1475" s="13">
        <v>0.45454545454545497</v>
      </c>
      <c r="AL1475" s="13">
        <v>0.44827586206896602</v>
      </c>
      <c r="AM1475" s="13">
        <v>0.625</v>
      </c>
      <c r="AN1475" s="13"/>
      <c r="AO1475" s="13">
        <v>0.56363636363636405</v>
      </c>
      <c r="AP1475" s="13">
        <v>0.230769230769231</v>
      </c>
      <c r="AQ1475" s="13"/>
      <c r="AR1475" s="13">
        <v>0.33333333333333298</v>
      </c>
      <c r="AS1475" s="13">
        <v>0.38888888888888901</v>
      </c>
      <c r="AT1475" s="13">
        <v>0.66666666666666696</v>
      </c>
      <c r="AU1475" s="13">
        <v>0.5</v>
      </c>
      <c r="AV1475" s="13">
        <v>0.5</v>
      </c>
      <c r="AW1475" s="13">
        <v>0.57142857142857095</v>
      </c>
      <c r="AX1475" s="13" t="s">
        <v>529</v>
      </c>
      <c r="AY1475" s="13">
        <v>0.5</v>
      </c>
      <c r="AZ1475" s="13">
        <v>0.3</v>
      </c>
      <c r="BA1475" s="13">
        <v>0.6</v>
      </c>
      <c r="BB1475" s="13">
        <v>0.77777777777777801</v>
      </c>
      <c r="BC1475" s="13">
        <v>0.66666666666666696</v>
      </c>
      <c r="BD1475" s="13"/>
      <c r="BE1475" s="13">
        <v>0.33333333333333298</v>
      </c>
    </row>
    <row r="1476" spans="2:57" x14ac:dyDescent="0.25">
      <c r="B1476" t="s">
        <v>274</v>
      </c>
      <c r="C1476" s="13">
        <v>-0.41176470588235298</v>
      </c>
      <c r="D1476" s="13">
        <v>-0.57142857142857095</v>
      </c>
      <c r="E1476" s="13">
        <v>-0.25</v>
      </c>
      <c r="F1476" s="13">
        <v>-0.69230769230769196</v>
      </c>
      <c r="G1476" s="13">
        <v>-0.16666666666666699</v>
      </c>
      <c r="H1476" s="13"/>
      <c r="I1476" s="13">
        <v>-0.5</v>
      </c>
      <c r="J1476" s="13">
        <v>-0.16666666666666699</v>
      </c>
      <c r="K1476" s="13"/>
      <c r="L1476" s="13">
        <v>-0.33333333333333298</v>
      </c>
      <c r="M1476" s="13">
        <v>-0.63636363636363602</v>
      </c>
      <c r="N1476" s="13">
        <v>-0.5625</v>
      </c>
      <c r="O1476" s="13">
        <v>-0.28125</v>
      </c>
      <c r="P1476" s="13"/>
      <c r="Q1476" s="13">
        <v>-0.63636363636363602</v>
      </c>
      <c r="R1476" s="13">
        <v>-0.27272727272727298</v>
      </c>
      <c r="S1476" s="13">
        <v>-0.4</v>
      </c>
      <c r="T1476" s="13">
        <v>-0.4</v>
      </c>
      <c r="U1476" s="13">
        <v>-0.5</v>
      </c>
      <c r="V1476" s="13">
        <v>-0.33333333333333298</v>
      </c>
      <c r="W1476" s="13">
        <v>-0.4</v>
      </c>
      <c r="X1476" s="13">
        <v>-0.25</v>
      </c>
      <c r="Y1476" s="13"/>
      <c r="Z1476" s="13">
        <v>-7.1428571428571397E-2</v>
      </c>
      <c r="AA1476" s="13">
        <v>-0.57142857142857095</v>
      </c>
      <c r="AB1476" s="13">
        <v>-0.5</v>
      </c>
      <c r="AC1476" s="13">
        <v>-0.5</v>
      </c>
      <c r="AD1476" s="13">
        <v>-0.75</v>
      </c>
      <c r="AE1476" s="13">
        <v>-0.45454545454545398</v>
      </c>
      <c r="AF1476" s="13">
        <v>0.33333333333333298</v>
      </c>
      <c r="AG1476" s="13">
        <v>-0.55555555555555602</v>
      </c>
      <c r="AH1476" s="13"/>
      <c r="AI1476" s="13">
        <v>-0.66666666666666696</v>
      </c>
      <c r="AJ1476" s="13">
        <v>-0.58333333333333304</v>
      </c>
      <c r="AK1476" s="13">
        <v>-0.36363636363636398</v>
      </c>
      <c r="AL1476" s="13">
        <v>-0.34482758620689702</v>
      </c>
      <c r="AM1476" s="13">
        <v>-0.625</v>
      </c>
      <c r="AN1476" s="13"/>
      <c r="AO1476" s="13">
        <v>-0.50909090909090904</v>
      </c>
      <c r="AP1476" s="13">
        <v>0</v>
      </c>
      <c r="AQ1476" s="13"/>
      <c r="AR1476" s="13">
        <v>-0.33333333333333298</v>
      </c>
      <c r="AS1476" s="13">
        <v>-0.22222222222222199</v>
      </c>
      <c r="AT1476" s="13">
        <v>-0.66666666666666696</v>
      </c>
      <c r="AU1476" s="13">
        <v>-0.5</v>
      </c>
      <c r="AV1476" s="13">
        <v>-0.33333333333333298</v>
      </c>
      <c r="AW1476" s="13">
        <v>-0.42857142857142899</v>
      </c>
      <c r="AX1476" s="13" t="s">
        <v>529</v>
      </c>
      <c r="AY1476" s="13">
        <v>-0.5</v>
      </c>
      <c r="AZ1476" s="13">
        <v>-0.3</v>
      </c>
      <c r="BA1476" s="13">
        <v>-0.4</v>
      </c>
      <c r="BB1476" s="13">
        <v>-0.77777777777777801</v>
      </c>
      <c r="BC1476" s="13">
        <v>-0.66666666666666696</v>
      </c>
      <c r="BD1476" s="13"/>
      <c r="BE1476" s="13">
        <v>-0.16666666666666699</v>
      </c>
    </row>
    <row r="1477" spans="2:57" x14ac:dyDescent="0.25">
      <c r="C1477" s="13"/>
      <c r="D1477" s="13"/>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AQ1477" s="13"/>
      <c r="AR1477" s="13"/>
      <c r="AS1477" s="13"/>
      <c r="AT1477" s="13"/>
      <c r="AU1477" s="13"/>
      <c r="AV1477" s="13"/>
      <c r="AW1477" s="13"/>
      <c r="AX1477" s="13"/>
      <c r="AY1477" s="13"/>
      <c r="AZ1477" s="13"/>
      <c r="BA1477" s="13"/>
      <c r="BB1477" s="13"/>
      <c r="BC1477" s="13"/>
      <c r="BD1477" s="13"/>
      <c r="BE1477" s="13"/>
    </row>
    <row r="1478" spans="2:57" x14ac:dyDescent="0.25">
      <c r="B1478" s="6" t="s">
        <v>562</v>
      </c>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row>
    <row r="1479" spans="2:57" x14ac:dyDescent="0.25">
      <c r="B1479" s="23" t="s">
        <v>531</v>
      </c>
      <c r="C1479" s="13"/>
      <c r="D1479" s="13"/>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row>
    <row r="1480" spans="2:57" x14ac:dyDescent="0.25">
      <c r="B1480" t="s">
        <v>315</v>
      </c>
      <c r="C1480" s="13">
        <v>0.25</v>
      </c>
      <c r="D1480" s="13">
        <v>0.238095238095238</v>
      </c>
      <c r="E1480" s="13">
        <v>0.25</v>
      </c>
      <c r="F1480" s="13">
        <v>0.15384615384615399</v>
      </c>
      <c r="G1480" s="13">
        <v>0.33333333333333298</v>
      </c>
      <c r="H1480" s="13"/>
      <c r="I1480" s="13">
        <v>0.22</v>
      </c>
      <c r="J1480" s="13">
        <v>0.33333333333333298</v>
      </c>
      <c r="K1480" s="13"/>
      <c r="L1480" s="13">
        <v>0.33333333333333298</v>
      </c>
      <c r="M1480" s="13">
        <v>0.18181818181818199</v>
      </c>
      <c r="N1480" s="13">
        <v>0.25</v>
      </c>
      <c r="O1480" s="13">
        <v>0.25</v>
      </c>
      <c r="P1480" s="13"/>
      <c r="Q1480" s="13">
        <v>0.27272727272727298</v>
      </c>
      <c r="R1480" s="13">
        <v>0.18181818181818199</v>
      </c>
      <c r="S1480" s="13">
        <v>0</v>
      </c>
      <c r="T1480" s="13">
        <v>0.2</v>
      </c>
      <c r="U1480" s="13">
        <v>0.16666666666666699</v>
      </c>
      <c r="V1480" s="13">
        <v>0.33333333333333298</v>
      </c>
      <c r="W1480" s="13">
        <v>0.4</v>
      </c>
      <c r="X1480" s="13">
        <v>0.375</v>
      </c>
      <c r="Y1480" s="13"/>
      <c r="Z1480" s="13">
        <v>7.1428571428571397E-2</v>
      </c>
      <c r="AA1480" s="13">
        <v>0.42857142857142899</v>
      </c>
      <c r="AB1480" s="13">
        <v>0.25</v>
      </c>
      <c r="AC1480" s="13">
        <v>0.5</v>
      </c>
      <c r="AD1480" s="13">
        <v>0</v>
      </c>
      <c r="AE1480" s="13">
        <v>0.18181818181818199</v>
      </c>
      <c r="AF1480" s="13">
        <v>0.66666666666666696</v>
      </c>
      <c r="AG1480" s="13">
        <v>0.44444444444444398</v>
      </c>
      <c r="AH1480" s="13"/>
      <c r="AI1480" s="13">
        <v>0.5</v>
      </c>
      <c r="AJ1480" s="13">
        <v>8.3333333333333301E-2</v>
      </c>
      <c r="AK1480" s="13">
        <v>0.18181818181818199</v>
      </c>
      <c r="AL1480" s="13">
        <v>0.20689655172413801</v>
      </c>
      <c r="AM1480" s="13">
        <v>0.625</v>
      </c>
      <c r="AN1480" s="13"/>
      <c r="AO1480" s="13">
        <v>0.236363636363636</v>
      </c>
      <c r="AP1480" s="13">
        <v>0.30769230769230799</v>
      </c>
      <c r="AQ1480" s="13"/>
      <c r="AR1480" s="13">
        <v>0.66666666666666696</v>
      </c>
      <c r="AS1480" s="13">
        <v>0.27777777777777801</v>
      </c>
      <c r="AT1480" s="13">
        <v>0.33333333333333298</v>
      </c>
      <c r="AU1480" s="13">
        <v>0.5</v>
      </c>
      <c r="AV1480" s="13">
        <v>0.5</v>
      </c>
      <c r="AW1480" s="13">
        <v>0.14285714285714299</v>
      </c>
      <c r="AX1480" s="13" t="s">
        <v>529</v>
      </c>
      <c r="AY1480" s="13">
        <v>0</v>
      </c>
      <c r="AZ1480" s="13">
        <v>0.3</v>
      </c>
      <c r="BA1480" s="13">
        <v>0</v>
      </c>
      <c r="BB1480" s="13">
        <v>0.11111111111111099</v>
      </c>
      <c r="BC1480" s="13">
        <v>0</v>
      </c>
      <c r="BD1480" s="13"/>
      <c r="BE1480" s="13">
        <v>0.5</v>
      </c>
    </row>
    <row r="1481" spans="2:57" x14ac:dyDescent="0.25">
      <c r="B1481" t="s">
        <v>316</v>
      </c>
      <c r="C1481" s="13">
        <v>0.26470588235294101</v>
      </c>
      <c r="D1481" s="13">
        <v>0.33333333333333298</v>
      </c>
      <c r="E1481" s="13">
        <v>0.25</v>
      </c>
      <c r="F1481" s="13">
        <v>0.15384615384615399</v>
      </c>
      <c r="G1481" s="13">
        <v>0.27777777777777801</v>
      </c>
      <c r="H1481" s="13"/>
      <c r="I1481" s="13">
        <v>0.26</v>
      </c>
      <c r="J1481" s="13">
        <v>0.27777777777777801</v>
      </c>
      <c r="K1481" s="13"/>
      <c r="L1481" s="13">
        <v>0.33333333333333298</v>
      </c>
      <c r="M1481" s="13">
        <v>0.27272727272727298</v>
      </c>
      <c r="N1481" s="13">
        <v>0.375</v>
      </c>
      <c r="O1481" s="13">
        <v>0.1875</v>
      </c>
      <c r="P1481" s="13"/>
      <c r="Q1481" s="13">
        <v>0.40909090909090901</v>
      </c>
      <c r="R1481" s="13">
        <v>0.27272727272727298</v>
      </c>
      <c r="S1481" s="13">
        <v>0</v>
      </c>
      <c r="T1481" s="13">
        <v>0</v>
      </c>
      <c r="U1481" s="13">
        <v>0.5</v>
      </c>
      <c r="V1481" s="13">
        <v>0</v>
      </c>
      <c r="W1481" s="13">
        <v>0</v>
      </c>
      <c r="X1481" s="13">
        <v>0.375</v>
      </c>
      <c r="Y1481" s="13"/>
      <c r="Z1481" s="13">
        <v>0.214285714285714</v>
      </c>
      <c r="AA1481" s="13">
        <v>0</v>
      </c>
      <c r="AB1481" s="13">
        <v>0.41666666666666702</v>
      </c>
      <c r="AC1481" s="13">
        <v>0</v>
      </c>
      <c r="AD1481" s="13">
        <v>0.375</v>
      </c>
      <c r="AE1481" s="13">
        <v>0.36363636363636398</v>
      </c>
      <c r="AF1481" s="13">
        <v>0.33333333333333298</v>
      </c>
      <c r="AG1481" s="13">
        <v>0.22222222222222199</v>
      </c>
      <c r="AH1481" s="13"/>
      <c r="AI1481" s="13">
        <v>0</v>
      </c>
      <c r="AJ1481" s="13">
        <v>0.25</v>
      </c>
      <c r="AK1481" s="13">
        <v>0.36363636363636398</v>
      </c>
      <c r="AL1481" s="13">
        <v>0.31034482758620702</v>
      </c>
      <c r="AM1481" s="13">
        <v>0.125</v>
      </c>
      <c r="AN1481" s="13"/>
      <c r="AO1481" s="13">
        <v>0.25454545454545502</v>
      </c>
      <c r="AP1481" s="13">
        <v>0.30769230769230799</v>
      </c>
      <c r="AQ1481" s="13"/>
      <c r="AR1481" s="13">
        <v>0.33333333333333298</v>
      </c>
      <c r="AS1481" s="13">
        <v>0.22222222222222199</v>
      </c>
      <c r="AT1481" s="13">
        <v>0.33333333333333298</v>
      </c>
      <c r="AU1481" s="13">
        <v>0</v>
      </c>
      <c r="AV1481" s="13">
        <v>0</v>
      </c>
      <c r="AW1481" s="13">
        <v>0.28571428571428598</v>
      </c>
      <c r="AX1481" s="13" t="s">
        <v>529</v>
      </c>
      <c r="AY1481" s="13">
        <v>0</v>
      </c>
      <c r="AZ1481" s="13">
        <v>0.3</v>
      </c>
      <c r="BA1481" s="13">
        <v>0.4</v>
      </c>
      <c r="BB1481" s="13">
        <v>0.44444444444444398</v>
      </c>
      <c r="BC1481" s="13">
        <v>0.33333333333333298</v>
      </c>
      <c r="BD1481" s="13"/>
      <c r="BE1481" s="13">
        <v>0.16666666666666699</v>
      </c>
    </row>
    <row r="1482" spans="2:57" x14ac:dyDescent="0.25">
      <c r="B1482" t="s">
        <v>335</v>
      </c>
      <c r="C1482" s="13">
        <v>0.191176470588235</v>
      </c>
      <c r="D1482" s="13">
        <v>0.14285714285714299</v>
      </c>
      <c r="E1482" s="13">
        <v>0.25</v>
      </c>
      <c r="F1482" s="13">
        <v>0.230769230769231</v>
      </c>
      <c r="G1482" s="13">
        <v>0.16666666666666699</v>
      </c>
      <c r="H1482" s="13"/>
      <c r="I1482" s="13">
        <v>0.2</v>
      </c>
      <c r="J1482" s="13">
        <v>0.16666666666666699</v>
      </c>
      <c r="K1482" s="13"/>
      <c r="L1482" s="13">
        <v>0.11111111111111099</v>
      </c>
      <c r="M1482" s="13">
        <v>0.36363636363636398</v>
      </c>
      <c r="N1482" s="13">
        <v>0.125</v>
      </c>
      <c r="O1482" s="13">
        <v>0.1875</v>
      </c>
      <c r="P1482" s="13"/>
      <c r="Q1482" s="13">
        <v>9.0909090909090898E-2</v>
      </c>
      <c r="R1482" s="13">
        <v>0.45454545454545497</v>
      </c>
      <c r="S1482" s="13">
        <v>0.4</v>
      </c>
      <c r="T1482" s="13">
        <v>0.2</v>
      </c>
      <c r="U1482" s="13">
        <v>0.16666666666666699</v>
      </c>
      <c r="V1482" s="13">
        <v>0</v>
      </c>
      <c r="W1482" s="13">
        <v>0.4</v>
      </c>
      <c r="X1482" s="13">
        <v>0</v>
      </c>
      <c r="Y1482" s="13"/>
      <c r="Z1482" s="13">
        <v>0.42857142857142899</v>
      </c>
      <c r="AA1482" s="13">
        <v>0.14285714285714299</v>
      </c>
      <c r="AB1482" s="13">
        <v>0</v>
      </c>
      <c r="AC1482" s="13">
        <v>0.25</v>
      </c>
      <c r="AD1482" s="13">
        <v>0.25</v>
      </c>
      <c r="AE1482" s="13">
        <v>0.18181818181818199</v>
      </c>
      <c r="AF1482" s="13">
        <v>0</v>
      </c>
      <c r="AG1482" s="13">
        <v>0.11111111111111099</v>
      </c>
      <c r="AH1482" s="13"/>
      <c r="AI1482" s="13">
        <v>0</v>
      </c>
      <c r="AJ1482" s="13">
        <v>0.58333333333333304</v>
      </c>
      <c r="AK1482" s="13">
        <v>0</v>
      </c>
      <c r="AL1482" s="13">
        <v>0.17241379310344801</v>
      </c>
      <c r="AM1482" s="13">
        <v>0.125</v>
      </c>
      <c r="AN1482" s="13"/>
      <c r="AO1482" s="13">
        <v>0.2</v>
      </c>
      <c r="AP1482" s="13">
        <v>0.15384615384615399</v>
      </c>
      <c r="AQ1482" s="13"/>
      <c r="AR1482" s="13">
        <v>0</v>
      </c>
      <c r="AS1482" s="13">
        <v>0.11111111111111099</v>
      </c>
      <c r="AT1482" s="13">
        <v>0</v>
      </c>
      <c r="AU1482" s="13">
        <v>0.5</v>
      </c>
      <c r="AV1482" s="13">
        <v>0</v>
      </c>
      <c r="AW1482" s="13">
        <v>0.28571428571428598</v>
      </c>
      <c r="AX1482" s="13" t="s">
        <v>529</v>
      </c>
      <c r="AY1482" s="13">
        <v>0.5</v>
      </c>
      <c r="AZ1482" s="13">
        <v>0.2</v>
      </c>
      <c r="BA1482" s="13">
        <v>0.4</v>
      </c>
      <c r="BB1482" s="13">
        <v>0.22222222222222199</v>
      </c>
      <c r="BC1482" s="13">
        <v>0.33333333333333298</v>
      </c>
      <c r="BD1482" s="13"/>
      <c r="BE1482" s="13">
        <v>0</v>
      </c>
    </row>
    <row r="1483" spans="2:57" x14ac:dyDescent="0.25">
      <c r="B1483" t="s">
        <v>318</v>
      </c>
      <c r="C1483" s="13">
        <v>0.191176470588235</v>
      </c>
      <c r="D1483" s="13">
        <v>0.19047619047618999</v>
      </c>
      <c r="E1483" s="13">
        <v>0.1875</v>
      </c>
      <c r="F1483" s="13">
        <v>0.230769230769231</v>
      </c>
      <c r="G1483" s="13">
        <v>0.16666666666666699</v>
      </c>
      <c r="H1483" s="13"/>
      <c r="I1483" s="13">
        <v>0.2</v>
      </c>
      <c r="J1483" s="13">
        <v>0.16666666666666699</v>
      </c>
      <c r="K1483" s="13"/>
      <c r="L1483" s="13">
        <v>0.11111111111111099</v>
      </c>
      <c r="M1483" s="13">
        <v>0</v>
      </c>
      <c r="N1483" s="13">
        <v>0.125</v>
      </c>
      <c r="O1483" s="13">
        <v>0.3125</v>
      </c>
      <c r="P1483" s="13"/>
      <c r="Q1483" s="13">
        <v>0.13636363636363599</v>
      </c>
      <c r="R1483" s="13">
        <v>9.0909090909090898E-2</v>
      </c>
      <c r="S1483" s="13">
        <v>0.4</v>
      </c>
      <c r="T1483" s="13">
        <v>0.4</v>
      </c>
      <c r="U1483" s="13">
        <v>0.16666666666666699</v>
      </c>
      <c r="V1483" s="13">
        <v>0.33333333333333298</v>
      </c>
      <c r="W1483" s="13">
        <v>0.2</v>
      </c>
      <c r="X1483" s="13">
        <v>0.25</v>
      </c>
      <c r="Y1483" s="13"/>
      <c r="Z1483" s="13">
        <v>0.214285714285714</v>
      </c>
      <c r="AA1483" s="13">
        <v>0.28571428571428598</v>
      </c>
      <c r="AB1483" s="13">
        <v>0.25</v>
      </c>
      <c r="AC1483" s="13">
        <v>0.25</v>
      </c>
      <c r="AD1483" s="13">
        <v>0.375</v>
      </c>
      <c r="AE1483" s="13">
        <v>0</v>
      </c>
      <c r="AF1483" s="13">
        <v>0</v>
      </c>
      <c r="AG1483" s="13">
        <v>0.11111111111111099</v>
      </c>
      <c r="AH1483" s="13"/>
      <c r="AI1483" s="13">
        <v>0.33333333333333298</v>
      </c>
      <c r="AJ1483" s="13">
        <v>8.3333333333333301E-2</v>
      </c>
      <c r="AK1483" s="13">
        <v>0.18181818181818199</v>
      </c>
      <c r="AL1483" s="13">
        <v>0.24137931034482801</v>
      </c>
      <c r="AM1483" s="13">
        <v>0.125</v>
      </c>
      <c r="AN1483" s="13"/>
      <c r="AO1483" s="13">
        <v>0.236363636363636</v>
      </c>
      <c r="AP1483" s="13">
        <v>0</v>
      </c>
      <c r="AQ1483" s="13"/>
      <c r="AR1483" s="13">
        <v>0</v>
      </c>
      <c r="AS1483" s="13">
        <v>0.27777777777777801</v>
      </c>
      <c r="AT1483" s="13">
        <v>0.33333333333333298</v>
      </c>
      <c r="AU1483" s="13">
        <v>0</v>
      </c>
      <c r="AV1483" s="13">
        <v>0.33333333333333298</v>
      </c>
      <c r="AW1483" s="13">
        <v>0</v>
      </c>
      <c r="AX1483" s="13" t="s">
        <v>529</v>
      </c>
      <c r="AY1483" s="13">
        <v>0.5</v>
      </c>
      <c r="AZ1483" s="13">
        <v>0.1</v>
      </c>
      <c r="BA1483" s="13">
        <v>0.2</v>
      </c>
      <c r="BB1483" s="13">
        <v>0.11111111111111099</v>
      </c>
      <c r="BC1483" s="13">
        <v>0.33333333333333298</v>
      </c>
      <c r="BD1483" s="13"/>
      <c r="BE1483" s="13">
        <v>0</v>
      </c>
    </row>
    <row r="1484" spans="2:57" x14ac:dyDescent="0.25">
      <c r="B1484" t="s">
        <v>82</v>
      </c>
      <c r="C1484" s="13">
        <v>0.10294117647058799</v>
      </c>
      <c r="D1484" s="13">
        <v>9.5238095238095205E-2</v>
      </c>
      <c r="E1484" s="13">
        <v>6.25E-2</v>
      </c>
      <c r="F1484" s="13">
        <v>0.230769230769231</v>
      </c>
      <c r="G1484" s="13">
        <v>5.5555555555555601E-2</v>
      </c>
      <c r="H1484" s="13"/>
      <c r="I1484" s="13">
        <v>0.12</v>
      </c>
      <c r="J1484" s="13">
        <v>5.5555555555555601E-2</v>
      </c>
      <c r="K1484" s="13"/>
      <c r="L1484" s="13">
        <v>0.11111111111111099</v>
      </c>
      <c r="M1484" s="13">
        <v>0.18181818181818199</v>
      </c>
      <c r="N1484" s="13">
        <v>0.125</v>
      </c>
      <c r="O1484" s="13">
        <v>6.25E-2</v>
      </c>
      <c r="P1484" s="13"/>
      <c r="Q1484" s="13">
        <v>9.0909090909090898E-2</v>
      </c>
      <c r="R1484" s="13">
        <v>0</v>
      </c>
      <c r="S1484" s="13">
        <v>0.2</v>
      </c>
      <c r="T1484" s="13">
        <v>0.2</v>
      </c>
      <c r="U1484" s="13">
        <v>0</v>
      </c>
      <c r="V1484" s="13">
        <v>0.33333333333333298</v>
      </c>
      <c r="W1484" s="13">
        <v>0</v>
      </c>
      <c r="X1484" s="13">
        <v>0</v>
      </c>
      <c r="Y1484" s="13"/>
      <c r="Z1484" s="13">
        <v>7.1428571428571397E-2</v>
      </c>
      <c r="AA1484" s="13">
        <v>0.14285714285714299</v>
      </c>
      <c r="AB1484" s="13">
        <v>8.3333333333333301E-2</v>
      </c>
      <c r="AC1484" s="13">
        <v>0</v>
      </c>
      <c r="AD1484" s="13">
        <v>0</v>
      </c>
      <c r="AE1484" s="13">
        <v>0.27272727272727298</v>
      </c>
      <c r="AF1484" s="13">
        <v>0</v>
      </c>
      <c r="AG1484" s="13">
        <v>0.11111111111111099</v>
      </c>
      <c r="AH1484" s="13"/>
      <c r="AI1484" s="13">
        <v>0.16666666666666699</v>
      </c>
      <c r="AJ1484" s="13">
        <v>0</v>
      </c>
      <c r="AK1484" s="13">
        <v>0.27272727272727298</v>
      </c>
      <c r="AL1484" s="13">
        <v>6.8965517241379296E-2</v>
      </c>
      <c r="AM1484" s="13">
        <v>0</v>
      </c>
      <c r="AN1484" s="13"/>
      <c r="AO1484" s="13">
        <v>7.2727272727272696E-2</v>
      </c>
      <c r="AP1484" s="13">
        <v>0.230769230769231</v>
      </c>
      <c r="AQ1484" s="13"/>
      <c r="AR1484" s="13">
        <v>0</v>
      </c>
      <c r="AS1484" s="13">
        <v>0.11111111111111099</v>
      </c>
      <c r="AT1484" s="13">
        <v>0</v>
      </c>
      <c r="AU1484" s="13">
        <v>0</v>
      </c>
      <c r="AV1484" s="13">
        <v>0.16666666666666699</v>
      </c>
      <c r="AW1484" s="13">
        <v>0.28571428571428598</v>
      </c>
      <c r="AX1484" s="13" t="s">
        <v>529</v>
      </c>
      <c r="AY1484" s="13">
        <v>0</v>
      </c>
      <c r="AZ1484" s="13">
        <v>0.1</v>
      </c>
      <c r="BA1484" s="13">
        <v>0</v>
      </c>
      <c r="BB1484" s="13">
        <v>0.11111111111111099</v>
      </c>
      <c r="BC1484" s="13">
        <v>0</v>
      </c>
      <c r="BD1484" s="13"/>
      <c r="BE1484" s="13">
        <v>0.33333333333333298</v>
      </c>
    </row>
    <row r="1485" spans="2:57" x14ac:dyDescent="0.25">
      <c r="B1485" t="s">
        <v>319</v>
      </c>
      <c r="C1485" s="13">
        <v>0.51470588235294101</v>
      </c>
      <c r="D1485" s="13">
        <v>0.57142857142857095</v>
      </c>
      <c r="E1485" s="13">
        <v>0.5</v>
      </c>
      <c r="F1485" s="13">
        <v>0.30769230769230799</v>
      </c>
      <c r="G1485" s="13">
        <v>0.61111111111111105</v>
      </c>
      <c r="H1485" s="13"/>
      <c r="I1485" s="13">
        <v>0.48</v>
      </c>
      <c r="J1485" s="13">
        <v>0.61111111111111105</v>
      </c>
      <c r="K1485" s="13"/>
      <c r="L1485" s="13">
        <v>0.66666666666666696</v>
      </c>
      <c r="M1485" s="13">
        <v>0.45454545454545497</v>
      </c>
      <c r="N1485" s="13">
        <v>0.625</v>
      </c>
      <c r="O1485" s="13">
        <v>0.4375</v>
      </c>
      <c r="P1485" s="13"/>
      <c r="Q1485" s="13">
        <v>0.68181818181818199</v>
      </c>
      <c r="R1485" s="13">
        <v>0.45454545454545497</v>
      </c>
      <c r="S1485" s="13">
        <v>0</v>
      </c>
      <c r="T1485" s="13">
        <v>0.2</v>
      </c>
      <c r="U1485" s="13">
        <v>0.66666666666666696</v>
      </c>
      <c r="V1485" s="13">
        <v>0.33333333333333298</v>
      </c>
      <c r="W1485" s="13">
        <v>0.4</v>
      </c>
      <c r="X1485" s="13">
        <v>0.75</v>
      </c>
      <c r="Y1485" s="13"/>
      <c r="Z1485" s="13">
        <v>0.28571428571428598</v>
      </c>
      <c r="AA1485" s="13">
        <v>0.42857142857142899</v>
      </c>
      <c r="AB1485" s="13">
        <v>0.66666666666666696</v>
      </c>
      <c r="AC1485" s="13">
        <v>0.5</v>
      </c>
      <c r="AD1485" s="13">
        <v>0.375</v>
      </c>
      <c r="AE1485" s="13">
        <v>0.54545454545454497</v>
      </c>
      <c r="AF1485" s="13">
        <v>1</v>
      </c>
      <c r="AG1485" s="13">
        <v>0.66666666666666696</v>
      </c>
      <c r="AH1485" s="13"/>
      <c r="AI1485" s="13">
        <v>0.5</v>
      </c>
      <c r="AJ1485" s="13">
        <v>0.33333333333333298</v>
      </c>
      <c r="AK1485" s="13">
        <v>0.54545454545454497</v>
      </c>
      <c r="AL1485" s="13">
        <v>0.51724137931034497</v>
      </c>
      <c r="AM1485" s="13">
        <v>0.75</v>
      </c>
      <c r="AN1485" s="13"/>
      <c r="AO1485" s="13">
        <v>0.49090909090909102</v>
      </c>
      <c r="AP1485" s="13">
        <v>0.61538461538461497</v>
      </c>
      <c r="AQ1485" s="13"/>
      <c r="AR1485" s="13">
        <v>1</v>
      </c>
      <c r="AS1485" s="13">
        <v>0.5</v>
      </c>
      <c r="AT1485" s="13">
        <v>0.66666666666666696</v>
      </c>
      <c r="AU1485" s="13">
        <v>0.5</v>
      </c>
      <c r="AV1485" s="13">
        <v>0.5</v>
      </c>
      <c r="AW1485" s="13">
        <v>0.42857142857142899</v>
      </c>
      <c r="AX1485" s="13" t="s">
        <v>529</v>
      </c>
      <c r="AY1485" s="13">
        <v>0</v>
      </c>
      <c r="AZ1485" s="13">
        <v>0.6</v>
      </c>
      <c r="BA1485" s="13">
        <v>0.4</v>
      </c>
      <c r="BB1485" s="13">
        <v>0.55555555555555602</v>
      </c>
      <c r="BC1485" s="13">
        <v>0.33333333333333298</v>
      </c>
      <c r="BD1485" s="13"/>
      <c r="BE1485" s="13">
        <v>0.66666666666666696</v>
      </c>
    </row>
    <row r="1486" spans="2:57" x14ac:dyDescent="0.25">
      <c r="B1486" t="s">
        <v>274</v>
      </c>
      <c r="C1486" s="13">
        <v>-0.41176470588235298</v>
      </c>
      <c r="D1486" s="13">
        <v>-0.476190476190476</v>
      </c>
      <c r="E1486" s="13">
        <v>-0.4375</v>
      </c>
      <c r="F1486" s="13">
        <v>-7.69230769230769E-2</v>
      </c>
      <c r="G1486" s="13">
        <v>-0.55555555555555602</v>
      </c>
      <c r="H1486" s="13"/>
      <c r="I1486" s="13">
        <v>-0.36</v>
      </c>
      <c r="J1486" s="13">
        <v>-0.55555555555555602</v>
      </c>
      <c r="K1486" s="13"/>
      <c r="L1486" s="13">
        <v>-0.55555555555555602</v>
      </c>
      <c r="M1486" s="13">
        <v>-0.27272727272727298</v>
      </c>
      <c r="N1486" s="13">
        <v>-0.5</v>
      </c>
      <c r="O1486" s="13">
        <v>-0.375</v>
      </c>
      <c r="P1486" s="13"/>
      <c r="Q1486" s="13">
        <v>-0.59090909090909105</v>
      </c>
      <c r="R1486" s="13">
        <v>-0.45454545454545497</v>
      </c>
      <c r="S1486" s="13">
        <v>0.2</v>
      </c>
      <c r="T1486" s="13">
        <v>0</v>
      </c>
      <c r="U1486" s="13">
        <v>-0.66666666666666696</v>
      </c>
      <c r="V1486" s="13">
        <v>0</v>
      </c>
      <c r="W1486" s="13">
        <v>-0.4</v>
      </c>
      <c r="X1486" s="13">
        <v>-0.75</v>
      </c>
      <c r="Y1486" s="13"/>
      <c r="Z1486" s="13">
        <v>-0.214285714285714</v>
      </c>
      <c r="AA1486" s="13">
        <v>-0.28571428571428598</v>
      </c>
      <c r="AB1486" s="13">
        <v>-0.58333333333333304</v>
      </c>
      <c r="AC1486" s="13">
        <v>-0.5</v>
      </c>
      <c r="AD1486" s="13">
        <v>-0.375</v>
      </c>
      <c r="AE1486" s="13">
        <v>-0.27272727272727298</v>
      </c>
      <c r="AF1486" s="13">
        <v>-1</v>
      </c>
      <c r="AG1486" s="13">
        <v>-0.55555555555555602</v>
      </c>
      <c r="AH1486" s="13"/>
      <c r="AI1486" s="13">
        <v>-0.33333333333333298</v>
      </c>
      <c r="AJ1486" s="13">
        <v>-0.33333333333333298</v>
      </c>
      <c r="AK1486" s="13">
        <v>-0.27272727272727298</v>
      </c>
      <c r="AL1486" s="13">
        <v>-0.44827586206896602</v>
      </c>
      <c r="AM1486" s="13">
        <v>-0.75</v>
      </c>
      <c r="AN1486" s="13"/>
      <c r="AO1486" s="13">
        <v>-0.41818181818181799</v>
      </c>
      <c r="AP1486" s="13">
        <v>-0.38461538461538503</v>
      </c>
      <c r="AQ1486" s="13"/>
      <c r="AR1486" s="13">
        <v>-1</v>
      </c>
      <c r="AS1486" s="13">
        <v>-0.38888888888888901</v>
      </c>
      <c r="AT1486" s="13">
        <v>-0.66666666666666696</v>
      </c>
      <c r="AU1486" s="13">
        <v>-0.5</v>
      </c>
      <c r="AV1486" s="13">
        <v>-0.33333333333333298</v>
      </c>
      <c r="AW1486" s="13">
        <v>-0.14285714285714299</v>
      </c>
      <c r="AX1486" s="13" t="s">
        <v>529</v>
      </c>
      <c r="AY1486" s="13">
        <v>0</v>
      </c>
      <c r="AZ1486" s="13">
        <v>-0.5</v>
      </c>
      <c r="BA1486" s="13">
        <v>-0.4</v>
      </c>
      <c r="BB1486" s="13">
        <v>-0.44444444444444398</v>
      </c>
      <c r="BC1486" s="13">
        <v>-0.33333333333333298</v>
      </c>
      <c r="BD1486" s="13"/>
      <c r="BE1486" s="13">
        <v>-0.33333333333333298</v>
      </c>
    </row>
    <row r="1487" spans="2:57" x14ac:dyDescent="0.25">
      <c r="C1487" s="13"/>
      <c r="D1487" s="13"/>
      <c r="E1487" s="13"/>
      <c r="F1487" s="13"/>
      <c r="G1487" s="13"/>
      <c r="H1487" s="13"/>
      <c r="I1487" s="13"/>
      <c r="J1487" s="13"/>
      <c r="K1487" s="13"/>
      <c r="L1487" s="13"/>
      <c r="M1487" s="13"/>
      <c r="N1487" s="13"/>
      <c r="O1487" s="13"/>
      <c r="P1487" s="13"/>
      <c r="Q1487" s="13"/>
      <c r="R1487" s="13"/>
      <c r="S1487" s="13"/>
      <c r="T1487" s="13"/>
      <c r="U1487" s="13"/>
      <c r="V1487" s="13"/>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row>
    <row r="1488" spans="2:57" x14ac:dyDescent="0.25">
      <c r="B1488" s="6" t="s">
        <v>572</v>
      </c>
      <c r="C1488" s="13"/>
      <c r="D1488" s="13"/>
      <c r="E1488" s="13"/>
      <c r="F1488" s="13"/>
      <c r="G1488" s="13"/>
      <c r="H1488" s="13"/>
      <c r="I1488" s="13"/>
      <c r="J1488" s="13"/>
      <c r="K1488" s="13"/>
      <c r="L1488" s="13"/>
      <c r="M1488" s="13"/>
      <c r="N1488" s="13"/>
      <c r="O1488" s="13"/>
      <c r="P1488" s="13"/>
      <c r="Q1488" s="13"/>
      <c r="R1488" s="13"/>
      <c r="S1488" s="13"/>
      <c r="T1488" s="13"/>
      <c r="U1488" s="13"/>
      <c r="V1488" s="13"/>
      <c r="W1488" s="13"/>
      <c r="X1488" s="13"/>
      <c r="Y1488" s="13"/>
      <c r="Z1488" s="13"/>
      <c r="AA1488" s="13"/>
      <c r="AB1488" s="13"/>
      <c r="AC1488" s="13"/>
      <c r="AD1488" s="13"/>
      <c r="AE1488" s="13"/>
      <c r="AF1488" s="13"/>
      <c r="AG1488" s="13"/>
      <c r="AH1488" s="13"/>
      <c r="AI1488" s="13"/>
      <c r="AJ1488" s="13"/>
      <c r="AK1488" s="13"/>
      <c r="AL1488" s="13"/>
      <c r="AM1488" s="13"/>
      <c r="AN1488" s="13"/>
      <c r="AO1488" s="13"/>
      <c r="AP1488" s="13"/>
      <c r="AQ1488" s="13"/>
      <c r="AR1488" s="13"/>
      <c r="AS1488" s="13"/>
      <c r="AT1488" s="13"/>
      <c r="AU1488" s="13"/>
      <c r="AV1488" s="13"/>
      <c r="AW1488" s="13"/>
      <c r="AX1488" s="13"/>
      <c r="AY1488" s="13"/>
      <c r="AZ1488" s="13"/>
      <c r="BA1488" s="13"/>
      <c r="BB1488" s="13"/>
      <c r="BC1488" s="13"/>
      <c r="BD1488" s="13"/>
      <c r="BE1488" s="13"/>
    </row>
    <row r="1489" spans="2:57" x14ac:dyDescent="0.25">
      <c r="B1489" s="23" t="s">
        <v>531</v>
      </c>
      <c r="C1489" s="13"/>
      <c r="D1489" s="13"/>
      <c r="E1489" s="13"/>
      <c r="F1489" s="13"/>
      <c r="G1489" s="13"/>
      <c r="H1489" s="13"/>
      <c r="I1489" s="13"/>
      <c r="J1489" s="13"/>
      <c r="K1489" s="13"/>
      <c r="L1489" s="13"/>
      <c r="M1489" s="13"/>
      <c r="N1489" s="13"/>
      <c r="O1489" s="13"/>
      <c r="P1489" s="13"/>
      <c r="Q1489" s="13"/>
      <c r="R1489" s="13"/>
      <c r="S1489" s="13"/>
      <c r="T1489" s="13"/>
      <c r="U1489" s="13"/>
      <c r="V1489" s="13"/>
      <c r="W1489" s="13"/>
      <c r="X1489" s="13"/>
      <c r="Y1489" s="13"/>
      <c r="Z1489" s="13"/>
      <c r="AA1489" s="13"/>
      <c r="AB1489" s="13"/>
      <c r="AC1489" s="13"/>
      <c r="AD1489" s="13"/>
      <c r="AE1489" s="13"/>
      <c r="AF1489" s="13"/>
      <c r="AG1489" s="13"/>
      <c r="AH1489" s="13"/>
      <c r="AI1489" s="13"/>
      <c r="AJ1489" s="13"/>
      <c r="AK1489" s="13"/>
      <c r="AL1489" s="13"/>
      <c r="AM1489" s="13"/>
      <c r="AN1489" s="13"/>
      <c r="AO1489" s="13"/>
      <c r="AP1489" s="13"/>
      <c r="AQ1489" s="13"/>
      <c r="AR1489" s="13"/>
      <c r="AS1489" s="13"/>
      <c r="AT1489" s="13"/>
      <c r="AU1489" s="13"/>
      <c r="AV1489" s="13"/>
      <c r="AW1489" s="13"/>
      <c r="AX1489" s="13"/>
      <c r="AY1489" s="13"/>
      <c r="AZ1489" s="13"/>
      <c r="BA1489" s="13"/>
      <c r="BB1489" s="13"/>
      <c r="BC1489" s="13"/>
      <c r="BD1489" s="13"/>
      <c r="BE1489" s="13"/>
    </row>
    <row r="1490" spans="2:57" x14ac:dyDescent="0.25">
      <c r="B1490" t="s">
        <v>563</v>
      </c>
      <c r="C1490" s="13">
        <v>0.60294117647058798</v>
      </c>
      <c r="D1490" s="13">
        <v>0.476190476190476</v>
      </c>
      <c r="E1490" s="13">
        <v>0.6875</v>
      </c>
      <c r="F1490" s="13">
        <v>0.61538461538461497</v>
      </c>
      <c r="G1490" s="13">
        <v>0.66666666666666696</v>
      </c>
      <c r="H1490" s="13"/>
      <c r="I1490" s="13">
        <v>0.57999999999999996</v>
      </c>
      <c r="J1490" s="13">
        <v>0.66666666666666696</v>
      </c>
      <c r="K1490" s="13"/>
      <c r="L1490" s="13">
        <v>0.66666666666666696</v>
      </c>
      <c r="M1490" s="13">
        <v>0.45454545454545497</v>
      </c>
      <c r="N1490" s="13">
        <v>0.75</v>
      </c>
      <c r="O1490" s="13">
        <v>0.5625</v>
      </c>
      <c r="P1490" s="13"/>
      <c r="Q1490" s="13">
        <v>0.54545454545454497</v>
      </c>
      <c r="R1490" s="13">
        <v>0.45454545454545497</v>
      </c>
      <c r="S1490" s="13">
        <v>0.8</v>
      </c>
      <c r="T1490" s="13">
        <v>0.6</v>
      </c>
      <c r="U1490" s="13">
        <v>0.5</v>
      </c>
      <c r="V1490" s="13">
        <v>0.33333333333333298</v>
      </c>
      <c r="W1490" s="13">
        <v>1</v>
      </c>
      <c r="X1490" s="13">
        <v>0.75</v>
      </c>
      <c r="Y1490" s="13"/>
      <c r="Z1490" s="13">
        <v>0.42857142857142899</v>
      </c>
      <c r="AA1490" s="13">
        <v>0.71428571428571397</v>
      </c>
      <c r="AB1490" s="13">
        <v>0.91666666666666696</v>
      </c>
      <c r="AC1490" s="13">
        <v>0.75</v>
      </c>
      <c r="AD1490" s="13">
        <v>0.25</v>
      </c>
      <c r="AE1490" s="13">
        <v>0.63636363636363602</v>
      </c>
      <c r="AF1490" s="13">
        <v>0.33333333333333298</v>
      </c>
      <c r="AG1490" s="13">
        <v>0.66666666666666696</v>
      </c>
      <c r="AH1490" s="13"/>
      <c r="AI1490" s="13">
        <v>0.5</v>
      </c>
      <c r="AJ1490" s="13">
        <v>0.66666666666666696</v>
      </c>
      <c r="AK1490" s="13">
        <v>0.36363636363636398</v>
      </c>
      <c r="AL1490" s="13">
        <v>0.72413793103448298</v>
      </c>
      <c r="AM1490" s="13">
        <v>0.625</v>
      </c>
      <c r="AN1490" s="13"/>
      <c r="AO1490" s="13">
        <v>0.6</v>
      </c>
      <c r="AP1490" s="13">
        <v>0.61538461538461497</v>
      </c>
      <c r="AQ1490" s="13"/>
      <c r="AR1490" s="13">
        <v>0.66666666666666696</v>
      </c>
      <c r="AS1490" s="13">
        <v>0.44444444444444398</v>
      </c>
      <c r="AT1490" s="13">
        <v>1</v>
      </c>
      <c r="AU1490" s="13">
        <v>1</v>
      </c>
      <c r="AV1490" s="13">
        <v>0.83333333333333304</v>
      </c>
      <c r="AW1490" s="13">
        <v>0.57142857142857095</v>
      </c>
      <c r="AX1490" s="13" t="s">
        <v>529</v>
      </c>
      <c r="AY1490" s="13">
        <v>0.5</v>
      </c>
      <c r="AZ1490" s="13">
        <v>0.6</v>
      </c>
      <c r="BA1490" s="13">
        <v>0.8</v>
      </c>
      <c r="BB1490" s="13">
        <v>0.33333333333333298</v>
      </c>
      <c r="BC1490" s="13">
        <v>1</v>
      </c>
      <c r="BD1490" s="13"/>
      <c r="BE1490" s="13">
        <v>0.83333333333333304</v>
      </c>
    </row>
    <row r="1491" spans="2:57" x14ac:dyDescent="0.25">
      <c r="B1491" t="s">
        <v>564</v>
      </c>
      <c r="C1491" s="13">
        <v>0.33823529411764702</v>
      </c>
      <c r="D1491" s="13">
        <v>0.33333333333333298</v>
      </c>
      <c r="E1491" s="13">
        <v>0.1875</v>
      </c>
      <c r="F1491" s="13">
        <v>0.230769230769231</v>
      </c>
      <c r="G1491" s="13">
        <v>0.55555555555555602</v>
      </c>
      <c r="H1491" s="13"/>
      <c r="I1491" s="13">
        <v>0.26</v>
      </c>
      <c r="J1491" s="13">
        <v>0.55555555555555602</v>
      </c>
      <c r="K1491" s="13"/>
      <c r="L1491" s="13">
        <v>0.55555555555555602</v>
      </c>
      <c r="M1491" s="13">
        <v>0.54545454545454497</v>
      </c>
      <c r="N1491" s="13">
        <v>0.125</v>
      </c>
      <c r="O1491" s="13">
        <v>0.3125</v>
      </c>
      <c r="P1491" s="13"/>
      <c r="Q1491" s="13">
        <v>0.22727272727272699</v>
      </c>
      <c r="R1491" s="13">
        <v>0.36363636363636398</v>
      </c>
      <c r="S1491" s="13">
        <v>0.4</v>
      </c>
      <c r="T1491" s="13">
        <v>0.4</v>
      </c>
      <c r="U1491" s="13">
        <v>0.5</v>
      </c>
      <c r="V1491" s="13">
        <v>0.33333333333333298</v>
      </c>
      <c r="W1491" s="13">
        <v>0.4</v>
      </c>
      <c r="X1491" s="13">
        <v>0.375</v>
      </c>
      <c r="Y1491" s="13"/>
      <c r="Z1491" s="13">
        <v>0.57142857142857095</v>
      </c>
      <c r="AA1491" s="13">
        <v>0.28571428571428598</v>
      </c>
      <c r="AB1491" s="13">
        <v>0.16666666666666699</v>
      </c>
      <c r="AC1491" s="13">
        <v>0.25</v>
      </c>
      <c r="AD1491" s="13">
        <v>0.375</v>
      </c>
      <c r="AE1491" s="13">
        <v>0.36363636363636398</v>
      </c>
      <c r="AF1491" s="13">
        <v>0.33333333333333298</v>
      </c>
      <c r="AG1491" s="13">
        <v>0.22222222222222199</v>
      </c>
      <c r="AH1491" s="13"/>
      <c r="AI1491" s="13">
        <v>0.16666666666666699</v>
      </c>
      <c r="AJ1491" s="13">
        <v>0.25</v>
      </c>
      <c r="AK1491" s="13">
        <v>0.36363636363636398</v>
      </c>
      <c r="AL1491" s="13">
        <v>0.34482758620689702</v>
      </c>
      <c r="AM1491" s="13">
        <v>0.375</v>
      </c>
      <c r="AN1491" s="13"/>
      <c r="AO1491" s="13">
        <v>0.36363636363636398</v>
      </c>
      <c r="AP1491" s="13">
        <v>0.230769230769231</v>
      </c>
      <c r="AQ1491" s="13"/>
      <c r="AR1491" s="13">
        <v>0</v>
      </c>
      <c r="AS1491" s="13">
        <v>0.44444444444444398</v>
      </c>
      <c r="AT1491" s="13">
        <v>0.33333333333333298</v>
      </c>
      <c r="AU1491" s="13">
        <v>0.5</v>
      </c>
      <c r="AV1491" s="13">
        <v>0.33333333333333298</v>
      </c>
      <c r="AW1491" s="13">
        <v>0.28571428571428598</v>
      </c>
      <c r="AX1491" s="13" t="s">
        <v>529</v>
      </c>
      <c r="AY1491" s="13">
        <v>0</v>
      </c>
      <c r="AZ1491" s="13">
        <v>0.2</v>
      </c>
      <c r="BA1491" s="13">
        <v>0.6</v>
      </c>
      <c r="BB1491" s="13">
        <v>0.33333333333333298</v>
      </c>
      <c r="BC1491" s="13">
        <v>0.33333333333333298</v>
      </c>
      <c r="BD1491" s="13"/>
      <c r="BE1491" s="13">
        <v>0.16666666666666699</v>
      </c>
    </row>
    <row r="1492" spans="2:57" x14ac:dyDescent="0.25">
      <c r="B1492" t="s">
        <v>565</v>
      </c>
      <c r="C1492" s="13">
        <v>0.32352941176470601</v>
      </c>
      <c r="D1492" s="13">
        <v>0.28571428571428598</v>
      </c>
      <c r="E1492" s="13">
        <v>0.375</v>
      </c>
      <c r="F1492" s="13">
        <v>0.46153846153846201</v>
      </c>
      <c r="G1492" s="13">
        <v>0.22222222222222199</v>
      </c>
      <c r="H1492" s="13"/>
      <c r="I1492" s="13">
        <v>0.36</v>
      </c>
      <c r="J1492" s="13">
        <v>0.22222222222222199</v>
      </c>
      <c r="K1492" s="13"/>
      <c r="L1492" s="13">
        <v>0.22222222222222199</v>
      </c>
      <c r="M1492" s="13">
        <v>0.45454545454545497</v>
      </c>
      <c r="N1492" s="13">
        <v>0.375</v>
      </c>
      <c r="O1492" s="13">
        <v>0.28125</v>
      </c>
      <c r="P1492" s="13"/>
      <c r="Q1492" s="13">
        <v>0.36363636363636398</v>
      </c>
      <c r="R1492" s="13">
        <v>0.27272727272727298</v>
      </c>
      <c r="S1492" s="13">
        <v>0.2</v>
      </c>
      <c r="T1492" s="13">
        <v>0.4</v>
      </c>
      <c r="U1492" s="13">
        <v>0</v>
      </c>
      <c r="V1492" s="13">
        <v>0.33333333333333298</v>
      </c>
      <c r="W1492" s="13">
        <v>0.4</v>
      </c>
      <c r="X1492" s="13">
        <v>0.375</v>
      </c>
      <c r="Y1492" s="13"/>
      <c r="Z1492" s="13">
        <v>0.214285714285714</v>
      </c>
      <c r="AA1492" s="13">
        <v>0.14285714285714299</v>
      </c>
      <c r="AB1492" s="13">
        <v>0.25</v>
      </c>
      <c r="AC1492" s="13">
        <v>0.75</v>
      </c>
      <c r="AD1492" s="13">
        <v>0.125</v>
      </c>
      <c r="AE1492" s="13">
        <v>0.45454545454545497</v>
      </c>
      <c r="AF1492" s="13">
        <v>0.33333333333333298</v>
      </c>
      <c r="AG1492" s="13">
        <v>0.55555555555555602</v>
      </c>
      <c r="AH1492" s="13"/>
      <c r="AI1492" s="13">
        <v>0.33333333333333298</v>
      </c>
      <c r="AJ1492" s="13">
        <v>0.33333333333333298</v>
      </c>
      <c r="AK1492" s="13">
        <v>0.27272727272727298</v>
      </c>
      <c r="AL1492" s="13">
        <v>0.41379310344827602</v>
      </c>
      <c r="AM1492" s="13">
        <v>0</v>
      </c>
      <c r="AN1492" s="13"/>
      <c r="AO1492" s="13">
        <v>0.30909090909090903</v>
      </c>
      <c r="AP1492" s="13">
        <v>0.38461538461538503</v>
      </c>
      <c r="AQ1492" s="13"/>
      <c r="AR1492" s="13">
        <v>0</v>
      </c>
      <c r="AS1492" s="13">
        <v>0.33333333333333298</v>
      </c>
      <c r="AT1492" s="13">
        <v>0.33333333333333298</v>
      </c>
      <c r="AU1492" s="13">
        <v>0.5</v>
      </c>
      <c r="AV1492" s="13">
        <v>0.16666666666666699</v>
      </c>
      <c r="AW1492" s="13">
        <v>0.85714285714285698</v>
      </c>
      <c r="AX1492" s="13" t="s">
        <v>529</v>
      </c>
      <c r="AY1492" s="13">
        <v>0</v>
      </c>
      <c r="AZ1492" s="13">
        <v>0.3</v>
      </c>
      <c r="BA1492" s="13">
        <v>0.2</v>
      </c>
      <c r="BB1492" s="13">
        <v>0.22222222222222199</v>
      </c>
      <c r="BC1492" s="13">
        <v>0.33333333333333298</v>
      </c>
      <c r="BD1492" s="13"/>
      <c r="BE1492" s="13">
        <v>0.33333333333333298</v>
      </c>
    </row>
    <row r="1493" spans="2:57" x14ac:dyDescent="0.25">
      <c r="B1493" t="s">
        <v>566</v>
      </c>
      <c r="C1493" s="13">
        <v>0.29411764705882398</v>
      </c>
      <c r="D1493" s="13">
        <v>0.19047619047618999</v>
      </c>
      <c r="E1493" s="13">
        <v>0.25</v>
      </c>
      <c r="F1493" s="13">
        <v>0.46153846153846201</v>
      </c>
      <c r="G1493" s="13">
        <v>0.33333333333333298</v>
      </c>
      <c r="H1493" s="13"/>
      <c r="I1493" s="13">
        <v>0.28000000000000003</v>
      </c>
      <c r="J1493" s="13">
        <v>0.33333333333333298</v>
      </c>
      <c r="K1493" s="13"/>
      <c r="L1493" s="13">
        <v>0.11111111111111099</v>
      </c>
      <c r="M1493" s="13">
        <v>0.27272727272727298</v>
      </c>
      <c r="N1493" s="13">
        <v>0.375</v>
      </c>
      <c r="O1493" s="13">
        <v>0.3125</v>
      </c>
      <c r="P1493" s="13"/>
      <c r="Q1493" s="13">
        <v>0.22727272727272699</v>
      </c>
      <c r="R1493" s="13">
        <v>9.0909090909090898E-2</v>
      </c>
      <c r="S1493" s="13">
        <v>0.2</v>
      </c>
      <c r="T1493" s="13">
        <v>0.8</v>
      </c>
      <c r="U1493" s="13">
        <v>0.16666666666666699</v>
      </c>
      <c r="V1493" s="13">
        <v>0.33333333333333298</v>
      </c>
      <c r="W1493" s="13">
        <v>0.6</v>
      </c>
      <c r="X1493" s="13">
        <v>0.375</v>
      </c>
      <c r="Y1493" s="13"/>
      <c r="Z1493" s="13">
        <v>0.14285714285714299</v>
      </c>
      <c r="AA1493" s="13">
        <v>0.42857142857142899</v>
      </c>
      <c r="AB1493" s="13">
        <v>0.33333333333333298</v>
      </c>
      <c r="AC1493" s="13">
        <v>0</v>
      </c>
      <c r="AD1493" s="13">
        <v>0.25</v>
      </c>
      <c r="AE1493" s="13">
        <v>0.36363636363636398</v>
      </c>
      <c r="AF1493" s="13">
        <v>0.33333333333333298</v>
      </c>
      <c r="AG1493" s="13">
        <v>0.44444444444444398</v>
      </c>
      <c r="AH1493" s="13"/>
      <c r="AI1493" s="13">
        <v>0</v>
      </c>
      <c r="AJ1493" s="13">
        <v>0.16666666666666699</v>
      </c>
      <c r="AK1493" s="13">
        <v>0.54545454545454497</v>
      </c>
      <c r="AL1493" s="13">
        <v>0.31034482758620702</v>
      </c>
      <c r="AM1493" s="13">
        <v>0.375</v>
      </c>
      <c r="AN1493" s="13"/>
      <c r="AO1493" s="13">
        <v>0.29090909090909101</v>
      </c>
      <c r="AP1493" s="13">
        <v>0.30769230769230799</v>
      </c>
      <c r="AQ1493" s="13"/>
      <c r="AR1493" s="13">
        <v>0.33333333333333298</v>
      </c>
      <c r="AS1493" s="13">
        <v>0.16666666666666699</v>
      </c>
      <c r="AT1493" s="13">
        <v>0</v>
      </c>
      <c r="AU1493" s="13">
        <v>0</v>
      </c>
      <c r="AV1493" s="13">
        <v>0.16666666666666699</v>
      </c>
      <c r="AW1493" s="13">
        <v>0.42857142857142899</v>
      </c>
      <c r="AX1493" s="13" t="s">
        <v>529</v>
      </c>
      <c r="AY1493" s="13">
        <v>0</v>
      </c>
      <c r="AZ1493" s="13">
        <v>0.4</v>
      </c>
      <c r="BA1493" s="13">
        <v>0.6</v>
      </c>
      <c r="BB1493" s="13">
        <v>0.33333333333333298</v>
      </c>
      <c r="BC1493" s="13">
        <v>0.66666666666666696</v>
      </c>
      <c r="BD1493" s="13"/>
      <c r="BE1493" s="13">
        <v>0.16666666666666699</v>
      </c>
    </row>
    <row r="1494" spans="2:57" x14ac:dyDescent="0.25">
      <c r="B1494" t="s">
        <v>567</v>
      </c>
      <c r="C1494" s="13">
        <v>0.23529411764705899</v>
      </c>
      <c r="D1494" s="13">
        <v>0.19047619047618999</v>
      </c>
      <c r="E1494" s="13">
        <v>0.3125</v>
      </c>
      <c r="F1494" s="13">
        <v>0.15384615384615399</v>
      </c>
      <c r="G1494" s="13">
        <v>0.27777777777777801</v>
      </c>
      <c r="H1494" s="13"/>
      <c r="I1494" s="13">
        <v>0.22</v>
      </c>
      <c r="J1494" s="13">
        <v>0.27777777777777801</v>
      </c>
      <c r="K1494" s="13"/>
      <c r="L1494" s="13">
        <v>0.55555555555555602</v>
      </c>
      <c r="M1494" s="13">
        <v>0.27272727272727298</v>
      </c>
      <c r="N1494" s="13">
        <v>0.125</v>
      </c>
      <c r="O1494" s="13">
        <v>0.1875</v>
      </c>
      <c r="P1494" s="13"/>
      <c r="Q1494" s="13">
        <v>0.36363636363636398</v>
      </c>
      <c r="R1494" s="13">
        <v>0.27272727272727298</v>
      </c>
      <c r="S1494" s="13">
        <v>0</v>
      </c>
      <c r="T1494" s="13">
        <v>0</v>
      </c>
      <c r="U1494" s="13">
        <v>0.33333333333333298</v>
      </c>
      <c r="V1494" s="13">
        <v>0</v>
      </c>
      <c r="W1494" s="13">
        <v>0</v>
      </c>
      <c r="X1494" s="13">
        <v>0.375</v>
      </c>
      <c r="Y1494" s="13"/>
      <c r="Z1494" s="13">
        <v>0.214285714285714</v>
      </c>
      <c r="AA1494" s="13">
        <v>0.28571428571428598</v>
      </c>
      <c r="AB1494" s="13">
        <v>0.25</v>
      </c>
      <c r="AC1494" s="13">
        <v>0.25</v>
      </c>
      <c r="AD1494" s="13">
        <v>0.125</v>
      </c>
      <c r="AE1494" s="13">
        <v>0.45454545454545497</v>
      </c>
      <c r="AF1494" s="13">
        <v>0</v>
      </c>
      <c r="AG1494" s="13">
        <v>0.11111111111111099</v>
      </c>
      <c r="AH1494" s="13"/>
      <c r="AI1494" s="13">
        <v>0.16666666666666699</v>
      </c>
      <c r="AJ1494" s="13">
        <v>0.16666666666666699</v>
      </c>
      <c r="AK1494" s="13">
        <v>0.18181818181818199</v>
      </c>
      <c r="AL1494" s="13">
        <v>0.17241379310344801</v>
      </c>
      <c r="AM1494" s="13">
        <v>0.625</v>
      </c>
      <c r="AN1494" s="13"/>
      <c r="AO1494" s="13">
        <v>0.236363636363636</v>
      </c>
      <c r="AP1494" s="13">
        <v>0.230769230769231</v>
      </c>
      <c r="AQ1494" s="13"/>
      <c r="AR1494" s="13">
        <v>0.66666666666666696</v>
      </c>
      <c r="AS1494" s="13">
        <v>0.27777777777777801</v>
      </c>
      <c r="AT1494" s="13">
        <v>0</v>
      </c>
      <c r="AU1494" s="13">
        <v>0</v>
      </c>
      <c r="AV1494" s="13">
        <v>0.33333333333333298</v>
      </c>
      <c r="AW1494" s="13">
        <v>0</v>
      </c>
      <c r="AX1494" s="13" t="s">
        <v>529</v>
      </c>
      <c r="AY1494" s="13">
        <v>0</v>
      </c>
      <c r="AZ1494" s="13">
        <v>0.3</v>
      </c>
      <c r="BA1494" s="13">
        <v>0.2</v>
      </c>
      <c r="BB1494" s="13">
        <v>0.33333333333333298</v>
      </c>
      <c r="BC1494" s="13">
        <v>0</v>
      </c>
      <c r="BD1494" s="13"/>
      <c r="BE1494" s="13">
        <v>0.33333333333333298</v>
      </c>
    </row>
    <row r="1495" spans="2:57" x14ac:dyDescent="0.25">
      <c r="B1495" t="s">
        <v>568</v>
      </c>
      <c r="C1495" s="13">
        <v>0.191176470588235</v>
      </c>
      <c r="D1495" s="13">
        <v>0.33333333333333298</v>
      </c>
      <c r="E1495" s="13">
        <v>0.125</v>
      </c>
      <c r="F1495" s="13">
        <v>7.69230769230769E-2</v>
      </c>
      <c r="G1495" s="13">
        <v>0.16666666666666699</v>
      </c>
      <c r="H1495" s="13"/>
      <c r="I1495" s="13">
        <v>0.2</v>
      </c>
      <c r="J1495" s="13">
        <v>0.16666666666666699</v>
      </c>
      <c r="K1495" s="13"/>
      <c r="L1495" s="13">
        <v>0.11111111111111099</v>
      </c>
      <c r="M1495" s="13">
        <v>9.0909090909090898E-2</v>
      </c>
      <c r="N1495" s="13">
        <v>0.25</v>
      </c>
      <c r="O1495" s="13">
        <v>0.21875</v>
      </c>
      <c r="P1495" s="13"/>
      <c r="Q1495" s="13">
        <v>9.0909090909090898E-2</v>
      </c>
      <c r="R1495" s="13">
        <v>0.36363636363636398</v>
      </c>
      <c r="S1495" s="13">
        <v>0.4</v>
      </c>
      <c r="T1495" s="13">
        <v>0.2</v>
      </c>
      <c r="U1495" s="13">
        <v>0.16666666666666699</v>
      </c>
      <c r="V1495" s="13">
        <v>0</v>
      </c>
      <c r="W1495" s="13">
        <v>0.2</v>
      </c>
      <c r="X1495" s="13">
        <v>0.125</v>
      </c>
      <c r="Y1495" s="13"/>
      <c r="Z1495" s="13">
        <v>0.214285714285714</v>
      </c>
      <c r="AA1495" s="13">
        <v>0.14285714285714299</v>
      </c>
      <c r="AB1495" s="13">
        <v>0.16666666666666699</v>
      </c>
      <c r="AC1495" s="13">
        <v>0</v>
      </c>
      <c r="AD1495" s="13">
        <v>0</v>
      </c>
      <c r="AE1495" s="13">
        <v>0.18181818181818199</v>
      </c>
      <c r="AF1495" s="13">
        <v>0.66666666666666696</v>
      </c>
      <c r="AG1495" s="13">
        <v>0.33333333333333298</v>
      </c>
      <c r="AH1495" s="13"/>
      <c r="AI1495" s="13">
        <v>0.16666666666666699</v>
      </c>
      <c r="AJ1495" s="13">
        <v>0.41666666666666702</v>
      </c>
      <c r="AK1495" s="13">
        <v>9.0909090909090898E-2</v>
      </c>
      <c r="AL1495" s="13">
        <v>0.13793103448275901</v>
      </c>
      <c r="AM1495" s="13">
        <v>0.125</v>
      </c>
      <c r="AN1495" s="13"/>
      <c r="AO1495" s="13">
        <v>0.163636363636364</v>
      </c>
      <c r="AP1495" s="13">
        <v>0.30769230769230799</v>
      </c>
      <c r="AQ1495" s="13"/>
      <c r="AR1495" s="13">
        <v>0.33333333333333298</v>
      </c>
      <c r="AS1495" s="13">
        <v>0.27777777777777801</v>
      </c>
      <c r="AT1495" s="13">
        <v>0.33333333333333298</v>
      </c>
      <c r="AU1495" s="13">
        <v>0</v>
      </c>
      <c r="AV1495" s="13">
        <v>0.16666666666666699</v>
      </c>
      <c r="AW1495" s="13">
        <v>0.14285714285714299</v>
      </c>
      <c r="AX1495" s="13" t="s">
        <v>529</v>
      </c>
      <c r="AY1495" s="13">
        <v>0.5</v>
      </c>
      <c r="AZ1495" s="13">
        <v>0.1</v>
      </c>
      <c r="BA1495" s="13">
        <v>0</v>
      </c>
      <c r="BB1495" s="13">
        <v>0.22222222222222199</v>
      </c>
      <c r="BC1495" s="13">
        <v>0</v>
      </c>
      <c r="BD1495" s="13"/>
      <c r="BE1495" s="13">
        <v>0</v>
      </c>
    </row>
    <row r="1496" spans="2:57" x14ac:dyDescent="0.25">
      <c r="B1496" t="s">
        <v>569</v>
      </c>
      <c r="C1496" s="13">
        <v>0.191176470588235</v>
      </c>
      <c r="D1496" s="13">
        <v>9.5238095238095205E-2</v>
      </c>
      <c r="E1496" s="13">
        <v>0.1875</v>
      </c>
      <c r="F1496" s="13">
        <v>0.30769230769230799</v>
      </c>
      <c r="G1496" s="13">
        <v>0.22222222222222199</v>
      </c>
      <c r="H1496" s="13"/>
      <c r="I1496" s="13">
        <v>0.18</v>
      </c>
      <c r="J1496" s="13">
        <v>0.22222222222222199</v>
      </c>
      <c r="K1496" s="13"/>
      <c r="L1496" s="13">
        <v>0.33333333333333298</v>
      </c>
      <c r="M1496" s="13">
        <v>9.0909090909090898E-2</v>
      </c>
      <c r="N1496" s="13">
        <v>0.25</v>
      </c>
      <c r="O1496" s="13">
        <v>0.15625</v>
      </c>
      <c r="P1496" s="13"/>
      <c r="Q1496" s="13">
        <v>0.13636363636363599</v>
      </c>
      <c r="R1496" s="13">
        <v>0</v>
      </c>
      <c r="S1496" s="13">
        <v>0.2</v>
      </c>
      <c r="T1496" s="13">
        <v>0.2</v>
      </c>
      <c r="U1496" s="13">
        <v>0.33333333333333298</v>
      </c>
      <c r="V1496" s="13">
        <v>0.33333333333333298</v>
      </c>
      <c r="W1496" s="13">
        <v>0.2</v>
      </c>
      <c r="X1496" s="13">
        <v>0.375</v>
      </c>
      <c r="Y1496" s="13"/>
      <c r="Z1496" s="13">
        <v>0.214285714285714</v>
      </c>
      <c r="AA1496" s="13">
        <v>0.14285714285714299</v>
      </c>
      <c r="AB1496" s="13">
        <v>0.41666666666666702</v>
      </c>
      <c r="AC1496" s="13">
        <v>0.5</v>
      </c>
      <c r="AD1496" s="13">
        <v>0</v>
      </c>
      <c r="AE1496" s="13">
        <v>0</v>
      </c>
      <c r="AF1496" s="13">
        <v>0.33333333333333298</v>
      </c>
      <c r="AG1496" s="13">
        <v>0.11111111111111099</v>
      </c>
      <c r="AH1496" s="13"/>
      <c r="AI1496" s="13">
        <v>0</v>
      </c>
      <c r="AJ1496" s="13">
        <v>0.33333333333333298</v>
      </c>
      <c r="AK1496" s="13">
        <v>0.27272727272727298</v>
      </c>
      <c r="AL1496" s="13">
        <v>0.17241379310344801</v>
      </c>
      <c r="AM1496" s="13">
        <v>0.125</v>
      </c>
      <c r="AN1496" s="13"/>
      <c r="AO1496" s="13">
        <v>0.18181818181818199</v>
      </c>
      <c r="AP1496" s="13">
        <v>0.230769230769231</v>
      </c>
      <c r="AQ1496" s="13"/>
      <c r="AR1496" s="13">
        <v>0.33333333333333298</v>
      </c>
      <c r="AS1496" s="13">
        <v>0.27777777777777801</v>
      </c>
      <c r="AT1496" s="13">
        <v>0.33333333333333298</v>
      </c>
      <c r="AU1496" s="13">
        <v>0.5</v>
      </c>
      <c r="AV1496" s="13">
        <v>0.16666666666666699</v>
      </c>
      <c r="AW1496" s="13">
        <v>0.14285714285714299</v>
      </c>
      <c r="AX1496" s="13" t="s">
        <v>529</v>
      </c>
      <c r="AY1496" s="13">
        <v>0.5</v>
      </c>
      <c r="AZ1496" s="13">
        <v>0.2</v>
      </c>
      <c r="BA1496" s="13">
        <v>0</v>
      </c>
      <c r="BB1496" s="13">
        <v>0</v>
      </c>
      <c r="BC1496" s="13">
        <v>0</v>
      </c>
      <c r="BD1496" s="13"/>
      <c r="BE1496" s="13">
        <v>0.33333333333333298</v>
      </c>
    </row>
    <row r="1497" spans="2:57" x14ac:dyDescent="0.25">
      <c r="B1497" t="s">
        <v>570</v>
      </c>
      <c r="C1497" s="13">
        <v>0.17647058823529399</v>
      </c>
      <c r="D1497" s="13">
        <v>0.19047619047618999</v>
      </c>
      <c r="E1497" s="13">
        <v>0.1875</v>
      </c>
      <c r="F1497" s="13">
        <v>7.69230769230769E-2</v>
      </c>
      <c r="G1497" s="13">
        <v>0.22222222222222199</v>
      </c>
      <c r="H1497" s="13"/>
      <c r="I1497" s="13">
        <v>0.16</v>
      </c>
      <c r="J1497" s="13">
        <v>0.22222222222222199</v>
      </c>
      <c r="K1497" s="13"/>
      <c r="L1497" s="13">
        <v>0</v>
      </c>
      <c r="M1497" s="13">
        <v>0.27272727272727298</v>
      </c>
      <c r="N1497" s="13">
        <v>0.1875</v>
      </c>
      <c r="O1497" s="13">
        <v>0.1875</v>
      </c>
      <c r="P1497" s="13"/>
      <c r="Q1497" s="13">
        <v>0.18181818181818199</v>
      </c>
      <c r="R1497" s="13">
        <v>0.45454545454545497</v>
      </c>
      <c r="S1497" s="13">
        <v>0</v>
      </c>
      <c r="T1497" s="13">
        <v>0</v>
      </c>
      <c r="U1497" s="13">
        <v>0</v>
      </c>
      <c r="V1497" s="13">
        <v>0.33333333333333298</v>
      </c>
      <c r="W1497" s="13">
        <v>0.2</v>
      </c>
      <c r="X1497" s="13">
        <v>0.125</v>
      </c>
      <c r="Y1497" s="13"/>
      <c r="Z1497" s="13">
        <v>0</v>
      </c>
      <c r="AA1497" s="13">
        <v>0</v>
      </c>
      <c r="AB1497" s="13">
        <v>0.25</v>
      </c>
      <c r="AC1497" s="13">
        <v>0.5</v>
      </c>
      <c r="AD1497" s="13">
        <v>0.25</v>
      </c>
      <c r="AE1497" s="13">
        <v>0.36363636363636398</v>
      </c>
      <c r="AF1497" s="13">
        <v>0</v>
      </c>
      <c r="AG1497" s="13">
        <v>0.11111111111111099</v>
      </c>
      <c r="AH1497" s="13"/>
      <c r="AI1497" s="13">
        <v>0.16666666666666699</v>
      </c>
      <c r="AJ1497" s="13">
        <v>0.25</v>
      </c>
      <c r="AK1497" s="13">
        <v>0.27272727272727298</v>
      </c>
      <c r="AL1497" s="13">
        <v>3.4482758620689703E-2</v>
      </c>
      <c r="AM1497" s="13">
        <v>0.5</v>
      </c>
      <c r="AN1497" s="13"/>
      <c r="AO1497" s="13">
        <v>0.145454545454545</v>
      </c>
      <c r="AP1497" s="13">
        <v>0.30769230769230799</v>
      </c>
      <c r="AQ1497" s="13"/>
      <c r="AR1497" s="13">
        <v>0.33333333333333298</v>
      </c>
      <c r="AS1497" s="13">
        <v>0.11111111111111099</v>
      </c>
      <c r="AT1497" s="13">
        <v>0.66666666666666696</v>
      </c>
      <c r="AU1497" s="13">
        <v>0.5</v>
      </c>
      <c r="AV1497" s="13">
        <v>0</v>
      </c>
      <c r="AW1497" s="13">
        <v>0.14285714285714299</v>
      </c>
      <c r="AX1497" s="13" t="s">
        <v>529</v>
      </c>
      <c r="AY1497" s="13">
        <v>0</v>
      </c>
      <c r="AZ1497" s="13">
        <v>0</v>
      </c>
      <c r="BA1497" s="13">
        <v>0.4</v>
      </c>
      <c r="BB1497" s="13">
        <v>0.33333333333333298</v>
      </c>
      <c r="BC1497" s="13">
        <v>0</v>
      </c>
      <c r="BD1497" s="13"/>
      <c r="BE1497" s="13">
        <v>0.16666666666666699</v>
      </c>
    </row>
    <row r="1498" spans="2:57" x14ac:dyDescent="0.25">
      <c r="B1498" t="s">
        <v>571</v>
      </c>
      <c r="C1498" s="13">
        <v>7.3529411764705899E-2</v>
      </c>
      <c r="D1498" s="13">
        <v>0.14285714285714299</v>
      </c>
      <c r="E1498" s="13">
        <v>6.25E-2</v>
      </c>
      <c r="F1498" s="13">
        <v>7.69230769230769E-2</v>
      </c>
      <c r="G1498" s="13">
        <v>0</v>
      </c>
      <c r="H1498" s="13"/>
      <c r="I1498" s="13">
        <v>0.1</v>
      </c>
      <c r="J1498" s="13">
        <v>0</v>
      </c>
      <c r="K1498" s="13"/>
      <c r="L1498" s="13">
        <v>0.11111111111111099</v>
      </c>
      <c r="M1498" s="13">
        <v>0</v>
      </c>
      <c r="N1498" s="13">
        <v>6.25E-2</v>
      </c>
      <c r="O1498" s="13">
        <v>9.375E-2</v>
      </c>
      <c r="P1498" s="13"/>
      <c r="Q1498" s="13">
        <v>0.13636363636363599</v>
      </c>
      <c r="R1498" s="13">
        <v>0</v>
      </c>
      <c r="S1498" s="13">
        <v>0.2</v>
      </c>
      <c r="T1498" s="13">
        <v>0</v>
      </c>
      <c r="U1498" s="13">
        <v>0</v>
      </c>
      <c r="V1498" s="13">
        <v>0.33333333333333298</v>
      </c>
      <c r="W1498" s="13">
        <v>0</v>
      </c>
      <c r="X1498" s="13">
        <v>0</v>
      </c>
      <c r="Y1498" s="13"/>
      <c r="Z1498" s="13">
        <v>0.14285714285714299</v>
      </c>
      <c r="AA1498" s="13">
        <v>0.14285714285714299</v>
      </c>
      <c r="AB1498" s="13">
        <v>0</v>
      </c>
      <c r="AC1498" s="13">
        <v>0</v>
      </c>
      <c r="AD1498" s="13">
        <v>0.25</v>
      </c>
      <c r="AE1498" s="13">
        <v>0</v>
      </c>
      <c r="AF1498" s="13">
        <v>0</v>
      </c>
      <c r="AG1498" s="13">
        <v>0</v>
      </c>
      <c r="AH1498" s="13"/>
      <c r="AI1498" s="13">
        <v>0.33333333333333298</v>
      </c>
      <c r="AJ1498" s="13">
        <v>0</v>
      </c>
      <c r="AK1498" s="13">
        <v>9.0909090909090898E-2</v>
      </c>
      <c r="AL1498" s="13">
        <v>6.8965517241379296E-2</v>
      </c>
      <c r="AM1498" s="13">
        <v>0</v>
      </c>
      <c r="AN1498" s="13"/>
      <c r="AO1498" s="13">
        <v>9.0909090909090898E-2</v>
      </c>
      <c r="AP1498" s="13">
        <v>0</v>
      </c>
      <c r="AQ1498" s="13"/>
      <c r="AR1498" s="13">
        <v>0</v>
      </c>
      <c r="AS1498" s="13">
        <v>0.11111111111111099</v>
      </c>
      <c r="AT1498" s="13">
        <v>0</v>
      </c>
      <c r="AU1498" s="13">
        <v>0</v>
      </c>
      <c r="AV1498" s="13">
        <v>0.16666666666666699</v>
      </c>
      <c r="AW1498" s="13">
        <v>0</v>
      </c>
      <c r="AX1498" s="13" t="s">
        <v>529</v>
      </c>
      <c r="AY1498" s="13">
        <v>0.5</v>
      </c>
      <c r="AZ1498" s="13">
        <v>0.1</v>
      </c>
      <c r="BA1498" s="13">
        <v>0</v>
      </c>
      <c r="BB1498" s="13">
        <v>0</v>
      </c>
      <c r="BC1498" s="13">
        <v>0</v>
      </c>
      <c r="BD1498" s="13"/>
      <c r="BE1498" s="13">
        <v>0.16666666666666699</v>
      </c>
    </row>
    <row r="1499" spans="2:57" x14ac:dyDescent="0.25">
      <c r="B1499" t="s">
        <v>134</v>
      </c>
      <c r="C1499" s="13">
        <v>1.4705882352941201E-2</v>
      </c>
      <c r="D1499" s="13">
        <v>0</v>
      </c>
      <c r="E1499" s="13">
        <v>0</v>
      </c>
      <c r="F1499" s="13">
        <v>7.69230769230769E-2</v>
      </c>
      <c r="G1499" s="13">
        <v>0</v>
      </c>
      <c r="H1499" s="13"/>
      <c r="I1499" s="13">
        <v>0.02</v>
      </c>
      <c r="J1499" s="13">
        <v>0</v>
      </c>
      <c r="K1499" s="13"/>
      <c r="L1499" s="13">
        <v>0</v>
      </c>
      <c r="M1499" s="13">
        <v>0</v>
      </c>
      <c r="N1499" s="13">
        <v>6.25E-2</v>
      </c>
      <c r="O1499" s="13">
        <v>0</v>
      </c>
      <c r="P1499" s="13"/>
      <c r="Q1499" s="13">
        <v>0</v>
      </c>
      <c r="R1499" s="13">
        <v>0</v>
      </c>
      <c r="S1499" s="13">
        <v>0</v>
      </c>
      <c r="T1499" s="13">
        <v>0</v>
      </c>
      <c r="U1499" s="13">
        <v>0.16666666666666699</v>
      </c>
      <c r="V1499" s="13">
        <v>0</v>
      </c>
      <c r="W1499" s="13">
        <v>0</v>
      </c>
      <c r="X1499" s="13">
        <v>0</v>
      </c>
      <c r="Y1499" s="13"/>
      <c r="Z1499" s="13">
        <v>0</v>
      </c>
      <c r="AA1499" s="13">
        <v>0</v>
      </c>
      <c r="AB1499" s="13">
        <v>0</v>
      </c>
      <c r="AC1499" s="13">
        <v>0</v>
      </c>
      <c r="AD1499" s="13">
        <v>0.125</v>
      </c>
      <c r="AE1499" s="13">
        <v>0</v>
      </c>
      <c r="AF1499" s="13">
        <v>0</v>
      </c>
      <c r="AG1499" s="13">
        <v>0</v>
      </c>
      <c r="AH1499" s="13"/>
      <c r="AI1499" s="13">
        <v>0</v>
      </c>
      <c r="AJ1499" s="13">
        <v>0</v>
      </c>
      <c r="AK1499" s="13">
        <v>0</v>
      </c>
      <c r="AL1499" s="13">
        <v>3.4482758620689703E-2</v>
      </c>
      <c r="AM1499" s="13">
        <v>0</v>
      </c>
      <c r="AN1499" s="13"/>
      <c r="AO1499" s="13">
        <v>1.8181818181818198E-2</v>
      </c>
      <c r="AP1499" s="13">
        <v>0</v>
      </c>
      <c r="AQ1499" s="13"/>
      <c r="AR1499" s="13">
        <v>0</v>
      </c>
      <c r="AS1499" s="13">
        <v>0</v>
      </c>
      <c r="AT1499" s="13">
        <v>0</v>
      </c>
      <c r="AU1499" s="13">
        <v>0</v>
      </c>
      <c r="AV1499" s="13">
        <v>0</v>
      </c>
      <c r="AW1499" s="13">
        <v>0</v>
      </c>
      <c r="AX1499" s="13" t="s">
        <v>529</v>
      </c>
      <c r="AY1499" s="13">
        <v>0</v>
      </c>
      <c r="AZ1499" s="13">
        <v>0</v>
      </c>
      <c r="BA1499" s="13">
        <v>0</v>
      </c>
      <c r="BB1499" s="13">
        <v>0.11111111111111099</v>
      </c>
      <c r="BC1499" s="13">
        <v>0</v>
      </c>
      <c r="BD1499" s="13"/>
      <c r="BE1499" s="13">
        <v>0</v>
      </c>
    </row>
    <row r="1500" spans="2:57" x14ac:dyDescent="0.25">
      <c r="C1500" s="13"/>
      <c r="D1500" s="13"/>
      <c r="E1500" s="13"/>
      <c r="F1500" s="13"/>
      <c r="G1500" s="13"/>
      <c r="H1500" s="13"/>
      <c r="I1500" s="13"/>
      <c r="J1500" s="13"/>
      <c r="K1500" s="13"/>
      <c r="L1500" s="13"/>
      <c r="M1500" s="13"/>
      <c r="N1500" s="13"/>
      <c r="O1500" s="13"/>
      <c r="P1500" s="13"/>
      <c r="Q1500" s="13"/>
      <c r="R1500" s="13"/>
      <c r="S1500" s="13"/>
      <c r="T1500" s="13"/>
      <c r="U1500" s="13"/>
      <c r="V1500" s="13"/>
      <c r="W1500" s="13"/>
      <c r="X1500" s="13"/>
      <c r="Y1500" s="13"/>
      <c r="Z1500" s="13"/>
      <c r="AA1500" s="13"/>
      <c r="AB1500" s="13"/>
      <c r="AC1500" s="13"/>
      <c r="AD1500" s="13"/>
      <c r="AE1500" s="13"/>
      <c r="AF1500" s="13"/>
      <c r="AG1500" s="13"/>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row>
    <row r="1501" spans="2:57" x14ac:dyDescent="0.25">
      <c r="B1501" s="6" t="s">
        <v>574</v>
      </c>
      <c r="C1501" s="13"/>
      <c r="D1501" s="13"/>
      <c r="E1501" s="13"/>
      <c r="F1501" s="13"/>
      <c r="G1501" s="13"/>
      <c r="H1501" s="13"/>
      <c r="I1501" s="13"/>
      <c r="J1501" s="13"/>
      <c r="K1501" s="13"/>
      <c r="L1501" s="13"/>
      <c r="M1501" s="13"/>
      <c r="N1501" s="13"/>
      <c r="O1501" s="13"/>
      <c r="P1501" s="13"/>
      <c r="Q1501" s="13"/>
      <c r="R1501" s="13"/>
      <c r="S1501" s="13"/>
      <c r="T1501" s="13"/>
      <c r="U1501" s="13"/>
      <c r="V1501" s="13"/>
      <c r="W1501" s="13"/>
      <c r="X1501" s="13"/>
      <c r="Y1501" s="13"/>
      <c r="Z1501" s="13"/>
      <c r="AA1501" s="13"/>
      <c r="AB1501" s="13"/>
      <c r="AC1501" s="13"/>
      <c r="AD1501" s="13"/>
      <c r="AE1501" s="13"/>
      <c r="AF1501" s="13"/>
      <c r="AG1501" s="13"/>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row>
    <row r="1502" spans="2:57" x14ac:dyDescent="0.25">
      <c r="B1502" s="23" t="s">
        <v>575</v>
      </c>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row>
    <row r="1503" spans="2:57" x14ac:dyDescent="0.25">
      <c r="B1503" t="s">
        <v>568</v>
      </c>
      <c r="C1503" s="13">
        <v>0.20588235294117599</v>
      </c>
      <c r="D1503" s="13">
        <v>0.19047619047618999</v>
      </c>
      <c r="E1503" s="13">
        <v>0.375</v>
      </c>
      <c r="F1503" s="13">
        <v>0.230769230769231</v>
      </c>
      <c r="G1503" s="13">
        <v>5.5555555555555601E-2</v>
      </c>
      <c r="H1503" s="13"/>
      <c r="I1503" s="13">
        <v>0.26</v>
      </c>
      <c r="J1503" s="13">
        <v>5.5555555555555601E-2</v>
      </c>
      <c r="K1503" s="13"/>
      <c r="L1503" s="13">
        <v>0.44444444444444398</v>
      </c>
      <c r="M1503" s="13">
        <v>0.27272727272727298</v>
      </c>
      <c r="N1503" s="13">
        <v>0.125</v>
      </c>
      <c r="O1503" s="13">
        <v>0.15625</v>
      </c>
      <c r="P1503" s="13"/>
      <c r="Q1503" s="13">
        <v>0.31818181818181801</v>
      </c>
      <c r="R1503" s="13">
        <v>0.27272727272727298</v>
      </c>
      <c r="S1503" s="13">
        <v>0.2</v>
      </c>
      <c r="T1503" s="13">
        <v>0.2</v>
      </c>
      <c r="U1503" s="13">
        <v>0</v>
      </c>
      <c r="V1503" s="13">
        <v>0.33333333333333298</v>
      </c>
      <c r="W1503" s="13">
        <v>0</v>
      </c>
      <c r="X1503" s="13">
        <v>0.125</v>
      </c>
      <c r="Y1503" s="13"/>
      <c r="Z1503" s="13">
        <v>0</v>
      </c>
      <c r="AA1503" s="13">
        <v>0</v>
      </c>
      <c r="AB1503" s="13">
        <v>0.16666666666666699</v>
      </c>
      <c r="AC1503" s="13">
        <v>0.5</v>
      </c>
      <c r="AD1503" s="13">
        <v>0.375</v>
      </c>
      <c r="AE1503" s="13">
        <v>0.45454545454545497</v>
      </c>
      <c r="AF1503" s="13">
        <v>0</v>
      </c>
      <c r="AG1503" s="13">
        <v>0.22222222222222199</v>
      </c>
      <c r="AH1503" s="13"/>
      <c r="AI1503" s="13">
        <v>0.16666666666666699</v>
      </c>
      <c r="AJ1503" s="13">
        <v>0.16666666666666699</v>
      </c>
      <c r="AK1503" s="13">
        <v>0.18181818181818199</v>
      </c>
      <c r="AL1503" s="13">
        <v>0.13793103448275901</v>
      </c>
      <c r="AM1503" s="13">
        <v>0.625</v>
      </c>
      <c r="AN1503" s="13"/>
      <c r="AO1503" s="13">
        <v>0.18181818181818199</v>
      </c>
      <c r="AP1503" s="13">
        <v>0.30769230769230799</v>
      </c>
      <c r="AQ1503" s="13"/>
      <c r="AR1503" s="13">
        <v>0</v>
      </c>
      <c r="AS1503" s="13">
        <v>0.22222222222222199</v>
      </c>
      <c r="AT1503" s="13">
        <v>0.33333333333333298</v>
      </c>
      <c r="AU1503" s="13">
        <v>0</v>
      </c>
      <c r="AV1503" s="13">
        <v>0</v>
      </c>
      <c r="AW1503" s="13">
        <v>0</v>
      </c>
      <c r="AX1503" s="13" t="s">
        <v>529</v>
      </c>
      <c r="AY1503" s="13">
        <v>0</v>
      </c>
      <c r="AZ1503" s="13">
        <v>0.3</v>
      </c>
      <c r="BA1503" s="13">
        <v>0.2</v>
      </c>
      <c r="BB1503" s="13">
        <v>0.44444444444444398</v>
      </c>
      <c r="BC1503" s="13">
        <v>0.33333333333333298</v>
      </c>
      <c r="BD1503" s="13"/>
      <c r="BE1503" s="13">
        <v>0.33333333333333298</v>
      </c>
    </row>
    <row r="1504" spans="2:57" x14ac:dyDescent="0.25">
      <c r="B1504" t="s">
        <v>566</v>
      </c>
      <c r="C1504" s="13">
        <v>0.20588235294117599</v>
      </c>
      <c r="D1504" s="13">
        <v>0.19047619047618999</v>
      </c>
      <c r="E1504" s="13">
        <v>0.1875</v>
      </c>
      <c r="F1504" s="13">
        <v>0.230769230769231</v>
      </c>
      <c r="G1504" s="13">
        <v>0.22222222222222199</v>
      </c>
      <c r="H1504" s="13"/>
      <c r="I1504" s="13">
        <v>0.2</v>
      </c>
      <c r="J1504" s="13">
        <v>0.22222222222222199</v>
      </c>
      <c r="K1504" s="13"/>
      <c r="L1504" s="13">
        <v>0.22222222222222199</v>
      </c>
      <c r="M1504" s="13">
        <v>0.36363636363636398</v>
      </c>
      <c r="N1504" s="13">
        <v>0.125</v>
      </c>
      <c r="O1504" s="13">
        <v>0.1875</v>
      </c>
      <c r="P1504" s="13"/>
      <c r="Q1504" s="13">
        <v>0.27272727272727298</v>
      </c>
      <c r="R1504" s="13">
        <v>0.27272727272727298</v>
      </c>
      <c r="S1504" s="13">
        <v>0</v>
      </c>
      <c r="T1504" s="13">
        <v>0.2</v>
      </c>
      <c r="U1504" s="13">
        <v>0.16666666666666699</v>
      </c>
      <c r="V1504" s="13">
        <v>0</v>
      </c>
      <c r="W1504" s="13">
        <v>0.2</v>
      </c>
      <c r="X1504" s="13">
        <v>0.25</v>
      </c>
      <c r="Y1504" s="13"/>
      <c r="Z1504" s="13">
        <v>0.14285714285714299</v>
      </c>
      <c r="AA1504" s="13">
        <v>0.14285714285714299</v>
      </c>
      <c r="AB1504" s="13">
        <v>0.16666666666666699</v>
      </c>
      <c r="AC1504" s="13">
        <v>0.75</v>
      </c>
      <c r="AD1504" s="13">
        <v>0.125</v>
      </c>
      <c r="AE1504" s="13">
        <v>0.27272727272727298</v>
      </c>
      <c r="AF1504" s="13">
        <v>0.33333333333333298</v>
      </c>
      <c r="AG1504" s="13">
        <v>0.11111111111111099</v>
      </c>
      <c r="AH1504" s="13"/>
      <c r="AI1504" s="13">
        <v>0.16666666666666699</v>
      </c>
      <c r="AJ1504" s="13">
        <v>0.16666666666666699</v>
      </c>
      <c r="AK1504" s="13">
        <v>0.18181818181818199</v>
      </c>
      <c r="AL1504" s="13">
        <v>0.17241379310344801</v>
      </c>
      <c r="AM1504" s="13">
        <v>0.375</v>
      </c>
      <c r="AN1504" s="13"/>
      <c r="AO1504" s="13">
        <v>0.18181818181818199</v>
      </c>
      <c r="AP1504" s="13">
        <v>0.30769230769230799</v>
      </c>
      <c r="AQ1504" s="13"/>
      <c r="AR1504" s="13">
        <v>0.66666666666666696</v>
      </c>
      <c r="AS1504" s="13">
        <v>0.27777777777777801</v>
      </c>
      <c r="AT1504" s="13">
        <v>0.33333333333333298</v>
      </c>
      <c r="AU1504" s="13">
        <v>0.5</v>
      </c>
      <c r="AV1504" s="13">
        <v>0</v>
      </c>
      <c r="AW1504" s="13">
        <v>0</v>
      </c>
      <c r="AX1504" s="13" t="s">
        <v>529</v>
      </c>
      <c r="AY1504" s="13">
        <v>0</v>
      </c>
      <c r="AZ1504" s="13">
        <v>0.1</v>
      </c>
      <c r="BA1504" s="13">
        <v>0</v>
      </c>
      <c r="BB1504" s="13">
        <v>0.44444444444444398</v>
      </c>
      <c r="BC1504" s="13">
        <v>0</v>
      </c>
      <c r="BD1504" s="13"/>
      <c r="BE1504" s="13">
        <v>0.16666666666666699</v>
      </c>
    </row>
    <row r="1505" spans="2:57" x14ac:dyDescent="0.25">
      <c r="B1505" t="s">
        <v>567</v>
      </c>
      <c r="C1505" s="13">
        <v>0.20588235294117599</v>
      </c>
      <c r="D1505" s="13">
        <v>0.238095238095238</v>
      </c>
      <c r="E1505" s="13">
        <v>0.1875</v>
      </c>
      <c r="F1505" s="13">
        <v>0.15384615384615399</v>
      </c>
      <c r="G1505" s="13">
        <v>0.22222222222222199</v>
      </c>
      <c r="H1505" s="13"/>
      <c r="I1505" s="13">
        <v>0.2</v>
      </c>
      <c r="J1505" s="13">
        <v>0.22222222222222199</v>
      </c>
      <c r="K1505" s="13"/>
      <c r="L1505" s="13">
        <v>0.11111111111111099</v>
      </c>
      <c r="M1505" s="13">
        <v>9.0909090909090898E-2</v>
      </c>
      <c r="N1505" s="13">
        <v>0.3125</v>
      </c>
      <c r="O1505" s="13">
        <v>0.21875</v>
      </c>
      <c r="P1505" s="13"/>
      <c r="Q1505" s="13">
        <v>0.27272727272727298</v>
      </c>
      <c r="R1505" s="13">
        <v>0</v>
      </c>
      <c r="S1505" s="13">
        <v>0.2</v>
      </c>
      <c r="T1505" s="13">
        <v>0.6</v>
      </c>
      <c r="U1505" s="13">
        <v>0.16666666666666699</v>
      </c>
      <c r="V1505" s="13">
        <v>0.33333333333333298</v>
      </c>
      <c r="W1505" s="13">
        <v>0.2</v>
      </c>
      <c r="X1505" s="13">
        <v>0.125</v>
      </c>
      <c r="Y1505" s="13"/>
      <c r="Z1505" s="13">
        <v>7.1428571428571397E-2</v>
      </c>
      <c r="AA1505" s="13">
        <v>0.14285714285714299</v>
      </c>
      <c r="AB1505" s="13">
        <v>0.33333333333333298</v>
      </c>
      <c r="AC1505" s="13">
        <v>0</v>
      </c>
      <c r="AD1505" s="13">
        <v>0.25</v>
      </c>
      <c r="AE1505" s="13">
        <v>9.0909090909090898E-2</v>
      </c>
      <c r="AF1505" s="13">
        <v>0.33333333333333298</v>
      </c>
      <c r="AG1505" s="13">
        <v>0.44444444444444398</v>
      </c>
      <c r="AH1505" s="13"/>
      <c r="AI1505" s="13">
        <v>0.5</v>
      </c>
      <c r="AJ1505" s="13">
        <v>0.16666666666666699</v>
      </c>
      <c r="AK1505" s="13">
        <v>0.18181818181818199</v>
      </c>
      <c r="AL1505" s="13">
        <v>0.20689655172413801</v>
      </c>
      <c r="AM1505" s="13">
        <v>0.125</v>
      </c>
      <c r="AN1505" s="13"/>
      <c r="AO1505" s="13">
        <v>0.2</v>
      </c>
      <c r="AP1505" s="13">
        <v>0.230769230769231</v>
      </c>
      <c r="AQ1505" s="13"/>
      <c r="AR1505" s="13">
        <v>0.33333333333333298</v>
      </c>
      <c r="AS1505" s="13">
        <v>0.22222222222222199</v>
      </c>
      <c r="AT1505" s="13">
        <v>0.33333333333333298</v>
      </c>
      <c r="AU1505" s="13">
        <v>0</v>
      </c>
      <c r="AV1505" s="13">
        <v>0.16666666666666699</v>
      </c>
      <c r="AW1505" s="13">
        <v>0.42857142857142899</v>
      </c>
      <c r="AX1505" s="13" t="s">
        <v>529</v>
      </c>
      <c r="AY1505" s="13">
        <v>0</v>
      </c>
      <c r="AZ1505" s="13">
        <v>0.2</v>
      </c>
      <c r="BA1505" s="13">
        <v>0</v>
      </c>
      <c r="BB1505" s="13">
        <v>0.22222222222222199</v>
      </c>
      <c r="BC1505" s="13">
        <v>0</v>
      </c>
      <c r="BD1505" s="13"/>
      <c r="BE1505" s="13">
        <v>0</v>
      </c>
    </row>
    <row r="1506" spans="2:57" x14ac:dyDescent="0.25">
      <c r="B1506" t="s">
        <v>565</v>
      </c>
      <c r="C1506" s="13">
        <v>0.20588235294117599</v>
      </c>
      <c r="D1506" s="13">
        <v>0.38095238095238099</v>
      </c>
      <c r="E1506" s="13">
        <v>0.125</v>
      </c>
      <c r="F1506" s="13">
        <v>7.69230769230769E-2</v>
      </c>
      <c r="G1506" s="13">
        <v>0.16666666666666699</v>
      </c>
      <c r="H1506" s="13"/>
      <c r="I1506" s="13">
        <v>0.22</v>
      </c>
      <c r="J1506" s="13">
        <v>0.16666666666666699</v>
      </c>
      <c r="K1506" s="13"/>
      <c r="L1506" s="13">
        <v>0.44444444444444398</v>
      </c>
      <c r="M1506" s="13">
        <v>0.18181818181818199</v>
      </c>
      <c r="N1506" s="13">
        <v>0.125</v>
      </c>
      <c r="O1506" s="13">
        <v>0.1875</v>
      </c>
      <c r="P1506" s="13"/>
      <c r="Q1506" s="13">
        <v>0.27272727272727298</v>
      </c>
      <c r="R1506" s="13">
        <v>0.45454545454545497</v>
      </c>
      <c r="S1506" s="13">
        <v>0</v>
      </c>
      <c r="T1506" s="13">
        <v>0.2</v>
      </c>
      <c r="U1506" s="13">
        <v>0</v>
      </c>
      <c r="V1506" s="13">
        <v>0</v>
      </c>
      <c r="W1506" s="13">
        <v>0.2</v>
      </c>
      <c r="X1506" s="13">
        <v>0.125</v>
      </c>
      <c r="Y1506" s="13"/>
      <c r="Z1506" s="13">
        <v>0.214285714285714</v>
      </c>
      <c r="AA1506" s="13">
        <v>0.14285714285714299</v>
      </c>
      <c r="AB1506" s="13">
        <v>0.16666666666666699</v>
      </c>
      <c r="AC1506" s="13">
        <v>0</v>
      </c>
      <c r="AD1506" s="13">
        <v>0.125</v>
      </c>
      <c r="AE1506" s="13">
        <v>0.27272727272727298</v>
      </c>
      <c r="AF1506" s="13">
        <v>0</v>
      </c>
      <c r="AG1506" s="13">
        <v>0.44444444444444398</v>
      </c>
      <c r="AH1506" s="13"/>
      <c r="AI1506" s="13">
        <v>0.16666666666666699</v>
      </c>
      <c r="AJ1506" s="13">
        <v>0.25</v>
      </c>
      <c r="AK1506" s="13">
        <v>9.0909090909090898E-2</v>
      </c>
      <c r="AL1506" s="13">
        <v>0.20689655172413801</v>
      </c>
      <c r="AM1506" s="13">
        <v>0.375</v>
      </c>
      <c r="AN1506" s="13"/>
      <c r="AO1506" s="13">
        <v>0.236363636363636</v>
      </c>
      <c r="AP1506" s="13">
        <v>7.69230769230769E-2</v>
      </c>
      <c r="AQ1506" s="13"/>
      <c r="AR1506" s="13">
        <v>0</v>
      </c>
      <c r="AS1506" s="13">
        <v>0.27777777777777801</v>
      </c>
      <c r="AT1506" s="13">
        <v>0.33333333333333298</v>
      </c>
      <c r="AU1506" s="13">
        <v>0</v>
      </c>
      <c r="AV1506" s="13">
        <v>0.16666666666666699</v>
      </c>
      <c r="AW1506" s="13">
        <v>0.14285714285714299</v>
      </c>
      <c r="AX1506" s="13" t="s">
        <v>529</v>
      </c>
      <c r="AY1506" s="13">
        <v>0</v>
      </c>
      <c r="AZ1506" s="13">
        <v>0.1</v>
      </c>
      <c r="BA1506" s="13">
        <v>0.6</v>
      </c>
      <c r="BB1506" s="13">
        <v>0.22222222222222199</v>
      </c>
      <c r="BC1506" s="13">
        <v>0</v>
      </c>
      <c r="BD1506" s="13"/>
      <c r="BE1506" s="13">
        <v>0.16666666666666699</v>
      </c>
    </row>
    <row r="1507" spans="2:57" x14ac:dyDescent="0.25">
      <c r="B1507" t="s">
        <v>569</v>
      </c>
      <c r="C1507" s="13">
        <v>0.191176470588235</v>
      </c>
      <c r="D1507" s="13">
        <v>0.33333333333333298</v>
      </c>
      <c r="E1507" s="13">
        <v>0.125</v>
      </c>
      <c r="F1507" s="13">
        <v>0.15384615384615399</v>
      </c>
      <c r="G1507" s="13">
        <v>0.11111111111111099</v>
      </c>
      <c r="H1507" s="13"/>
      <c r="I1507" s="13">
        <v>0.22</v>
      </c>
      <c r="J1507" s="13">
        <v>0.11111111111111099</v>
      </c>
      <c r="K1507" s="13"/>
      <c r="L1507" s="13">
        <v>0.11111111111111099</v>
      </c>
      <c r="M1507" s="13">
        <v>9.0909090909090898E-2</v>
      </c>
      <c r="N1507" s="13">
        <v>0.1875</v>
      </c>
      <c r="O1507" s="13">
        <v>0.25</v>
      </c>
      <c r="P1507" s="13"/>
      <c r="Q1507" s="13">
        <v>0.18181818181818199</v>
      </c>
      <c r="R1507" s="13">
        <v>0.27272727272727298</v>
      </c>
      <c r="S1507" s="13">
        <v>0.2</v>
      </c>
      <c r="T1507" s="13">
        <v>0.2</v>
      </c>
      <c r="U1507" s="13">
        <v>0</v>
      </c>
      <c r="V1507" s="13">
        <v>0.33333333333333298</v>
      </c>
      <c r="W1507" s="13">
        <v>0.4</v>
      </c>
      <c r="X1507" s="13">
        <v>0.125</v>
      </c>
      <c r="Y1507" s="13"/>
      <c r="Z1507" s="13">
        <v>0.14285714285714299</v>
      </c>
      <c r="AA1507" s="13">
        <v>0.28571428571428598</v>
      </c>
      <c r="AB1507" s="13">
        <v>0.16666666666666699</v>
      </c>
      <c r="AC1507" s="13">
        <v>0</v>
      </c>
      <c r="AD1507" s="13">
        <v>0</v>
      </c>
      <c r="AE1507" s="13">
        <v>0.36363636363636398</v>
      </c>
      <c r="AF1507" s="13">
        <v>0.66666666666666696</v>
      </c>
      <c r="AG1507" s="13">
        <v>0.11111111111111099</v>
      </c>
      <c r="AH1507" s="13"/>
      <c r="AI1507" s="13">
        <v>0</v>
      </c>
      <c r="AJ1507" s="13">
        <v>0.25</v>
      </c>
      <c r="AK1507" s="13">
        <v>0.27272727272727298</v>
      </c>
      <c r="AL1507" s="13">
        <v>0.17241379310344801</v>
      </c>
      <c r="AM1507" s="13">
        <v>0.25</v>
      </c>
      <c r="AN1507" s="13"/>
      <c r="AO1507" s="13">
        <v>0.18181818181818199</v>
      </c>
      <c r="AP1507" s="13">
        <v>0.230769230769231</v>
      </c>
      <c r="AQ1507" s="13"/>
      <c r="AR1507" s="13">
        <v>0.66666666666666696</v>
      </c>
      <c r="AS1507" s="13">
        <v>0.22222222222222199</v>
      </c>
      <c r="AT1507" s="13">
        <v>0.33333333333333298</v>
      </c>
      <c r="AU1507" s="13">
        <v>0</v>
      </c>
      <c r="AV1507" s="13">
        <v>0.16666666666666699</v>
      </c>
      <c r="AW1507" s="13">
        <v>0</v>
      </c>
      <c r="AX1507" s="13" t="s">
        <v>529</v>
      </c>
      <c r="AY1507" s="13">
        <v>0</v>
      </c>
      <c r="AZ1507" s="13">
        <v>0.2</v>
      </c>
      <c r="BA1507" s="13">
        <v>0.4</v>
      </c>
      <c r="BB1507" s="13">
        <v>0.11111111111111099</v>
      </c>
      <c r="BC1507" s="13">
        <v>0</v>
      </c>
      <c r="BD1507" s="13"/>
      <c r="BE1507" s="13">
        <v>0</v>
      </c>
    </row>
    <row r="1508" spans="2:57" x14ac:dyDescent="0.25">
      <c r="B1508" t="s">
        <v>564</v>
      </c>
      <c r="C1508" s="13">
        <v>0.17647058823529399</v>
      </c>
      <c r="D1508" s="13">
        <v>0.19047619047618999</v>
      </c>
      <c r="E1508" s="13">
        <v>0.25</v>
      </c>
      <c r="F1508" s="13">
        <v>7.69230769230769E-2</v>
      </c>
      <c r="G1508" s="13">
        <v>0.16666666666666699</v>
      </c>
      <c r="H1508" s="13"/>
      <c r="I1508" s="13">
        <v>0.18</v>
      </c>
      <c r="J1508" s="13">
        <v>0.16666666666666699</v>
      </c>
      <c r="K1508" s="13"/>
      <c r="L1508" s="13">
        <v>0.11111111111111099</v>
      </c>
      <c r="M1508" s="13">
        <v>0.18181818181818199</v>
      </c>
      <c r="N1508" s="13">
        <v>0.375</v>
      </c>
      <c r="O1508" s="13">
        <v>9.375E-2</v>
      </c>
      <c r="P1508" s="13"/>
      <c r="Q1508" s="13">
        <v>0.22727272727272699</v>
      </c>
      <c r="R1508" s="13">
        <v>0.27272727272727298</v>
      </c>
      <c r="S1508" s="13">
        <v>0</v>
      </c>
      <c r="T1508" s="13">
        <v>0.4</v>
      </c>
      <c r="U1508" s="13">
        <v>0.16666666666666699</v>
      </c>
      <c r="V1508" s="13">
        <v>0.33333333333333298</v>
      </c>
      <c r="W1508" s="13">
        <v>0</v>
      </c>
      <c r="X1508" s="13">
        <v>0</v>
      </c>
      <c r="Y1508" s="13"/>
      <c r="Z1508" s="13">
        <v>7.1428571428571397E-2</v>
      </c>
      <c r="AA1508" s="13">
        <v>0</v>
      </c>
      <c r="AB1508" s="13">
        <v>0.33333333333333298</v>
      </c>
      <c r="AC1508" s="13">
        <v>0</v>
      </c>
      <c r="AD1508" s="13">
        <v>0.125</v>
      </c>
      <c r="AE1508" s="13">
        <v>0.27272727272727298</v>
      </c>
      <c r="AF1508" s="13">
        <v>0</v>
      </c>
      <c r="AG1508" s="13">
        <v>0.33333333333333298</v>
      </c>
      <c r="AH1508" s="13"/>
      <c r="AI1508" s="13">
        <v>0.16666666666666699</v>
      </c>
      <c r="AJ1508" s="13">
        <v>0.33333333333333298</v>
      </c>
      <c r="AK1508" s="13">
        <v>0.18181818181818199</v>
      </c>
      <c r="AL1508" s="13">
        <v>0.13793103448275901</v>
      </c>
      <c r="AM1508" s="13">
        <v>0.125</v>
      </c>
      <c r="AN1508" s="13"/>
      <c r="AO1508" s="13">
        <v>0.18181818181818199</v>
      </c>
      <c r="AP1508" s="13">
        <v>0.15384615384615399</v>
      </c>
      <c r="AQ1508" s="13"/>
      <c r="AR1508" s="13">
        <v>0</v>
      </c>
      <c r="AS1508" s="13">
        <v>0.22222222222222199</v>
      </c>
      <c r="AT1508" s="13">
        <v>0.33333333333333298</v>
      </c>
      <c r="AU1508" s="13">
        <v>0</v>
      </c>
      <c r="AV1508" s="13">
        <v>0</v>
      </c>
      <c r="AW1508" s="13">
        <v>0.14285714285714299</v>
      </c>
      <c r="AX1508" s="13" t="s">
        <v>529</v>
      </c>
      <c r="AY1508" s="13">
        <v>0</v>
      </c>
      <c r="AZ1508" s="13">
        <v>0.1</v>
      </c>
      <c r="BA1508" s="13">
        <v>0</v>
      </c>
      <c r="BB1508" s="13">
        <v>0.44444444444444398</v>
      </c>
      <c r="BC1508" s="13">
        <v>0.33333333333333298</v>
      </c>
      <c r="BD1508" s="13"/>
      <c r="BE1508" s="13">
        <v>0.16666666666666699</v>
      </c>
    </row>
    <row r="1509" spans="2:57" x14ac:dyDescent="0.25">
      <c r="B1509" t="s">
        <v>570</v>
      </c>
      <c r="C1509" s="13">
        <v>0.14705882352941199</v>
      </c>
      <c r="D1509" s="13">
        <v>4.7619047619047603E-2</v>
      </c>
      <c r="E1509" s="13">
        <v>0.1875</v>
      </c>
      <c r="F1509" s="13">
        <v>0.230769230769231</v>
      </c>
      <c r="G1509" s="13">
        <v>0.16666666666666699</v>
      </c>
      <c r="H1509" s="13"/>
      <c r="I1509" s="13">
        <v>0.14000000000000001</v>
      </c>
      <c r="J1509" s="13">
        <v>0.16666666666666699</v>
      </c>
      <c r="K1509" s="13"/>
      <c r="L1509" s="13">
        <v>0.22222222222222199</v>
      </c>
      <c r="M1509" s="13">
        <v>0</v>
      </c>
      <c r="N1509" s="13">
        <v>0.125</v>
      </c>
      <c r="O1509" s="13">
        <v>0.1875</v>
      </c>
      <c r="P1509" s="13"/>
      <c r="Q1509" s="13">
        <v>0.13636363636363599</v>
      </c>
      <c r="R1509" s="13">
        <v>0</v>
      </c>
      <c r="S1509" s="13">
        <v>0.2</v>
      </c>
      <c r="T1509" s="13">
        <v>0.4</v>
      </c>
      <c r="U1509" s="13">
        <v>0</v>
      </c>
      <c r="V1509" s="13">
        <v>0</v>
      </c>
      <c r="W1509" s="13">
        <v>0.2</v>
      </c>
      <c r="X1509" s="13">
        <v>0.375</v>
      </c>
      <c r="Y1509" s="13"/>
      <c r="Z1509" s="13">
        <v>7.1428571428571397E-2</v>
      </c>
      <c r="AA1509" s="13">
        <v>0.28571428571428598</v>
      </c>
      <c r="AB1509" s="13">
        <v>0.16666666666666699</v>
      </c>
      <c r="AC1509" s="13">
        <v>0.25</v>
      </c>
      <c r="AD1509" s="13">
        <v>0</v>
      </c>
      <c r="AE1509" s="13">
        <v>0.18181818181818199</v>
      </c>
      <c r="AF1509" s="13">
        <v>0</v>
      </c>
      <c r="AG1509" s="13">
        <v>0.22222222222222199</v>
      </c>
      <c r="AH1509" s="13"/>
      <c r="AI1509" s="13">
        <v>0</v>
      </c>
      <c r="AJ1509" s="13">
        <v>0.16666666666666699</v>
      </c>
      <c r="AK1509" s="13">
        <v>9.0909090909090898E-2</v>
      </c>
      <c r="AL1509" s="13">
        <v>0.17241379310344801</v>
      </c>
      <c r="AM1509" s="13">
        <v>0.25</v>
      </c>
      <c r="AN1509" s="13"/>
      <c r="AO1509" s="13">
        <v>0.145454545454545</v>
      </c>
      <c r="AP1509" s="13">
        <v>0.15384615384615399</v>
      </c>
      <c r="AQ1509" s="13"/>
      <c r="AR1509" s="13">
        <v>0.66666666666666696</v>
      </c>
      <c r="AS1509" s="13">
        <v>0.11111111111111099</v>
      </c>
      <c r="AT1509" s="13">
        <v>0</v>
      </c>
      <c r="AU1509" s="13">
        <v>0</v>
      </c>
      <c r="AV1509" s="13">
        <v>0.33333333333333298</v>
      </c>
      <c r="AW1509" s="13">
        <v>0.28571428571428598</v>
      </c>
      <c r="AX1509" s="13" t="s">
        <v>529</v>
      </c>
      <c r="AY1509" s="13">
        <v>0</v>
      </c>
      <c r="AZ1509" s="13">
        <v>0.2</v>
      </c>
      <c r="BA1509" s="13">
        <v>0</v>
      </c>
      <c r="BB1509" s="13">
        <v>0</v>
      </c>
      <c r="BC1509" s="13">
        <v>0</v>
      </c>
      <c r="BD1509" s="13"/>
      <c r="BE1509" s="13">
        <v>0</v>
      </c>
    </row>
    <row r="1510" spans="2:57" x14ac:dyDescent="0.25">
      <c r="B1510" t="s">
        <v>563</v>
      </c>
      <c r="C1510" s="13">
        <v>7.3529411764705899E-2</v>
      </c>
      <c r="D1510" s="13">
        <v>0</v>
      </c>
      <c r="E1510" s="13">
        <v>6.25E-2</v>
      </c>
      <c r="F1510" s="13">
        <v>7.69230769230769E-2</v>
      </c>
      <c r="G1510" s="13">
        <v>0.16666666666666699</v>
      </c>
      <c r="H1510" s="13"/>
      <c r="I1510" s="13">
        <v>0.04</v>
      </c>
      <c r="J1510" s="13">
        <v>0.16666666666666699</v>
      </c>
      <c r="K1510" s="13"/>
      <c r="L1510" s="13">
        <v>0</v>
      </c>
      <c r="M1510" s="13">
        <v>9.0909090909090898E-2</v>
      </c>
      <c r="N1510" s="13">
        <v>0</v>
      </c>
      <c r="O1510" s="13">
        <v>0.125</v>
      </c>
      <c r="P1510" s="13"/>
      <c r="Q1510" s="13">
        <v>0</v>
      </c>
      <c r="R1510" s="13">
        <v>0.18181818181818199</v>
      </c>
      <c r="S1510" s="13">
        <v>0</v>
      </c>
      <c r="T1510" s="13">
        <v>0</v>
      </c>
      <c r="U1510" s="13">
        <v>0</v>
      </c>
      <c r="V1510" s="13">
        <v>0.33333333333333298</v>
      </c>
      <c r="W1510" s="13">
        <v>0</v>
      </c>
      <c r="X1510" s="13">
        <v>0.25</v>
      </c>
      <c r="Y1510" s="13"/>
      <c r="Z1510" s="13">
        <v>0</v>
      </c>
      <c r="AA1510" s="13">
        <v>0.14285714285714299</v>
      </c>
      <c r="AB1510" s="13">
        <v>0</v>
      </c>
      <c r="AC1510" s="13">
        <v>0.25</v>
      </c>
      <c r="AD1510" s="13">
        <v>0</v>
      </c>
      <c r="AE1510" s="13">
        <v>0.18181818181818199</v>
      </c>
      <c r="AF1510" s="13">
        <v>0.33333333333333298</v>
      </c>
      <c r="AG1510" s="13">
        <v>0</v>
      </c>
      <c r="AH1510" s="13"/>
      <c r="AI1510" s="13">
        <v>0</v>
      </c>
      <c r="AJ1510" s="13">
        <v>0.16666666666666699</v>
      </c>
      <c r="AK1510" s="13">
        <v>0.18181818181818199</v>
      </c>
      <c r="AL1510" s="13">
        <v>0</v>
      </c>
      <c r="AM1510" s="13">
        <v>0.125</v>
      </c>
      <c r="AN1510" s="13"/>
      <c r="AO1510" s="13">
        <v>5.4545454545454501E-2</v>
      </c>
      <c r="AP1510" s="13">
        <v>0.15384615384615399</v>
      </c>
      <c r="AQ1510" s="13"/>
      <c r="AR1510" s="13">
        <v>0</v>
      </c>
      <c r="AS1510" s="13">
        <v>0.11111111111111099</v>
      </c>
      <c r="AT1510" s="13">
        <v>0</v>
      </c>
      <c r="AU1510" s="13">
        <v>0</v>
      </c>
      <c r="AV1510" s="13">
        <v>0</v>
      </c>
      <c r="AW1510" s="13">
        <v>0</v>
      </c>
      <c r="AX1510" s="13" t="s">
        <v>529</v>
      </c>
      <c r="AY1510" s="13">
        <v>0</v>
      </c>
      <c r="AZ1510" s="13">
        <v>0.2</v>
      </c>
      <c r="BA1510" s="13">
        <v>0</v>
      </c>
      <c r="BB1510" s="13">
        <v>0.11111111111111099</v>
      </c>
      <c r="BC1510" s="13">
        <v>0</v>
      </c>
      <c r="BD1510" s="13"/>
      <c r="BE1510" s="13">
        <v>0</v>
      </c>
    </row>
    <row r="1511" spans="2:57" x14ac:dyDescent="0.25">
      <c r="B1511" t="s">
        <v>573</v>
      </c>
      <c r="C1511" s="13">
        <v>4.4117647058823498E-2</v>
      </c>
      <c r="D1511" s="13">
        <v>0</v>
      </c>
      <c r="E1511" s="13">
        <v>0</v>
      </c>
      <c r="F1511" s="13">
        <v>0.15384615384615399</v>
      </c>
      <c r="G1511" s="13">
        <v>5.5555555555555601E-2</v>
      </c>
      <c r="H1511" s="13"/>
      <c r="I1511" s="13">
        <v>0.04</v>
      </c>
      <c r="J1511" s="13">
        <v>5.5555555555555601E-2</v>
      </c>
      <c r="K1511" s="13"/>
      <c r="L1511" s="13">
        <v>0</v>
      </c>
      <c r="M1511" s="13">
        <v>9.0909090909090898E-2</v>
      </c>
      <c r="N1511" s="13">
        <v>0.125</v>
      </c>
      <c r="O1511" s="13">
        <v>0</v>
      </c>
      <c r="P1511" s="13"/>
      <c r="Q1511" s="13">
        <v>0</v>
      </c>
      <c r="R1511" s="13">
        <v>0</v>
      </c>
      <c r="S1511" s="13">
        <v>0</v>
      </c>
      <c r="T1511" s="13">
        <v>0</v>
      </c>
      <c r="U1511" s="13">
        <v>0.16666666666666699</v>
      </c>
      <c r="V1511" s="13">
        <v>0</v>
      </c>
      <c r="W1511" s="13">
        <v>0</v>
      </c>
      <c r="X1511" s="13">
        <v>0</v>
      </c>
      <c r="Y1511" s="13"/>
      <c r="Z1511" s="13">
        <v>0</v>
      </c>
      <c r="AA1511" s="13">
        <v>0</v>
      </c>
      <c r="AB1511" s="13">
        <v>0</v>
      </c>
      <c r="AC1511" s="13">
        <v>0</v>
      </c>
      <c r="AD1511" s="13">
        <v>0.125</v>
      </c>
      <c r="AE1511" s="13">
        <v>9.0909090909090898E-2</v>
      </c>
      <c r="AF1511" s="13">
        <v>0.33333333333333298</v>
      </c>
      <c r="AG1511" s="13">
        <v>0</v>
      </c>
      <c r="AH1511" s="13"/>
      <c r="AI1511" s="13">
        <v>0</v>
      </c>
      <c r="AJ1511" s="13">
        <v>0</v>
      </c>
      <c r="AK1511" s="13">
        <v>9.0909090909090898E-2</v>
      </c>
      <c r="AL1511" s="13">
        <v>6.8965517241379296E-2</v>
      </c>
      <c r="AM1511" s="13">
        <v>0</v>
      </c>
      <c r="AN1511" s="13"/>
      <c r="AO1511" s="13">
        <v>3.6363636363636397E-2</v>
      </c>
      <c r="AP1511" s="13">
        <v>7.69230769230769E-2</v>
      </c>
      <c r="AQ1511" s="13"/>
      <c r="AR1511" s="13">
        <v>0</v>
      </c>
      <c r="AS1511" s="13">
        <v>0</v>
      </c>
      <c r="AT1511" s="13">
        <v>0</v>
      </c>
      <c r="AU1511" s="13">
        <v>0</v>
      </c>
      <c r="AV1511" s="13">
        <v>0.16666666666666699</v>
      </c>
      <c r="AW1511" s="13">
        <v>0.14285714285714299</v>
      </c>
      <c r="AX1511" s="13" t="s">
        <v>529</v>
      </c>
      <c r="AY1511" s="13">
        <v>0</v>
      </c>
      <c r="AZ1511" s="13">
        <v>0</v>
      </c>
      <c r="BA1511" s="13">
        <v>0</v>
      </c>
      <c r="BB1511" s="13">
        <v>0.11111111111111099</v>
      </c>
      <c r="BC1511" s="13">
        <v>0</v>
      </c>
      <c r="BD1511" s="13"/>
      <c r="BE1511" s="13">
        <v>0.33333333333333298</v>
      </c>
    </row>
    <row r="1512" spans="2:57" x14ac:dyDescent="0.25">
      <c r="B1512" t="s">
        <v>571</v>
      </c>
      <c r="C1512" s="13">
        <v>0.27941176470588203</v>
      </c>
      <c r="D1512" s="13">
        <v>0.28571428571428598</v>
      </c>
      <c r="E1512" s="13">
        <v>0.3125</v>
      </c>
      <c r="F1512" s="13">
        <v>0.230769230769231</v>
      </c>
      <c r="G1512" s="13">
        <v>0.27777777777777801</v>
      </c>
      <c r="H1512" s="13"/>
      <c r="I1512" s="13">
        <v>0.28000000000000003</v>
      </c>
      <c r="J1512" s="13">
        <v>0.27777777777777801</v>
      </c>
      <c r="K1512" s="13"/>
      <c r="L1512" s="13">
        <v>0.22222222222222199</v>
      </c>
      <c r="M1512" s="13">
        <v>0.27272727272727298</v>
      </c>
      <c r="N1512" s="13">
        <v>0.3125</v>
      </c>
      <c r="O1512" s="13">
        <v>0.28125</v>
      </c>
      <c r="P1512" s="13"/>
      <c r="Q1512" s="13">
        <v>0.22727272727272699</v>
      </c>
      <c r="R1512" s="13">
        <v>0.27272727272727298</v>
      </c>
      <c r="S1512" s="13">
        <v>0.6</v>
      </c>
      <c r="T1512" s="13">
        <v>0</v>
      </c>
      <c r="U1512" s="13">
        <v>0.33333333333333298</v>
      </c>
      <c r="V1512" s="13">
        <v>0.33333333333333298</v>
      </c>
      <c r="W1512" s="13">
        <v>0.4</v>
      </c>
      <c r="X1512" s="13">
        <v>0.25</v>
      </c>
      <c r="Y1512" s="13"/>
      <c r="Z1512" s="13">
        <v>0.5</v>
      </c>
      <c r="AA1512" s="13">
        <v>0.42857142857142899</v>
      </c>
      <c r="AB1512" s="13">
        <v>0.33333333333333298</v>
      </c>
      <c r="AC1512" s="13">
        <v>0</v>
      </c>
      <c r="AD1512" s="13">
        <v>0.25</v>
      </c>
      <c r="AE1512" s="13">
        <v>0.18181818181818199</v>
      </c>
      <c r="AF1512" s="13">
        <v>0</v>
      </c>
      <c r="AG1512" s="13">
        <v>0.11111111111111099</v>
      </c>
      <c r="AH1512" s="13"/>
      <c r="AI1512" s="13">
        <v>0.33333333333333298</v>
      </c>
      <c r="AJ1512" s="13">
        <v>0.16666666666666699</v>
      </c>
      <c r="AK1512" s="13">
        <v>0.27272727272727298</v>
      </c>
      <c r="AL1512" s="13">
        <v>0.34482758620689702</v>
      </c>
      <c r="AM1512" s="13">
        <v>0.125</v>
      </c>
      <c r="AN1512" s="13"/>
      <c r="AO1512" s="13">
        <v>0.29090909090909101</v>
      </c>
      <c r="AP1512" s="13">
        <v>0.230769230769231</v>
      </c>
      <c r="AQ1512" s="13"/>
      <c r="AR1512" s="13">
        <v>0</v>
      </c>
      <c r="AS1512" s="13">
        <v>0.16666666666666699</v>
      </c>
      <c r="AT1512" s="13">
        <v>0</v>
      </c>
      <c r="AU1512" s="13">
        <v>0.5</v>
      </c>
      <c r="AV1512" s="13">
        <v>0.5</v>
      </c>
      <c r="AW1512" s="13">
        <v>0.28571428571428598</v>
      </c>
      <c r="AX1512" s="13" t="s">
        <v>529</v>
      </c>
      <c r="AY1512" s="13">
        <v>1</v>
      </c>
      <c r="AZ1512" s="13">
        <v>0.3</v>
      </c>
      <c r="BA1512" s="13">
        <v>0.4</v>
      </c>
      <c r="BB1512" s="13">
        <v>0.11111111111111099</v>
      </c>
      <c r="BC1512" s="13">
        <v>0.66666666666666696</v>
      </c>
      <c r="BD1512" s="13"/>
      <c r="BE1512" s="13">
        <v>0.33333333333333298</v>
      </c>
    </row>
    <row r="1513" spans="2:57" x14ac:dyDescent="0.25">
      <c r="C1513" s="13"/>
      <c r="D1513" s="13"/>
      <c r="E1513" s="13"/>
      <c r="F1513" s="13"/>
      <c r="G1513" s="13"/>
      <c r="H1513" s="13"/>
      <c r="I1513" s="13"/>
      <c r="J1513" s="13"/>
      <c r="K1513" s="13"/>
      <c r="L1513" s="13"/>
      <c r="M1513" s="13"/>
      <c r="N1513" s="13"/>
      <c r="O1513" s="13"/>
      <c r="P1513" s="13"/>
      <c r="Q1513" s="13"/>
      <c r="R1513" s="13"/>
      <c r="S1513" s="13"/>
      <c r="T1513" s="13"/>
      <c r="U1513" s="13"/>
      <c r="V1513" s="13"/>
      <c r="W1513" s="13"/>
      <c r="X1513" s="13"/>
      <c r="Y1513" s="13"/>
      <c r="Z1513" s="13"/>
      <c r="AA1513" s="13"/>
      <c r="AB1513" s="13"/>
      <c r="AC1513" s="13"/>
      <c r="AD1513" s="13"/>
      <c r="AE1513" s="13"/>
      <c r="AF1513" s="13"/>
      <c r="AG1513" s="13"/>
      <c r="AH1513" s="13"/>
      <c r="AI1513" s="13"/>
      <c r="AJ1513" s="13"/>
      <c r="AK1513" s="13"/>
      <c r="AL1513" s="13"/>
      <c r="AM1513" s="13"/>
      <c r="AN1513" s="13"/>
      <c r="AO1513" s="13"/>
      <c r="AP1513" s="13"/>
      <c r="AQ1513" s="13"/>
      <c r="AR1513" s="13"/>
      <c r="AS1513" s="13"/>
      <c r="AT1513" s="13"/>
      <c r="AU1513" s="13"/>
      <c r="AV1513" s="13"/>
      <c r="AW1513" s="13"/>
      <c r="AX1513" s="13"/>
      <c r="AY1513" s="13"/>
      <c r="AZ1513" s="13"/>
      <c r="BA1513" s="13"/>
      <c r="BB1513" s="13"/>
      <c r="BC1513" s="13"/>
      <c r="BD1513" s="13"/>
      <c r="BE1513" s="13"/>
    </row>
    <row r="1514" spans="2:57" x14ac:dyDescent="0.25">
      <c r="B1514" s="6" t="s">
        <v>578</v>
      </c>
      <c r="C1514" s="13"/>
      <c r="D1514" s="13"/>
      <c r="E1514" s="13"/>
      <c r="F1514" s="13"/>
      <c r="G1514" s="13"/>
      <c r="H1514" s="13"/>
      <c r="I1514" s="13"/>
      <c r="J1514" s="13"/>
      <c r="K1514" s="13"/>
      <c r="L1514" s="13"/>
      <c r="M1514" s="13"/>
      <c r="N1514" s="13"/>
      <c r="O1514" s="13"/>
      <c r="P1514" s="13"/>
      <c r="Q1514" s="13"/>
      <c r="R1514" s="13"/>
      <c r="S1514" s="13"/>
      <c r="T1514" s="13"/>
      <c r="U1514" s="13"/>
      <c r="V1514" s="13"/>
      <c r="W1514" s="13"/>
      <c r="X1514" s="13"/>
      <c r="Y1514" s="13"/>
      <c r="Z1514" s="13"/>
      <c r="AA1514" s="13"/>
      <c r="AB1514" s="13"/>
      <c r="AC1514" s="13"/>
      <c r="AD1514" s="13"/>
      <c r="AE1514" s="13"/>
      <c r="AF1514" s="13"/>
      <c r="AG1514" s="13"/>
      <c r="AH1514" s="13"/>
      <c r="AI1514" s="13"/>
      <c r="AJ1514" s="13"/>
      <c r="AK1514" s="13"/>
      <c r="AL1514" s="13"/>
      <c r="AM1514" s="13"/>
      <c r="AN1514" s="13"/>
      <c r="AO1514" s="13"/>
      <c r="AP1514" s="13"/>
      <c r="AQ1514" s="13"/>
      <c r="AR1514" s="13"/>
      <c r="AS1514" s="13"/>
      <c r="AT1514" s="13"/>
      <c r="AU1514" s="13"/>
      <c r="AV1514" s="13"/>
      <c r="AW1514" s="13"/>
      <c r="AX1514" s="13"/>
      <c r="AY1514" s="13"/>
      <c r="AZ1514" s="13"/>
      <c r="BA1514" s="13"/>
      <c r="BB1514" s="13"/>
      <c r="BC1514" s="13"/>
      <c r="BD1514" s="13"/>
      <c r="BE1514" s="13"/>
    </row>
    <row r="1515" spans="2:57" x14ac:dyDescent="0.25">
      <c r="B1515" s="23" t="s">
        <v>242</v>
      </c>
      <c r="C1515" s="13"/>
      <c r="D1515" s="13"/>
      <c r="E1515" s="13"/>
      <c r="F1515" s="13"/>
      <c r="G1515" s="13"/>
      <c r="H1515" s="13"/>
      <c r="I1515" s="13"/>
      <c r="J1515" s="13"/>
      <c r="K1515" s="13"/>
      <c r="L1515" s="13"/>
      <c r="M1515" s="13"/>
      <c r="N1515" s="13"/>
      <c r="O1515" s="13"/>
      <c r="P1515" s="13"/>
      <c r="Q1515" s="13"/>
      <c r="R1515" s="13"/>
      <c r="S1515" s="13"/>
      <c r="T1515" s="13"/>
      <c r="U1515" s="13"/>
      <c r="V1515" s="13"/>
      <c r="W1515" s="13"/>
      <c r="X1515" s="13"/>
      <c r="Y1515" s="13"/>
      <c r="Z1515" s="13"/>
      <c r="AA1515" s="13"/>
      <c r="AB1515" s="13"/>
      <c r="AC1515" s="13"/>
      <c r="AD1515" s="13"/>
      <c r="AE1515" s="13"/>
      <c r="AF1515" s="13"/>
      <c r="AG1515" s="13"/>
      <c r="AH1515" s="13"/>
      <c r="AI1515" s="13"/>
      <c r="AJ1515" s="13"/>
      <c r="AK1515" s="13"/>
      <c r="AL1515" s="13"/>
      <c r="AM1515" s="13"/>
      <c r="AN1515" s="13"/>
      <c r="AO1515" s="13"/>
      <c r="AP1515" s="13"/>
      <c r="AQ1515" s="13"/>
      <c r="AR1515" s="13"/>
      <c r="AS1515" s="13"/>
      <c r="AT1515" s="13"/>
      <c r="AU1515" s="13"/>
      <c r="AV1515" s="13"/>
      <c r="AW1515" s="13"/>
      <c r="AX1515" s="13"/>
      <c r="AY1515" s="13"/>
      <c r="AZ1515" s="13"/>
      <c r="BA1515" s="13"/>
      <c r="BB1515" s="13"/>
      <c r="BC1515" s="13"/>
      <c r="BD1515" s="13"/>
      <c r="BE1515" s="13"/>
    </row>
    <row r="1516" spans="2:57" x14ac:dyDescent="0.25">
      <c r="B1516" t="s">
        <v>576</v>
      </c>
      <c r="C1516" s="13">
        <v>0.76476578411405305</v>
      </c>
      <c r="D1516" s="13">
        <v>0.59740259740259705</v>
      </c>
      <c r="E1516" s="13">
        <v>0.65185185185185202</v>
      </c>
      <c r="F1516" s="13">
        <v>0.77165354330708702</v>
      </c>
      <c r="G1516" s="13">
        <v>0.81589147286821695</v>
      </c>
      <c r="H1516" s="13"/>
      <c r="I1516" s="13">
        <v>0.70815450643776801</v>
      </c>
      <c r="J1516" s="13">
        <v>0.81589147286821695</v>
      </c>
      <c r="K1516" s="13"/>
      <c r="L1516" s="13">
        <v>0.703125</v>
      </c>
      <c r="M1516" s="13">
        <v>0.79653679653679699</v>
      </c>
      <c r="N1516" s="13">
        <v>0.77591973244147205</v>
      </c>
      <c r="O1516" s="13">
        <v>0.75851393188854499</v>
      </c>
      <c r="P1516" s="13"/>
      <c r="Q1516" s="13">
        <v>0.63963963963963999</v>
      </c>
      <c r="R1516" s="13">
        <v>0.74324324324324298</v>
      </c>
      <c r="S1516" s="13">
        <v>0.72826086956521696</v>
      </c>
      <c r="T1516" s="13">
        <v>0.71962616822429903</v>
      </c>
      <c r="U1516" s="13">
        <v>0.79838709677419395</v>
      </c>
      <c r="V1516" s="13">
        <v>0.81679389312977102</v>
      </c>
      <c r="W1516" s="13">
        <v>0.77551020408163296</v>
      </c>
      <c r="X1516" s="13">
        <v>0.82894736842105299</v>
      </c>
      <c r="Y1516" s="13"/>
      <c r="Z1516" s="13">
        <v>0.70503597122302197</v>
      </c>
      <c r="AA1516" s="13">
        <v>0.73006134969325198</v>
      </c>
      <c r="AB1516" s="13">
        <v>0.81168831168831201</v>
      </c>
      <c r="AC1516" s="13">
        <v>0.79888268156424602</v>
      </c>
      <c r="AD1516" s="13">
        <v>0.85714285714285698</v>
      </c>
      <c r="AE1516" s="13">
        <v>0.70642201834862395</v>
      </c>
      <c r="AF1516" s="13">
        <v>0.73809523809523803</v>
      </c>
      <c r="AG1516" s="13">
        <v>0.74725274725274704</v>
      </c>
      <c r="AH1516" s="13"/>
      <c r="AI1516" s="13">
        <v>0.57777777777777795</v>
      </c>
      <c r="AJ1516" s="13">
        <v>0.71134020618556704</v>
      </c>
      <c r="AK1516" s="13">
        <v>0.67973856209150296</v>
      </c>
      <c r="AL1516" s="13">
        <v>0.80677290836653404</v>
      </c>
      <c r="AM1516" s="13">
        <v>0.80459770114942497</v>
      </c>
      <c r="AN1516" s="13"/>
      <c r="AO1516" s="13">
        <v>0.78929765886287595</v>
      </c>
      <c r="AP1516" s="13">
        <v>0.7265625</v>
      </c>
      <c r="AQ1516" s="13"/>
      <c r="AR1516" s="13">
        <v>0.828125</v>
      </c>
      <c r="AS1516" s="13">
        <v>0.76223776223776196</v>
      </c>
      <c r="AT1516" s="13">
        <v>0.82352941176470595</v>
      </c>
      <c r="AU1516" s="13">
        <v>0.80645161290322598</v>
      </c>
      <c r="AV1516" s="13">
        <v>0.78151260504201703</v>
      </c>
      <c r="AW1516" s="13">
        <v>0.79220779220779203</v>
      </c>
      <c r="AX1516" s="13">
        <v>0.67857142857142905</v>
      </c>
      <c r="AY1516" s="13">
        <v>0.67647058823529405</v>
      </c>
      <c r="AZ1516" s="13">
        <v>0.82352941176470595</v>
      </c>
      <c r="BA1516" s="13">
        <v>0.74137931034482796</v>
      </c>
      <c r="BB1516" s="13">
        <v>0.66666666666666696</v>
      </c>
      <c r="BC1516" s="13">
        <v>0.79245283018867896</v>
      </c>
      <c r="BD1516" s="13"/>
      <c r="BE1516" s="13">
        <v>0.76203966005665702</v>
      </c>
    </row>
    <row r="1517" spans="2:57" x14ac:dyDescent="0.25">
      <c r="B1517" t="s">
        <v>577</v>
      </c>
      <c r="C1517" s="13">
        <v>0.212830957230143</v>
      </c>
      <c r="D1517" s="13">
        <v>0.31168831168831201</v>
      </c>
      <c r="E1517" s="13">
        <v>0.31851851851851898</v>
      </c>
      <c r="F1517" s="13">
        <v>0.21653543307086601</v>
      </c>
      <c r="G1517" s="13">
        <v>0.168604651162791</v>
      </c>
      <c r="H1517" s="13"/>
      <c r="I1517" s="13">
        <v>0.26180257510729599</v>
      </c>
      <c r="J1517" s="13">
        <v>0.168604651162791</v>
      </c>
      <c r="K1517" s="13"/>
      <c r="L1517" s="13">
        <v>0.265625</v>
      </c>
      <c r="M1517" s="13">
        <v>0.19047619047618999</v>
      </c>
      <c r="N1517" s="13">
        <v>0.20066889632106999</v>
      </c>
      <c r="O1517" s="13">
        <v>0.21671826625387</v>
      </c>
      <c r="P1517" s="13"/>
      <c r="Q1517" s="13">
        <v>0.27027027027027001</v>
      </c>
      <c r="R1517" s="13">
        <v>0.25675675675675702</v>
      </c>
      <c r="S1517" s="13">
        <v>0.25</v>
      </c>
      <c r="T1517" s="13">
        <v>0.27102803738317799</v>
      </c>
      <c r="U1517" s="13">
        <v>0.19354838709677399</v>
      </c>
      <c r="V1517" s="13">
        <v>0.17557251908396901</v>
      </c>
      <c r="W1517" s="13">
        <v>0.22448979591836701</v>
      </c>
      <c r="X1517" s="13">
        <v>0.15350877192982501</v>
      </c>
      <c r="Y1517" s="13"/>
      <c r="Z1517" s="13">
        <v>0.25899280575539602</v>
      </c>
      <c r="AA1517" s="13">
        <v>0.251533742331288</v>
      </c>
      <c r="AB1517" s="13">
        <v>0.162337662337662</v>
      </c>
      <c r="AC1517" s="13">
        <v>0.18435754189944101</v>
      </c>
      <c r="AD1517" s="13">
        <v>0.133333333333333</v>
      </c>
      <c r="AE1517" s="13">
        <v>0.26605504587155998</v>
      </c>
      <c r="AF1517" s="13">
        <v>0.238095238095238</v>
      </c>
      <c r="AG1517" s="13">
        <v>0.230769230769231</v>
      </c>
      <c r="AH1517" s="13"/>
      <c r="AI1517" s="13">
        <v>0.35555555555555601</v>
      </c>
      <c r="AJ1517" s="13">
        <v>0.28865979381443302</v>
      </c>
      <c r="AK1517" s="13">
        <v>0.25490196078431399</v>
      </c>
      <c r="AL1517" s="13">
        <v>0.18525896414342599</v>
      </c>
      <c r="AM1517" s="13">
        <v>0.18390804597701099</v>
      </c>
      <c r="AN1517" s="13"/>
      <c r="AO1517" s="13">
        <v>0.19397993311036801</v>
      </c>
      <c r="AP1517" s="13">
        <v>0.2421875</v>
      </c>
      <c r="AQ1517" s="13"/>
      <c r="AR1517" s="13">
        <v>0.171875</v>
      </c>
      <c r="AS1517" s="13">
        <v>0.213286713286713</v>
      </c>
      <c r="AT1517" s="13">
        <v>0.17647058823529399</v>
      </c>
      <c r="AU1517" s="13">
        <v>0.19354838709677399</v>
      </c>
      <c r="AV1517" s="13">
        <v>0.21008403361344499</v>
      </c>
      <c r="AW1517" s="13">
        <v>0.18181818181818199</v>
      </c>
      <c r="AX1517" s="13">
        <v>0.30952380952380998</v>
      </c>
      <c r="AY1517" s="13">
        <v>0.26470588235294101</v>
      </c>
      <c r="AZ1517" s="13">
        <v>0.14705882352941199</v>
      </c>
      <c r="BA1517" s="13">
        <v>0.24137931034482801</v>
      </c>
      <c r="BB1517" s="13">
        <v>0.31578947368421101</v>
      </c>
      <c r="BC1517" s="13">
        <v>0.13207547169811301</v>
      </c>
      <c r="BD1517" s="13"/>
      <c r="BE1517" s="13">
        <v>0.23229461756373901</v>
      </c>
    </row>
    <row r="1518" spans="2:57" x14ac:dyDescent="0.25">
      <c r="B1518" t="s">
        <v>134</v>
      </c>
      <c r="C1518" s="13">
        <v>2.24032586558045E-2</v>
      </c>
      <c r="D1518" s="13">
        <v>9.0909090909090898E-2</v>
      </c>
      <c r="E1518" s="13">
        <v>2.96296296296296E-2</v>
      </c>
      <c r="F1518" s="13">
        <v>1.1811023622047201E-2</v>
      </c>
      <c r="G1518" s="13">
        <v>1.5503875968992199E-2</v>
      </c>
      <c r="H1518" s="13"/>
      <c r="I1518" s="13">
        <v>3.0042918454935601E-2</v>
      </c>
      <c r="J1518" s="13">
        <v>1.5503875968992199E-2</v>
      </c>
      <c r="K1518" s="13"/>
      <c r="L1518" s="13">
        <v>3.125E-2</v>
      </c>
      <c r="M1518" s="13">
        <v>1.2987012987013E-2</v>
      </c>
      <c r="N1518" s="13">
        <v>2.3411371237458199E-2</v>
      </c>
      <c r="O1518" s="13">
        <v>2.4767801857585099E-2</v>
      </c>
      <c r="P1518" s="13"/>
      <c r="Q1518" s="13">
        <v>9.00900900900901E-2</v>
      </c>
      <c r="R1518" s="13">
        <v>0</v>
      </c>
      <c r="S1518" s="13">
        <v>2.1739130434782601E-2</v>
      </c>
      <c r="T1518" s="13">
        <v>9.3457943925233603E-3</v>
      </c>
      <c r="U1518" s="13">
        <v>8.0645161290322596E-3</v>
      </c>
      <c r="V1518" s="13">
        <v>7.63358778625954E-3</v>
      </c>
      <c r="W1518" s="13">
        <v>0</v>
      </c>
      <c r="X1518" s="13">
        <v>1.7543859649122799E-2</v>
      </c>
      <c r="Y1518" s="13"/>
      <c r="Z1518" s="13">
        <v>3.5971223021582698E-2</v>
      </c>
      <c r="AA1518" s="13">
        <v>1.84049079754601E-2</v>
      </c>
      <c r="AB1518" s="13">
        <v>2.5974025974026E-2</v>
      </c>
      <c r="AC1518" s="13">
        <v>1.67597765363128E-2</v>
      </c>
      <c r="AD1518" s="13">
        <v>9.5238095238095195E-3</v>
      </c>
      <c r="AE1518" s="13">
        <v>2.7522935779816501E-2</v>
      </c>
      <c r="AF1518" s="13">
        <v>2.3809523809523801E-2</v>
      </c>
      <c r="AG1518" s="13">
        <v>2.1978021978022001E-2</v>
      </c>
      <c r="AH1518" s="13"/>
      <c r="AI1518" s="13">
        <v>6.6666666666666693E-2</v>
      </c>
      <c r="AJ1518" s="13">
        <v>0</v>
      </c>
      <c r="AK1518" s="13">
        <v>6.5359477124182996E-2</v>
      </c>
      <c r="AL1518" s="13">
        <v>7.9681274900398405E-3</v>
      </c>
      <c r="AM1518" s="13">
        <v>1.1494252873563199E-2</v>
      </c>
      <c r="AN1518" s="13"/>
      <c r="AO1518" s="13">
        <v>1.6722408026755901E-2</v>
      </c>
      <c r="AP1518" s="13">
        <v>3.125E-2</v>
      </c>
      <c r="AQ1518" s="13"/>
      <c r="AR1518" s="13">
        <v>0</v>
      </c>
      <c r="AS1518" s="13">
        <v>2.44755244755245E-2</v>
      </c>
      <c r="AT1518" s="13">
        <v>0</v>
      </c>
      <c r="AU1518" s="13">
        <v>0</v>
      </c>
      <c r="AV1518" s="13">
        <v>8.4033613445378096E-3</v>
      </c>
      <c r="AW1518" s="13">
        <v>2.5974025974026E-2</v>
      </c>
      <c r="AX1518" s="13">
        <v>1.1904761904761901E-2</v>
      </c>
      <c r="AY1518" s="13">
        <v>5.8823529411764698E-2</v>
      </c>
      <c r="AZ1518" s="13">
        <v>2.9411764705882401E-2</v>
      </c>
      <c r="BA1518" s="13">
        <v>1.72413793103448E-2</v>
      </c>
      <c r="BB1518" s="13">
        <v>1.7543859649122799E-2</v>
      </c>
      <c r="BC1518" s="13">
        <v>7.5471698113207503E-2</v>
      </c>
      <c r="BD1518" s="13"/>
      <c r="BE1518" s="13">
        <v>5.6657223796033997E-3</v>
      </c>
    </row>
    <row r="1519" spans="2:57" x14ac:dyDescent="0.25">
      <c r="C1519" s="13"/>
      <c r="D1519" s="13"/>
      <c r="E1519" s="13"/>
      <c r="F1519" s="13"/>
      <c r="G1519" s="13"/>
      <c r="H1519" s="13"/>
      <c r="I1519" s="13"/>
      <c r="J1519" s="13"/>
      <c r="K1519" s="13"/>
      <c r="L1519" s="13"/>
      <c r="M1519" s="13"/>
      <c r="N1519" s="13"/>
      <c r="O1519" s="13"/>
      <c r="P1519" s="13"/>
      <c r="Q1519" s="13"/>
      <c r="R1519" s="13"/>
      <c r="S1519" s="13"/>
      <c r="T1519" s="13"/>
      <c r="U1519" s="13"/>
      <c r="V1519" s="13"/>
      <c r="W1519" s="13"/>
      <c r="X1519" s="13"/>
      <c r="Y1519" s="13"/>
      <c r="Z1519" s="13"/>
      <c r="AA1519" s="13"/>
      <c r="AB1519" s="13"/>
      <c r="AC1519" s="13"/>
      <c r="AD1519" s="13"/>
      <c r="AE1519" s="13"/>
      <c r="AF1519" s="13"/>
      <c r="AG1519" s="13"/>
      <c r="AH1519" s="13"/>
      <c r="AI1519" s="13"/>
      <c r="AJ1519" s="13"/>
      <c r="AK1519" s="13"/>
      <c r="AL1519" s="13"/>
      <c r="AM1519" s="13"/>
      <c r="AN1519" s="13"/>
      <c r="AO1519" s="13"/>
      <c r="AP1519" s="13"/>
      <c r="AQ1519" s="13"/>
      <c r="AR1519" s="13"/>
      <c r="AS1519" s="13"/>
      <c r="AT1519" s="13"/>
      <c r="AU1519" s="13"/>
      <c r="AV1519" s="13"/>
      <c r="AW1519" s="13"/>
      <c r="AX1519" s="13"/>
      <c r="AY1519" s="13"/>
      <c r="AZ1519" s="13"/>
      <c r="BA1519" s="13"/>
      <c r="BB1519" s="13"/>
      <c r="BC1519" s="13"/>
      <c r="BD1519" s="13"/>
      <c r="BE1519" s="13"/>
    </row>
    <row r="1520" spans="2:57" x14ac:dyDescent="0.25">
      <c r="B1520" s="6" t="s">
        <v>585</v>
      </c>
      <c r="C1520" s="13"/>
      <c r="D1520" s="13"/>
      <c r="E1520" s="13"/>
      <c r="F1520" s="13"/>
      <c r="G1520" s="13"/>
      <c r="H1520" s="13"/>
      <c r="I1520" s="13"/>
      <c r="J1520" s="13"/>
      <c r="K1520" s="13"/>
      <c r="L1520" s="13"/>
      <c r="M1520" s="13"/>
      <c r="N1520" s="13"/>
      <c r="O1520" s="13"/>
      <c r="P1520" s="13"/>
      <c r="Q1520" s="13"/>
      <c r="R1520" s="13"/>
      <c r="S1520" s="13"/>
      <c r="T1520" s="13"/>
      <c r="U1520" s="13"/>
      <c r="V1520" s="13"/>
      <c r="W1520" s="13"/>
      <c r="X1520" s="13"/>
      <c r="Y1520" s="13"/>
      <c r="Z1520" s="13"/>
      <c r="AA1520" s="13"/>
      <c r="AB1520" s="13"/>
      <c r="AC1520" s="13"/>
      <c r="AD1520" s="13"/>
      <c r="AE1520" s="13"/>
      <c r="AF1520" s="13"/>
      <c r="AG1520" s="13"/>
      <c r="AH1520" s="13"/>
      <c r="AI1520" s="13"/>
      <c r="AJ1520" s="13"/>
      <c r="AK1520" s="13"/>
      <c r="AL1520" s="13"/>
      <c r="AM1520" s="13"/>
      <c r="AN1520" s="13"/>
      <c r="AO1520" s="13"/>
      <c r="AP1520" s="13"/>
      <c r="AQ1520" s="13"/>
      <c r="AR1520" s="13"/>
      <c r="AS1520" s="13"/>
      <c r="AT1520" s="13"/>
      <c r="AU1520" s="13"/>
      <c r="AV1520" s="13"/>
      <c r="AW1520" s="13"/>
      <c r="AX1520" s="13"/>
      <c r="AY1520" s="13"/>
      <c r="AZ1520" s="13"/>
      <c r="BA1520" s="13"/>
      <c r="BB1520" s="13"/>
      <c r="BC1520" s="13"/>
      <c r="BD1520" s="13"/>
      <c r="BE1520" s="13"/>
    </row>
    <row r="1521" spans="2:57" x14ac:dyDescent="0.25">
      <c r="B1521" s="23" t="s">
        <v>586</v>
      </c>
      <c r="C1521" s="13"/>
      <c r="D1521" s="13"/>
      <c r="E1521" s="13"/>
      <c r="F1521" s="13"/>
      <c r="G1521" s="13"/>
      <c r="H1521" s="13"/>
      <c r="I1521" s="13"/>
      <c r="J1521" s="13"/>
      <c r="K1521" s="13"/>
      <c r="L1521" s="13"/>
      <c r="M1521" s="13"/>
      <c r="N1521" s="13"/>
      <c r="O1521" s="13"/>
      <c r="P1521" s="13"/>
      <c r="Q1521" s="13"/>
      <c r="R1521" s="13"/>
      <c r="S1521" s="13"/>
      <c r="T1521" s="13"/>
      <c r="U1521" s="13"/>
      <c r="V1521" s="13"/>
      <c r="W1521" s="13"/>
      <c r="X1521" s="13"/>
      <c r="Y1521" s="13"/>
      <c r="Z1521" s="13"/>
      <c r="AA1521" s="13"/>
      <c r="AB1521" s="13"/>
      <c r="AC1521" s="13"/>
      <c r="AD1521" s="13"/>
      <c r="AE1521" s="13"/>
      <c r="AF1521" s="13"/>
      <c r="AG1521" s="13"/>
      <c r="AH1521" s="13"/>
      <c r="AI1521" s="13"/>
      <c r="AJ1521" s="13"/>
      <c r="AK1521" s="13"/>
      <c r="AL1521" s="13"/>
      <c r="AM1521" s="13"/>
      <c r="AN1521" s="13"/>
      <c r="AO1521" s="13"/>
      <c r="AP1521" s="13"/>
      <c r="AQ1521" s="13"/>
      <c r="AR1521" s="13"/>
      <c r="AS1521" s="13"/>
      <c r="AT1521" s="13"/>
      <c r="AU1521" s="13"/>
      <c r="AV1521" s="13"/>
      <c r="AW1521" s="13"/>
      <c r="AX1521" s="13"/>
      <c r="AY1521" s="13"/>
      <c r="AZ1521" s="13"/>
      <c r="BA1521" s="13"/>
      <c r="BB1521" s="13"/>
      <c r="BC1521" s="13"/>
      <c r="BD1521" s="13"/>
      <c r="BE1521" s="13"/>
    </row>
    <row r="1522" spans="2:57" x14ac:dyDescent="0.25">
      <c r="B1522" t="s">
        <v>579</v>
      </c>
      <c r="C1522" s="13">
        <v>0.50066577896138498</v>
      </c>
      <c r="D1522" s="13">
        <v>0.52173913043478304</v>
      </c>
      <c r="E1522" s="13">
        <v>0.46590909090909099</v>
      </c>
      <c r="F1522" s="13">
        <v>0.48979591836734698</v>
      </c>
      <c r="G1522" s="13">
        <v>0.51068883610451299</v>
      </c>
      <c r="H1522" s="13"/>
      <c r="I1522" s="13">
        <v>0.48787878787878802</v>
      </c>
      <c r="J1522" s="13">
        <v>0.51068883610451299</v>
      </c>
      <c r="K1522" s="13"/>
      <c r="L1522" s="13">
        <v>0.48888888888888898</v>
      </c>
      <c r="M1522" s="13">
        <v>0.53804347826086996</v>
      </c>
      <c r="N1522" s="13">
        <v>0.50431034482758597</v>
      </c>
      <c r="O1522" s="13">
        <v>0.473469387755102</v>
      </c>
      <c r="P1522" s="13"/>
      <c r="Q1522" s="13">
        <v>0.52112676056338003</v>
      </c>
      <c r="R1522" s="13">
        <v>0.49090909090909102</v>
      </c>
      <c r="S1522" s="13">
        <v>0.50746268656716398</v>
      </c>
      <c r="T1522" s="13">
        <v>0.45454545454545497</v>
      </c>
      <c r="U1522" s="13">
        <v>0.54545454545454497</v>
      </c>
      <c r="V1522" s="13">
        <v>0.50467289719626196</v>
      </c>
      <c r="W1522" s="13">
        <v>0.46052631578947401</v>
      </c>
      <c r="X1522" s="13">
        <v>0.49206349206349198</v>
      </c>
      <c r="Y1522" s="13"/>
      <c r="Z1522" s="13">
        <v>0.41836734693877597</v>
      </c>
      <c r="AA1522" s="13">
        <v>0.52941176470588203</v>
      </c>
      <c r="AB1522" s="13">
        <v>0.52</v>
      </c>
      <c r="AC1522" s="13">
        <v>0.54545454545454497</v>
      </c>
      <c r="AD1522" s="13">
        <v>0.43333333333333302</v>
      </c>
      <c r="AE1522" s="13">
        <v>0.51948051948051899</v>
      </c>
      <c r="AF1522" s="13">
        <v>0.54838709677419395</v>
      </c>
      <c r="AG1522" s="13">
        <v>0.48529411764705899</v>
      </c>
      <c r="AH1522" s="13"/>
      <c r="AI1522" s="13">
        <v>0.57692307692307698</v>
      </c>
      <c r="AJ1522" s="13">
        <v>0.42028985507246402</v>
      </c>
      <c r="AK1522" s="13">
        <v>0.43269230769230799</v>
      </c>
      <c r="AL1522" s="13">
        <v>0.498765432098765</v>
      </c>
      <c r="AM1522" s="13">
        <v>0.59285714285714297</v>
      </c>
      <c r="AN1522" s="13"/>
      <c r="AO1522" s="13">
        <v>0.483050847457627</v>
      </c>
      <c r="AP1522" s="13">
        <v>0.53046594982078898</v>
      </c>
      <c r="AQ1522" s="13"/>
      <c r="AR1522" s="13">
        <v>0.490566037735849</v>
      </c>
      <c r="AS1522" s="13">
        <v>0.53669724770642202</v>
      </c>
      <c r="AT1522" s="13">
        <v>0.5</v>
      </c>
      <c r="AU1522" s="13">
        <v>0.36</v>
      </c>
      <c r="AV1522" s="13">
        <v>0.483870967741935</v>
      </c>
      <c r="AW1522" s="13">
        <v>0.47540983606557402</v>
      </c>
      <c r="AX1522" s="13">
        <v>0.47368421052631599</v>
      </c>
      <c r="AY1522" s="13">
        <v>0.65217391304347805</v>
      </c>
      <c r="AZ1522" s="13">
        <v>0.5</v>
      </c>
      <c r="BA1522" s="13">
        <v>0.418604651162791</v>
      </c>
      <c r="BB1522" s="13">
        <v>0.5</v>
      </c>
      <c r="BC1522" s="13">
        <v>0.52380952380952395</v>
      </c>
      <c r="BD1522" s="13"/>
      <c r="BE1522" s="13">
        <v>0.52788104089219301</v>
      </c>
    </row>
    <row r="1523" spans="2:57" x14ac:dyDescent="0.25">
      <c r="B1523" t="s">
        <v>580</v>
      </c>
      <c r="C1523" s="13">
        <v>0.43808255659121198</v>
      </c>
      <c r="D1523" s="13">
        <v>0.36956521739130399</v>
      </c>
      <c r="E1523" s="13">
        <v>0.31818181818181801</v>
      </c>
      <c r="F1523" s="13">
        <v>0.40306122448979598</v>
      </c>
      <c r="G1523" s="13">
        <v>0.48693586698337299</v>
      </c>
      <c r="H1523" s="13"/>
      <c r="I1523" s="13">
        <v>0.37575757575757601</v>
      </c>
      <c r="J1523" s="13">
        <v>0.48693586698337299</v>
      </c>
      <c r="K1523" s="13"/>
      <c r="L1523" s="13">
        <v>0.48888888888888898</v>
      </c>
      <c r="M1523" s="13">
        <v>0.38043478260869601</v>
      </c>
      <c r="N1523" s="13">
        <v>0.40086206896551702</v>
      </c>
      <c r="O1523" s="13">
        <v>0.49795918367346897</v>
      </c>
      <c r="P1523" s="13"/>
      <c r="Q1523" s="13">
        <v>0.46478873239436602</v>
      </c>
      <c r="R1523" s="13">
        <v>0.30909090909090903</v>
      </c>
      <c r="S1523" s="13">
        <v>0.41791044776119401</v>
      </c>
      <c r="T1523" s="13">
        <v>0.337662337662338</v>
      </c>
      <c r="U1523" s="13">
        <v>0.38383838383838398</v>
      </c>
      <c r="V1523" s="13">
        <v>0.47663551401869197</v>
      </c>
      <c r="W1523" s="13">
        <v>0.47368421052631599</v>
      </c>
      <c r="X1523" s="13">
        <v>0.51322751322751303</v>
      </c>
      <c r="Y1523" s="13"/>
      <c r="Z1523" s="13">
        <v>0.43877551020408201</v>
      </c>
      <c r="AA1523" s="13">
        <v>0.32773109243697501</v>
      </c>
      <c r="AB1523" s="13">
        <v>0.48799999999999999</v>
      </c>
      <c r="AC1523" s="13">
        <v>0.44055944055944102</v>
      </c>
      <c r="AD1523" s="13">
        <v>0.47777777777777802</v>
      </c>
      <c r="AE1523" s="13">
        <v>0.493506493506494</v>
      </c>
      <c r="AF1523" s="13">
        <v>0.41935483870967699</v>
      </c>
      <c r="AG1523" s="13">
        <v>0.42647058823529399</v>
      </c>
      <c r="AH1523" s="13"/>
      <c r="AI1523" s="13">
        <v>0.53846153846153799</v>
      </c>
      <c r="AJ1523" s="13">
        <v>0.39130434782608697</v>
      </c>
      <c r="AK1523" s="13">
        <v>0.36538461538461497</v>
      </c>
      <c r="AL1523" s="13">
        <v>0.46172839506172803</v>
      </c>
      <c r="AM1523" s="13">
        <v>0.435714285714286</v>
      </c>
      <c r="AN1523" s="13"/>
      <c r="AO1523" s="13">
        <v>0.444915254237288</v>
      </c>
      <c r="AP1523" s="13">
        <v>0.42652329749103901</v>
      </c>
      <c r="AQ1523" s="13"/>
      <c r="AR1523" s="13">
        <v>0.41509433962264197</v>
      </c>
      <c r="AS1523" s="13">
        <v>0.47706422018348599</v>
      </c>
      <c r="AT1523" s="13">
        <v>0.57142857142857095</v>
      </c>
      <c r="AU1523" s="13">
        <v>0.32</v>
      </c>
      <c r="AV1523" s="13">
        <v>0.45161290322580599</v>
      </c>
      <c r="AW1523" s="13">
        <v>0.409836065573771</v>
      </c>
      <c r="AX1523" s="13">
        <v>0.42105263157894701</v>
      </c>
      <c r="AY1523" s="13">
        <v>0.434782608695652</v>
      </c>
      <c r="AZ1523" s="13">
        <v>0.33333333333333298</v>
      </c>
      <c r="BA1523" s="13">
        <v>0.39534883720930197</v>
      </c>
      <c r="BB1523" s="13">
        <v>0.42105263157894701</v>
      </c>
      <c r="BC1523" s="13">
        <v>0.59523809523809501</v>
      </c>
      <c r="BD1523" s="13"/>
      <c r="BE1523" s="13">
        <v>0.46096654275092902</v>
      </c>
    </row>
    <row r="1524" spans="2:57" x14ac:dyDescent="0.25">
      <c r="B1524" t="s">
        <v>581</v>
      </c>
      <c r="C1524" s="13">
        <v>0.434087882822903</v>
      </c>
      <c r="D1524" s="13">
        <v>0.41304347826087001</v>
      </c>
      <c r="E1524" s="13">
        <v>0.42045454545454503</v>
      </c>
      <c r="F1524" s="13">
        <v>0.40816326530612201</v>
      </c>
      <c r="G1524" s="13">
        <v>0.45130641330166299</v>
      </c>
      <c r="H1524" s="13"/>
      <c r="I1524" s="13">
        <v>0.412121212121212</v>
      </c>
      <c r="J1524" s="13">
        <v>0.45130641330166299</v>
      </c>
      <c r="K1524" s="13"/>
      <c r="L1524" s="13">
        <v>0.43333333333333302</v>
      </c>
      <c r="M1524" s="13">
        <v>0.42391304347826098</v>
      </c>
      <c r="N1524" s="13">
        <v>0.443965517241379</v>
      </c>
      <c r="O1524" s="13">
        <v>0.43265306122448999</v>
      </c>
      <c r="P1524" s="13"/>
      <c r="Q1524" s="13">
        <v>0.42253521126760601</v>
      </c>
      <c r="R1524" s="13">
        <v>0.43636363636363601</v>
      </c>
      <c r="S1524" s="13">
        <v>0.462686567164179</v>
      </c>
      <c r="T1524" s="13">
        <v>0.40259740259740301</v>
      </c>
      <c r="U1524" s="13">
        <v>0.41414141414141398</v>
      </c>
      <c r="V1524" s="13">
        <v>0.42990654205607498</v>
      </c>
      <c r="W1524" s="13">
        <v>0.36842105263157898</v>
      </c>
      <c r="X1524" s="13">
        <v>0.47089947089947098</v>
      </c>
      <c r="Y1524" s="13"/>
      <c r="Z1524" s="13">
        <v>0.43877551020408201</v>
      </c>
      <c r="AA1524" s="13">
        <v>0.44537815126050401</v>
      </c>
      <c r="AB1524" s="13">
        <v>0.38400000000000001</v>
      </c>
      <c r="AC1524" s="13">
        <v>0.42657342657342701</v>
      </c>
      <c r="AD1524" s="13">
        <v>0.44444444444444398</v>
      </c>
      <c r="AE1524" s="13">
        <v>0.493506493506494</v>
      </c>
      <c r="AF1524" s="13">
        <v>0.38709677419354799</v>
      </c>
      <c r="AG1524" s="13">
        <v>0.45588235294117602</v>
      </c>
      <c r="AH1524" s="13"/>
      <c r="AI1524" s="13">
        <v>0.5</v>
      </c>
      <c r="AJ1524" s="13">
        <v>0.376811594202899</v>
      </c>
      <c r="AK1524" s="13">
        <v>0.38461538461538503</v>
      </c>
      <c r="AL1524" s="13">
        <v>0.45925925925925898</v>
      </c>
      <c r="AM1524" s="13">
        <v>0.41428571428571398</v>
      </c>
      <c r="AN1524" s="13"/>
      <c r="AO1524" s="13">
        <v>0.463983050847458</v>
      </c>
      <c r="AP1524" s="13">
        <v>0.38351254480286701</v>
      </c>
      <c r="AQ1524" s="13"/>
      <c r="AR1524" s="13">
        <v>0.47169811320754701</v>
      </c>
      <c r="AS1524" s="13">
        <v>0.44495412844036702</v>
      </c>
      <c r="AT1524" s="13">
        <v>0.42857142857142899</v>
      </c>
      <c r="AU1524" s="13">
        <v>0.48</v>
      </c>
      <c r="AV1524" s="13">
        <v>0.473118279569892</v>
      </c>
      <c r="AW1524" s="13">
        <v>0.52459016393442603</v>
      </c>
      <c r="AX1524" s="13">
        <v>0.43859649122806998</v>
      </c>
      <c r="AY1524" s="13">
        <v>0.34782608695652201</v>
      </c>
      <c r="AZ1524" s="13">
        <v>0.32142857142857101</v>
      </c>
      <c r="BA1524" s="13">
        <v>0.418604651162791</v>
      </c>
      <c r="BB1524" s="13">
        <v>0.394736842105263</v>
      </c>
      <c r="BC1524" s="13">
        <v>0.40476190476190499</v>
      </c>
      <c r="BD1524" s="13"/>
      <c r="BE1524" s="13">
        <v>0.453531598513011</v>
      </c>
    </row>
    <row r="1525" spans="2:57" x14ac:dyDescent="0.25">
      <c r="B1525" t="s">
        <v>582</v>
      </c>
      <c r="C1525" s="13">
        <v>0.41810918774966699</v>
      </c>
      <c r="D1525" s="13">
        <v>0.41304347826087001</v>
      </c>
      <c r="E1525" s="13">
        <v>0.39772727272727298</v>
      </c>
      <c r="F1525" s="13">
        <v>0.41836734693877597</v>
      </c>
      <c r="G1525" s="13">
        <v>0.422802850356295</v>
      </c>
      <c r="H1525" s="13"/>
      <c r="I1525" s="13">
        <v>0.412121212121212</v>
      </c>
      <c r="J1525" s="13">
        <v>0.422802850356295</v>
      </c>
      <c r="K1525" s="13"/>
      <c r="L1525" s="13">
        <v>0.47777777777777802</v>
      </c>
      <c r="M1525" s="13">
        <v>0.42391304347826098</v>
      </c>
      <c r="N1525" s="13">
        <v>0.42241379310344801</v>
      </c>
      <c r="O1525" s="13">
        <v>0.38775510204081598</v>
      </c>
      <c r="P1525" s="13"/>
      <c r="Q1525" s="13">
        <v>0.43661971830985902</v>
      </c>
      <c r="R1525" s="13">
        <v>0.381818181818182</v>
      </c>
      <c r="S1525" s="13">
        <v>0.49253731343283602</v>
      </c>
      <c r="T1525" s="13">
        <v>0.46753246753246802</v>
      </c>
      <c r="U1525" s="13">
        <v>0.38383838383838398</v>
      </c>
      <c r="V1525" s="13">
        <v>0.39252336448598102</v>
      </c>
      <c r="W1525" s="13">
        <v>0.32894736842105299</v>
      </c>
      <c r="X1525" s="13">
        <v>0.43915343915343902</v>
      </c>
      <c r="Y1525" s="13"/>
      <c r="Z1525" s="13">
        <v>0.38775510204081598</v>
      </c>
      <c r="AA1525" s="13">
        <v>0.44537815126050401</v>
      </c>
      <c r="AB1525" s="13">
        <v>0.40799999999999997</v>
      </c>
      <c r="AC1525" s="13">
        <v>0.41258741258741299</v>
      </c>
      <c r="AD1525" s="13">
        <v>0.43333333333333302</v>
      </c>
      <c r="AE1525" s="13">
        <v>0.45454545454545497</v>
      </c>
      <c r="AF1525" s="13">
        <v>0.41935483870967699</v>
      </c>
      <c r="AG1525" s="13">
        <v>0.38235294117647101</v>
      </c>
      <c r="AH1525" s="13"/>
      <c r="AI1525" s="13">
        <v>0.42307692307692302</v>
      </c>
      <c r="AJ1525" s="13">
        <v>0.376811594202899</v>
      </c>
      <c r="AK1525" s="13">
        <v>0.45192307692307698</v>
      </c>
      <c r="AL1525" s="13">
        <v>0.41975308641975301</v>
      </c>
      <c r="AM1525" s="13">
        <v>0.39285714285714302</v>
      </c>
      <c r="AN1525" s="13"/>
      <c r="AO1525" s="13">
        <v>0.40677966101694901</v>
      </c>
      <c r="AP1525" s="13">
        <v>0.43727598566308201</v>
      </c>
      <c r="AQ1525" s="13"/>
      <c r="AR1525" s="13">
        <v>0.37735849056603799</v>
      </c>
      <c r="AS1525" s="13">
        <v>0.44954128440367003</v>
      </c>
      <c r="AT1525" s="13">
        <v>0.5</v>
      </c>
      <c r="AU1525" s="13">
        <v>0.44</v>
      </c>
      <c r="AV1525" s="13">
        <v>0.39784946236559099</v>
      </c>
      <c r="AW1525" s="13">
        <v>0.409836065573771</v>
      </c>
      <c r="AX1525" s="13">
        <v>0.42105263157894701</v>
      </c>
      <c r="AY1525" s="13">
        <v>0.34782608695652201</v>
      </c>
      <c r="AZ1525" s="13">
        <v>0.39285714285714302</v>
      </c>
      <c r="BA1525" s="13">
        <v>0.372093023255814</v>
      </c>
      <c r="BB1525" s="13">
        <v>0.44736842105263203</v>
      </c>
      <c r="BC1525" s="13">
        <v>0.42857142857142899</v>
      </c>
      <c r="BD1525" s="13"/>
      <c r="BE1525" s="13">
        <v>0.45724907063197001</v>
      </c>
    </row>
    <row r="1526" spans="2:57" x14ac:dyDescent="0.25">
      <c r="B1526" t="s">
        <v>583</v>
      </c>
      <c r="C1526" s="13">
        <v>0.378162450066578</v>
      </c>
      <c r="D1526" s="13">
        <v>0.282608695652174</v>
      </c>
      <c r="E1526" s="13">
        <v>0.32954545454545497</v>
      </c>
      <c r="F1526" s="13">
        <v>0.40306122448979598</v>
      </c>
      <c r="G1526" s="13">
        <v>0.387173396674584</v>
      </c>
      <c r="H1526" s="13"/>
      <c r="I1526" s="13">
        <v>0.36666666666666697</v>
      </c>
      <c r="J1526" s="13">
        <v>0.387173396674584</v>
      </c>
      <c r="K1526" s="13"/>
      <c r="L1526" s="13">
        <v>0.422222222222222</v>
      </c>
      <c r="M1526" s="13">
        <v>0.42391304347826098</v>
      </c>
      <c r="N1526" s="13">
        <v>0.37931034482758602</v>
      </c>
      <c r="O1526" s="13">
        <v>0.32653061224489799</v>
      </c>
      <c r="P1526" s="13"/>
      <c r="Q1526" s="13">
        <v>0.40845070422535201</v>
      </c>
      <c r="R1526" s="13">
        <v>0.32727272727272699</v>
      </c>
      <c r="S1526" s="13">
        <v>0.44776119402985098</v>
      </c>
      <c r="T1526" s="13">
        <v>0.35064935064935099</v>
      </c>
      <c r="U1526" s="13">
        <v>0.39393939393939398</v>
      </c>
      <c r="V1526" s="13">
        <v>0.38317757009345799</v>
      </c>
      <c r="W1526" s="13">
        <v>0.34210526315789502</v>
      </c>
      <c r="X1526" s="13">
        <v>0.37566137566137597</v>
      </c>
      <c r="Y1526" s="13"/>
      <c r="Z1526" s="13">
        <v>0.30612244897959201</v>
      </c>
      <c r="AA1526" s="13">
        <v>0.40336134453781503</v>
      </c>
      <c r="AB1526" s="13">
        <v>0.36</v>
      </c>
      <c r="AC1526" s="13">
        <v>0.44055944055944102</v>
      </c>
      <c r="AD1526" s="13">
        <v>0.31111111111111101</v>
      </c>
      <c r="AE1526" s="13">
        <v>0.37662337662337703</v>
      </c>
      <c r="AF1526" s="13">
        <v>0.61290322580645196</v>
      </c>
      <c r="AG1526" s="13">
        <v>0.32352941176470601</v>
      </c>
      <c r="AH1526" s="13"/>
      <c r="AI1526" s="13">
        <v>0.269230769230769</v>
      </c>
      <c r="AJ1526" s="13">
        <v>0.44927536231884102</v>
      </c>
      <c r="AK1526" s="13">
        <v>0.375</v>
      </c>
      <c r="AL1526" s="13">
        <v>0.36296296296296299</v>
      </c>
      <c r="AM1526" s="13">
        <v>0.42142857142857099</v>
      </c>
      <c r="AN1526" s="13"/>
      <c r="AO1526" s="13">
        <v>0.355932203389831</v>
      </c>
      <c r="AP1526" s="13">
        <v>0.41577060931899601</v>
      </c>
      <c r="AQ1526" s="13"/>
      <c r="AR1526" s="13">
        <v>0.169811320754717</v>
      </c>
      <c r="AS1526" s="13">
        <v>0.408256880733945</v>
      </c>
      <c r="AT1526" s="13">
        <v>0.42857142857142899</v>
      </c>
      <c r="AU1526" s="13">
        <v>0.28000000000000003</v>
      </c>
      <c r="AV1526" s="13">
        <v>0.43010752688171999</v>
      </c>
      <c r="AW1526" s="13">
        <v>0.50819672131147497</v>
      </c>
      <c r="AX1526" s="13">
        <v>0.43859649122806998</v>
      </c>
      <c r="AY1526" s="13">
        <v>0.52173913043478304</v>
      </c>
      <c r="AZ1526" s="13">
        <v>0.28571428571428598</v>
      </c>
      <c r="BA1526" s="13">
        <v>0.25581395348837199</v>
      </c>
      <c r="BB1526" s="13">
        <v>0.44736842105263203</v>
      </c>
      <c r="BC1526" s="13">
        <v>0.30952380952380998</v>
      </c>
      <c r="BD1526" s="13"/>
      <c r="BE1526" s="13">
        <v>0.45724907063197001</v>
      </c>
    </row>
    <row r="1527" spans="2:57" x14ac:dyDescent="0.25">
      <c r="B1527" t="s">
        <v>584</v>
      </c>
      <c r="C1527" s="13">
        <v>0.18641810918775001</v>
      </c>
      <c r="D1527" s="13">
        <v>0.13043478260869601</v>
      </c>
      <c r="E1527" s="13">
        <v>0.14772727272727301</v>
      </c>
      <c r="F1527" s="13">
        <v>0.168367346938776</v>
      </c>
      <c r="G1527" s="13">
        <v>0.20902612826603301</v>
      </c>
      <c r="H1527" s="13"/>
      <c r="I1527" s="13">
        <v>0.15757575757575801</v>
      </c>
      <c r="J1527" s="13">
        <v>0.20902612826603301</v>
      </c>
      <c r="K1527" s="13"/>
      <c r="L1527" s="13">
        <v>0.18888888888888899</v>
      </c>
      <c r="M1527" s="13">
        <v>0.190217391304348</v>
      </c>
      <c r="N1527" s="13">
        <v>0.13793103448275901</v>
      </c>
      <c r="O1527" s="13">
        <v>0.22857142857142901</v>
      </c>
      <c r="P1527" s="13"/>
      <c r="Q1527" s="13">
        <v>0.154929577464789</v>
      </c>
      <c r="R1527" s="13">
        <v>0.2</v>
      </c>
      <c r="S1527" s="13">
        <v>0.19402985074626899</v>
      </c>
      <c r="T1527" s="13">
        <v>0.168831168831169</v>
      </c>
      <c r="U1527" s="13">
        <v>0.23232323232323199</v>
      </c>
      <c r="V1527" s="13">
        <v>0.11214953271028</v>
      </c>
      <c r="W1527" s="13">
        <v>0.18421052631578899</v>
      </c>
      <c r="X1527" s="13">
        <v>0.22222222222222199</v>
      </c>
      <c r="Y1527" s="13"/>
      <c r="Z1527" s="13">
        <v>0.14285714285714299</v>
      </c>
      <c r="AA1527" s="13">
        <v>0.16806722689075601</v>
      </c>
      <c r="AB1527" s="13">
        <v>0.184</v>
      </c>
      <c r="AC1527" s="13">
        <v>0.20979020979021001</v>
      </c>
      <c r="AD1527" s="13">
        <v>0.155555555555556</v>
      </c>
      <c r="AE1527" s="13">
        <v>0.168831168831169</v>
      </c>
      <c r="AF1527" s="13">
        <v>0.25806451612903197</v>
      </c>
      <c r="AG1527" s="13">
        <v>0.26470588235294101</v>
      </c>
      <c r="AH1527" s="13"/>
      <c r="AI1527" s="13">
        <v>0.115384615384615</v>
      </c>
      <c r="AJ1527" s="13">
        <v>0.188405797101449</v>
      </c>
      <c r="AK1527" s="13">
        <v>0.18269230769230799</v>
      </c>
      <c r="AL1527" s="13">
        <v>0.187654320987654</v>
      </c>
      <c r="AM1527" s="13">
        <v>0.192857142857143</v>
      </c>
      <c r="AN1527" s="13"/>
      <c r="AO1527" s="13">
        <v>0.180084745762712</v>
      </c>
      <c r="AP1527" s="13">
        <v>0.197132616487455</v>
      </c>
      <c r="AQ1527" s="13"/>
      <c r="AR1527" s="13">
        <v>0.20754716981132099</v>
      </c>
      <c r="AS1527" s="13">
        <v>0.155963302752294</v>
      </c>
      <c r="AT1527" s="13">
        <v>0.14285714285714299</v>
      </c>
      <c r="AU1527" s="13">
        <v>0.12</v>
      </c>
      <c r="AV1527" s="13">
        <v>0.204301075268817</v>
      </c>
      <c r="AW1527" s="13">
        <v>0.22950819672131101</v>
      </c>
      <c r="AX1527" s="13">
        <v>0.175438596491228</v>
      </c>
      <c r="AY1527" s="13">
        <v>0.13043478260869601</v>
      </c>
      <c r="AZ1527" s="13">
        <v>0.202380952380952</v>
      </c>
      <c r="BA1527" s="13">
        <v>0.27906976744186002</v>
      </c>
      <c r="BB1527" s="13">
        <v>0.21052631578947401</v>
      </c>
      <c r="BC1527" s="13">
        <v>0.16666666666666699</v>
      </c>
      <c r="BD1527" s="13"/>
      <c r="BE1527" s="13">
        <v>0.204460966542751</v>
      </c>
    </row>
    <row r="1528" spans="2:57" x14ac:dyDescent="0.25">
      <c r="B1528" t="s">
        <v>571</v>
      </c>
      <c r="C1528" s="13">
        <v>3.8615179760319598E-2</v>
      </c>
      <c r="D1528" s="13">
        <v>2.1739130434782601E-2</v>
      </c>
      <c r="E1528" s="13">
        <v>0.11363636363636399</v>
      </c>
      <c r="F1528" s="13">
        <v>2.5510204081632699E-2</v>
      </c>
      <c r="G1528" s="13">
        <v>3.0878859857482201E-2</v>
      </c>
      <c r="H1528" s="13"/>
      <c r="I1528" s="13">
        <v>4.8484848484848499E-2</v>
      </c>
      <c r="J1528" s="13">
        <v>3.0878859857482201E-2</v>
      </c>
      <c r="K1528" s="13"/>
      <c r="L1528" s="13">
        <v>3.3333333333333298E-2</v>
      </c>
      <c r="M1528" s="13">
        <v>2.1739130434782601E-2</v>
      </c>
      <c r="N1528" s="13">
        <v>5.1724137931034503E-2</v>
      </c>
      <c r="O1528" s="13">
        <v>4.08163265306122E-2</v>
      </c>
      <c r="P1528" s="13"/>
      <c r="Q1528" s="13">
        <v>2.8169014084507001E-2</v>
      </c>
      <c r="R1528" s="13">
        <v>5.4545454545454501E-2</v>
      </c>
      <c r="S1528" s="13">
        <v>2.9850746268656699E-2</v>
      </c>
      <c r="T1528" s="13">
        <v>6.4935064935064901E-2</v>
      </c>
      <c r="U1528" s="13">
        <v>6.0606060606060601E-2</v>
      </c>
      <c r="V1528" s="13">
        <v>2.80373831775701E-2</v>
      </c>
      <c r="W1528" s="13">
        <v>2.6315789473684199E-2</v>
      </c>
      <c r="X1528" s="13">
        <v>3.1746031746031703E-2</v>
      </c>
      <c r="Y1528" s="13"/>
      <c r="Z1528" s="13">
        <v>4.08163265306122E-2</v>
      </c>
      <c r="AA1528" s="13">
        <v>4.20168067226891E-2</v>
      </c>
      <c r="AB1528" s="13">
        <v>1.6E-2</v>
      </c>
      <c r="AC1528" s="13">
        <v>1.3986013986014E-2</v>
      </c>
      <c r="AD1528" s="13">
        <v>8.8888888888888906E-2</v>
      </c>
      <c r="AE1528" s="13">
        <v>3.8961038961039002E-2</v>
      </c>
      <c r="AF1528" s="13">
        <v>0</v>
      </c>
      <c r="AG1528" s="13">
        <v>7.3529411764705899E-2</v>
      </c>
      <c r="AH1528" s="13"/>
      <c r="AI1528" s="13">
        <v>0</v>
      </c>
      <c r="AJ1528" s="13">
        <v>5.7971014492753603E-2</v>
      </c>
      <c r="AK1528" s="13">
        <v>5.7692307692307702E-2</v>
      </c>
      <c r="AL1528" s="13">
        <v>2.96296296296296E-2</v>
      </c>
      <c r="AM1528" s="13">
        <v>0.05</v>
      </c>
      <c r="AN1528" s="13"/>
      <c r="AO1528" s="13">
        <v>3.8135593220338999E-2</v>
      </c>
      <c r="AP1528" s="13">
        <v>3.9426523297491002E-2</v>
      </c>
      <c r="AQ1528" s="13"/>
      <c r="AR1528" s="13">
        <v>7.5471698113207503E-2</v>
      </c>
      <c r="AS1528" s="13">
        <v>4.1284403669724801E-2</v>
      </c>
      <c r="AT1528" s="13">
        <v>0</v>
      </c>
      <c r="AU1528" s="13">
        <v>0.04</v>
      </c>
      <c r="AV1528" s="13">
        <v>3.2258064516128997E-2</v>
      </c>
      <c r="AW1528" s="13">
        <v>4.91803278688525E-2</v>
      </c>
      <c r="AX1528" s="13">
        <v>3.5087719298245598E-2</v>
      </c>
      <c r="AY1528" s="13">
        <v>4.3478260869565202E-2</v>
      </c>
      <c r="AZ1528" s="13">
        <v>2.3809523809523801E-2</v>
      </c>
      <c r="BA1528" s="13">
        <v>6.9767441860465101E-2</v>
      </c>
      <c r="BB1528" s="13">
        <v>2.6315789473684199E-2</v>
      </c>
      <c r="BC1528" s="13">
        <v>0</v>
      </c>
      <c r="BD1528" s="13"/>
      <c r="BE1528" s="13">
        <v>1.4869888475836399E-2</v>
      </c>
    </row>
    <row r="1529" spans="2:57" x14ac:dyDescent="0.25">
      <c r="B1529" t="s">
        <v>134</v>
      </c>
      <c r="C1529" s="13">
        <v>9.3209054593874803E-3</v>
      </c>
      <c r="D1529" s="13">
        <v>2.1739130434782601E-2</v>
      </c>
      <c r="E1529" s="13">
        <v>0</v>
      </c>
      <c r="F1529" s="13">
        <v>2.04081632653061E-2</v>
      </c>
      <c r="G1529" s="13">
        <v>4.7505938242280296E-3</v>
      </c>
      <c r="H1529" s="13"/>
      <c r="I1529" s="13">
        <v>1.5151515151515201E-2</v>
      </c>
      <c r="J1529" s="13">
        <v>4.7505938242280296E-3</v>
      </c>
      <c r="K1529" s="13"/>
      <c r="L1529" s="13">
        <v>0</v>
      </c>
      <c r="M1529" s="13">
        <v>1.0869565217391301E-2</v>
      </c>
      <c r="N1529" s="13">
        <v>4.3103448275862103E-3</v>
      </c>
      <c r="O1529" s="13">
        <v>1.6326530612244899E-2</v>
      </c>
      <c r="P1529" s="13"/>
      <c r="Q1529" s="13">
        <v>0</v>
      </c>
      <c r="R1529" s="13">
        <v>0</v>
      </c>
      <c r="S1529" s="13">
        <v>2.9850746268656699E-2</v>
      </c>
      <c r="T1529" s="13">
        <v>0</v>
      </c>
      <c r="U1529" s="13">
        <v>0</v>
      </c>
      <c r="V1529" s="13">
        <v>0</v>
      </c>
      <c r="W1529" s="13">
        <v>3.94736842105263E-2</v>
      </c>
      <c r="X1529" s="13">
        <v>1.0582010582010601E-2</v>
      </c>
      <c r="Y1529" s="13"/>
      <c r="Z1529" s="13">
        <v>0</v>
      </c>
      <c r="AA1529" s="13">
        <v>8.4033613445378096E-3</v>
      </c>
      <c r="AB1529" s="13">
        <v>2.4E-2</v>
      </c>
      <c r="AC1529" s="13">
        <v>0</v>
      </c>
      <c r="AD1529" s="13">
        <v>1.1111111111111099E-2</v>
      </c>
      <c r="AE1529" s="13">
        <v>1.2987012987013E-2</v>
      </c>
      <c r="AF1529" s="13">
        <v>0</v>
      </c>
      <c r="AG1529" s="13">
        <v>1.4705882352941201E-2</v>
      </c>
      <c r="AH1529" s="13"/>
      <c r="AI1529" s="13">
        <v>0</v>
      </c>
      <c r="AJ1529" s="13">
        <v>1.4492753623188401E-2</v>
      </c>
      <c r="AK1529" s="13">
        <v>0</v>
      </c>
      <c r="AL1529" s="13">
        <v>1.2345679012345699E-2</v>
      </c>
      <c r="AM1529" s="13">
        <v>0</v>
      </c>
      <c r="AN1529" s="13"/>
      <c r="AO1529" s="13">
        <v>1.0593220338983101E-2</v>
      </c>
      <c r="AP1529" s="13">
        <v>7.1684587813620098E-3</v>
      </c>
      <c r="AQ1529" s="13"/>
      <c r="AR1529" s="13">
        <v>0</v>
      </c>
      <c r="AS1529" s="13">
        <v>1.3761467889908299E-2</v>
      </c>
      <c r="AT1529" s="13">
        <v>0</v>
      </c>
      <c r="AU1529" s="13">
        <v>0</v>
      </c>
      <c r="AV1529" s="13">
        <v>1.0752688172042999E-2</v>
      </c>
      <c r="AW1529" s="13">
        <v>0</v>
      </c>
      <c r="AX1529" s="13">
        <v>0</v>
      </c>
      <c r="AY1529" s="13">
        <v>0</v>
      </c>
      <c r="AZ1529" s="13">
        <v>1.1904761904761901E-2</v>
      </c>
      <c r="BA1529" s="13">
        <v>2.32558139534884E-2</v>
      </c>
      <c r="BB1529" s="13">
        <v>0</v>
      </c>
      <c r="BC1529" s="13">
        <v>2.3809523809523801E-2</v>
      </c>
      <c r="BD1529" s="13"/>
      <c r="BE1529" s="13">
        <v>0</v>
      </c>
    </row>
    <row r="1530" spans="2:57" x14ac:dyDescent="0.25">
      <c r="C1530" s="13"/>
      <c r="D1530" s="13"/>
      <c r="E1530" s="13"/>
      <c r="F1530" s="13"/>
      <c r="G1530" s="13"/>
      <c r="H1530" s="13"/>
      <c r="I1530" s="13"/>
      <c r="J1530" s="13"/>
      <c r="K1530" s="13"/>
      <c r="L1530" s="13"/>
      <c r="M1530" s="13"/>
      <c r="N1530" s="13"/>
      <c r="O1530" s="13"/>
      <c r="P1530" s="13"/>
      <c r="Q1530" s="13"/>
      <c r="R1530" s="13"/>
      <c r="S1530" s="13"/>
      <c r="T1530" s="13"/>
      <c r="U1530" s="13"/>
      <c r="V1530" s="13"/>
      <c r="W1530" s="13"/>
      <c r="X1530" s="13"/>
      <c r="Y1530" s="13"/>
      <c r="Z1530" s="13"/>
      <c r="AA1530" s="13"/>
      <c r="AB1530" s="13"/>
      <c r="AC1530" s="13"/>
      <c r="AD1530" s="13"/>
      <c r="AE1530" s="13"/>
      <c r="AF1530" s="13"/>
      <c r="AG1530" s="13"/>
      <c r="AH1530" s="13"/>
      <c r="AI1530" s="13"/>
      <c r="AJ1530" s="13"/>
      <c r="AK1530" s="13"/>
      <c r="AL1530" s="13"/>
      <c r="AM1530" s="13"/>
      <c r="AN1530" s="13"/>
      <c r="AO1530" s="13"/>
      <c r="AP1530" s="13"/>
      <c r="AQ1530" s="13"/>
      <c r="AR1530" s="13"/>
      <c r="AS1530" s="13"/>
      <c r="AT1530" s="13"/>
      <c r="AU1530" s="13"/>
      <c r="AV1530" s="13"/>
      <c r="AW1530" s="13"/>
      <c r="AX1530" s="13"/>
      <c r="AY1530" s="13"/>
      <c r="AZ1530" s="13"/>
      <c r="BA1530" s="13"/>
      <c r="BB1530" s="13"/>
      <c r="BC1530" s="13"/>
      <c r="BD1530" s="13"/>
      <c r="BE1530" s="13"/>
    </row>
    <row r="1531" spans="2:57" x14ac:dyDescent="0.25">
      <c r="B1531" s="6" t="s">
        <v>591</v>
      </c>
      <c r="C1531" s="13"/>
      <c r="D1531" s="13"/>
      <c r="E1531" s="13"/>
      <c r="F1531" s="13"/>
      <c r="G1531" s="13"/>
      <c r="H1531" s="13"/>
      <c r="I1531" s="13"/>
      <c r="J1531" s="13"/>
      <c r="K1531" s="13"/>
      <c r="L1531" s="13"/>
      <c r="M1531" s="13"/>
      <c r="N1531" s="13"/>
      <c r="O1531" s="13"/>
      <c r="P1531" s="13"/>
      <c r="Q1531" s="13"/>
      <c r="R1531" s="13"/>
      <c r="S1531" s="13"/>
      <c r="T1531" s="13"/>
      <c r="U1531" s="13"/>
      <c r="V1531" s="13"/>
      <c r="W1531" s="13"/>
      <c r="X1531" s="13"/>
      <c r="Y1531" s="13"/>
      <c r="Z1531" s="13"/>
      <c r="AA1531" s="13"/>
      <c r="AB1531" s="13"/>
      <c r="AC1531" s="13"/>
      <c r="AD1531" s="13"/>
      <c r="AE1531" s="13"/>
      <c r="AF1531" s="13"/>
      <c r="AG1531" s="13"/>
      <c r="AH1531" s="13"/>
      <c r="AI1531" s="13"/>
      <c r="AJ1531" s="13"/>
      <c r="AK1531" s="13"/>
      <c r="AL1531" s="13"/>
      <c r="AM1531" s="13"/>
      <c r="AN1531" s="13"/>
      <c r="AO1531" s="13"/>
      <c r="AP1531" s="13"/>
      <c r="AQ1531" s="13"/>
      <c r="AR1531" s="13"/>
      <c r="AS1531" s="13"/>
      <c r="AT1531" s="13"/>
      <c r="AU1531" s="13"/>
      <c r="AV1531" s="13"/>
      <c r="AW1531" s="13"/>
      <c r="AX1531" s="13"/>
      <c r="AY1531" s="13"/>
      <c r="AZ1531" s="13"/>
      <c r="BA1531" s="13"/>
      <c r="BB1531" s="13"/>
      <c r="BC1531" s="13"/>
      <c r="BD1531" s="13"/>
      <c r="BE1531" s="13"/>
    </row>
    <row r="1532" spans="2:57" x14ac:dyDescent="0.25">
      <c r="B1532" s="23" t="s">
        <v>86</v>
      </c>
      <c r="C1532" s="13"/>
      <c r="D1532" s="13"/>
      <c r="E1532" s="13"/>
      <c r="F1532" s="13"/>
      <c r="G1532" s="13"/>
      <c r="H1532" s="13"/>
      <c r="I1532" s="13"/>
      <c r="J1532" s="13"/>
      <c r="K1532" s="13"/>
      <c r="L1532" s="13"/>
      <c r="M1532" s="13"/>
      <c r="N1532" s="13"/>
      <c r="O1532" s="13"/>
      <c r="P1532" s="13"/>
      <c r="Q1532" s="13"/>
      <c r="R1532" s="13"/>
      <c r="S1532" s="13"/>
      <c r="T1532" s="13"/>
      <c r="U1532" s="13"/>
      <c r="V1532" s="13"/>
      <c r="W1532" s="13"/>
      <c r="X1532" s="13"/>
      <c r="Y1532" s="13"/>
      <c r="Z1532" s="13"/>
      <c r="AA1532" s="13"/>
      <c r="AB1532" s="13"/>
      <c r="AC1532" s="13"/>
      <c r="AD1532" s="13"/>
      <c r="AE1532" s="13"/>
      <c r="AF1532" s="13"/>
      <c r="AG1532" s="13"/>
      <c r="AH1532" s="13"/>
      <c r="AI1532" s="13"/>
      <c r="AJ1532" s="13"/>
      <c r="AK1532" s="13"/>
      <c r="AL1532" s="13"/>
      <c r="AM1532" s="13"/>
      <c r="AN1532" s="13"/>
      <c r="AO1532" s="13"/>
      <c r="AP1532" s="13"/>
      <c r="AQ1532" s="13"/>
      <c r="AR1532" s="13"/>
      <c r="AS1532" s="13"/>
      <c r="AT1532" s="13"/>
      <c r="AU1532" s="13"/>
      <c r="AV1532" s="13"/>
      <c r="AW1532" s="13"/>
      <c r="AX1532" s="13"/>
      <c r="AY1532" s="13"/>
      <c r="AZ1532" s="13"/>
      <c r="BA1532" s="13"/>
      <c r="BB1532" s="13"/>
      <c r="BC1532" s="13"/>
      <c r="BD1532" s="13"/>
      <c r="BE1532" s="13"/>
    </row>
    <row r="1533" spans="2:57" x14ac:dyDescent="0.25">
      <c r="B1533" t="s">
        <v>587</v>
      </c>
      <c r="C1533" s="13">
        <v>0.42260692464358501</v>
      </c>
      <c r="D1533" s="13">
        <v>0.25974025974025999</v>
      </c>
      <c r="E1533" s="13">
        <v>0.34814814814814798</v>
      </c>
      <c r="F1533" s="13">
        <v>0.42519685039370098</v>
      </c>
      <c r="G1533" s="13">
        <v>0.46511627906976699</v>
      </c>
      <c r="H1533" s="13"/>
      <c r="I1533" s="13">
        <v>0.37553648068669498</v>
      </c>
      <c r="J1533" s="13">
        <v>0.46511627906976699</v>
      </c>
      <c r="K1533" s="13"/>
      <c r="L1533" s="13">
        <v>0.390625</v>
      </c>
      <c r="M1533" s="13">
        <v>0.43290043290043301</v>
      </c>
      <c r="N1533" s="13">
        <v>0.46488294314381301</v>
      </c>
      <c r="O1533" s="13">
        <v>0.39009287925696601</v>
      </c>
      <c r="P1533" s="13"/>
      <c r="Q1533" s="13">
        <v>0.29729729729729698</v>
      </c>
      <c r="R1533" s="13">
        <v>0.43243243243243201</v>
      </c>
      <c r="S1533" s="13">
        <v>0.45652173913043498</v>
      </c>
      <c r="T1533" s="13">
        <v>0.355140186915888</v>
      </c>
      <c r="U1533" s="13">
        <v>0.41935483870967699</v>
      </c>
      <c r="V1533" s="13">
        <v>0.473282442748092</v>
      </c>
      <c r="W1533" s="13">
        <v>0.45918367346938799</v>
      </c>
      <c r="X1533" s="13">
        <v>0.47807017543859598</v>
      </c>
      <c r="Y1533" s="13"/>
      <c r="Z1533" s="13">
        <v>0.36690647482014399</v>
      </c>
      <c r="AA1533" s="13">
        <v>0.380368098159509</v>
      </c>
      <c r="AB1533" s="13">
        <v>0.38311688311688302</v>
      </c>
      <c r="AC1533" s="13">
        <v>0.52513966480446905</v>
      </c>
      <c r="AD1533" s="13">
        <v>0.476190476190476</v>
      </c>
      <c r="AE1533" s="13">
        <v>0.32110091743119301</v>
      </c>
      <c r="AF1533" s="13">
        <v>0.547619047619048</v>
      </c>
      <c r="AG1533" s="13">
        <v>0.450549450549451</v>
      </c>
      <c r="AH1533" s="13"/>
      <c r="AI1533" s="13">
        <v>0.35555555555555601</v>
      </c>
      <c r="AJ1533" s="13">
        <v>0.268041237113402</v>
      </c>
      <c r="AK1533" s="13">
        <v>0.32026143790849698</v>
      </c>
      <c r="AL1533" s="13">
        <v>0.42231075697211201</v>
      </c>
      <c r="AM1533" s="13">
        <v>0.63793103448275901</v>
      </c>
      <c r="AN1533" s="13"/>
      <c r="AO1533" s="13">
        <v>0.44983277591973198</v>
      </c>
      <c r="AP1533" s="13">
        <v>0.38020833333333298</v>
      </c>
      <c r="AQ1533" s="13"/>
      <c r="AR1533" s="13">
        <v>0.40625</v>
      </c>
      <c r="AS1533" s="13">
        <v>0.43706293706293697</v>
      </c>
      <c r="AT1533" s="13">
        <v>0.29411764705882398</v>
      </c>
      <c r="AU1533" s="13">
        <v>0.35483870967741898</v>
      </c>
      <c r="AV1533" s="13">
        <v>0.436974789915966</v>
      </c>
      <c r="AW1533" s="13">
        <v>0.40259740259740301</v>
      </c>
      <c r="AX1533" s="13">
        <v>0.44047619047619002</v>
      </c>
      <c r="AY1533" s="13">
        <v>0.55882352941176505</v>
      </c>
      <c r="AZ1533" s="13">
        <v>0.46078431372549</v>
      </c>
      <c r="BA1533" s="13">
        <v>0.41379310344827602</v>
      </c>
      <c r="BB1533" s="13">
        <v>0.36842105263157898</v>
      </c>
      <c r="BC1533" s="13">
        <v>0.320754716981132</v>
      </c>
      <c r="BD1533" s="13"/>
      <c r="BE1533" s="13">
        <v>0.49291784702549601</v>
      </c>
    </row>
    <row r="1534" spans="2:57" x14ac:dyDescent="0.25">
      <c r="B1534" t="s">
        <v>588</v>
      </c>
      <c r="C1534" s="13">
        <v>0.37372708757637502</v>
      </c>
      <c r="D1534" s="13">
        <v>0.44155844155844198</v>
      </c>
      <c r="E1534" s="13">
        <v>0.35555555555555601</v>
      </c>
      <c r="F1534" s="13">
        <v>0.35433070866141703</v>
      </c>
      <c r="G1534" s="13">
        <v>0.377906976744186</v>
      </c>
      <c r="H1534" s="13"/>
      <c r="I1534" s="13">
        <v>0.36909871244635201</v>
      </c>
      <c r="J1534" s="13">
        <v>0.377906976744186</v>
      </c>
      <c r="K1534" s="13"/>
      <c r="L1534" s="13">
        <v>0.4296875</v>
      </c>
      <c r="M1534" s="13">
        <v>0.445887445887446</v>
      </c>
      <c r="N1534" s="13">
        <v>0.341137123745819</v>
      </c>
      <c r="O1534" s="13">
        <v>0.328173374613003</v>
      </c>
      <c r="P1534" s="13"/>
      <c r="Q1534" s="13">
        <v>0.41441441441441401</v>
      </c>
      <c r="R1534" s="13">
        <v>0.391891891891892</v>
      </c>
      <c r="S1534" s="13">
        <v>0.35869565217391303</v>
      </c>
      <c r="T1534" s="13">
        <v>0.44859813084112099</v>
      </c>
      <c r="U1534" s="13">
        <v>0.33870967741935498</v>
      </c>
      <c r="V1534" s="13">
        <v>0.38931297709923701</v>
      </c>
      <c r="W1534" s="13">
        <v>0.32653061224489799</v>
      </c>
      <c r="X1534" s="13">
        <v>0.34649122807017502</v>
      </c>
      <c r="Y1534" s="13"/>
      <c r="Z1534" s="13">
        <v>0.42446043165467601</v>
      </c>
      <c r="AA1534" s="13">
        <v>0.41104294478527598</v>
      </c>
      <c r="AB1534" s="13">
        <v>0.40909090909090901</v>
      </c>
      <c r="AC1534" s="13">
        <v>0.34078212290502802</v>
      </c>
      <c r="AD1534" s="13">
        <v>0.314285714285714</v>
      </c>
      <c r="AE1534" s="13">
        <v>0.403669724770642</v>
      </c>
      <c r="AF1534" s="13">
        <v>0.28571428571428598</v>
      </c>
      <c r="AG1534" s="13">
        <v>0.30769230769230799</v>
      </c>
      <c r="AH1534" s="13"/>
      <c r="AI1534" s="13">
        <v>0.37777777777777799</v>
      </c>
      <c r="AJ1534" s="13">
        <v>0.402061855670103</v>
      </c>
      <c r="AK1534" s="13">
        <v>0.41830065359477098</v>
      </c>
      <c r="AL1534" s="13">
        <v>0.40039840637450202</v>
      </c>
      <c r="AM1534" s="13">
        <v>0.252873563218391</v>
      </c>
      <c r="AN1534" s="13"/>
      <c r="AO1534" s="13">
        <v>0.36120401337792601</v>
      </c>
      <c r="AP1534" s="13">
        <v>0.39322916666666702</v>
      </c>
      <c r="AQ1534" s="13"/>
      <c r="AR1534" s="13">
        <v>0.328125</v>
      </c>
      <c r="AS1534" s="13">
        <v>0.35314685314685301</v>
      </c>
      <c r="AT1534" s="13">
        <v>0.47058823529411797</v>
      </c>
      <c r="AU1534" s="13">
        <v>0.45161290322580599</v>
      </c>
      <c r="AV1534" s="13">
        <v>0.38655462184874001</v>
      </c>
      <c r="AW1534" s="13">
        <v>0.40259740259740301</v>
      </c>
      <c r="AX1534" s="13">
        <v>0.38095238095238099</v>
      </c>
      <c r="AY1534" s="13">
        <v>0.29411764705882398</v>
      </c>
      <c r="AZ1534" s="13">
        <v>0.39215686274509798</v>
      </c>
      <c r="BA1534" s="13">
        <v>0.32758620689655199</v>
      </c>
      <c r="BB1534" s="13">
        <v>0.40350877192982498</v>
      </c>
      <c r="BC1534" s="13">
        <v>0.41509433962264197</v>
      </c>
      <c r="BD1534" s="13"/>
      <c r="BE1534" s="13">
        <v>0.37960339943342802</v>
      </c>
    </row>
    <row r="1535" spans="2:57" x14ac:dyDescent="0.25">
      <c r="B1535" t="s">
        <v>589</v>
      </c>
      <c r="C1535" s="13">
        <v>0.13543788187372699</v>
      </c>
      <c r="D1535" s="13">
        <v>0.18181818181818199</v>
      </c>
      <c r="E1535" s="13">
        <v>0.2</v>
      </c>
      <c r="F1535" s="13">
        <v>0.12992125984252001</v>
      </c>
      <c r="G1535" s="13">
        <v>0.114341085271318</v>
      </c>
      <c r="H1535" s="13"/>
      <c r="I1535" s="13">
        <v>0.15879828326180301</v>
      </c>
      <c r="J1535" s="13">
        <v>0.114341085271318</v>
      </c>
      <c r="K1535" s="13"/>
      <c r="L1535" s="13">
        <v>0.140625</v>
      </c>
      <c r="M1535" s="13">
        <v>7.3593073593073599E-2</v>
      </c>
      <c r="N1535" s="13">
        <v>0.14715719063545199</v>
      </c>
      <c r="O1535" s="13">
        <v>0.16718266253870001</v>
      </c>
      <c r="P1535" s="13"/>
      <c r="Q1535" s="13">
        <v>0.20720720720720701</v>
      </c>
      <c r="R1535" s="13">
        <v>0.121621621621622</v>
      </c>
      <c r="S1535" s="13">
        <v>7.6086956521739094E-2</v>
      </c>
      <c r="T1535" s="13">
        <v>0.15887850467289699</v>
      </c>
      <c r="U1535" s="13">
        <v>0.13709677419354799</v>
      </c>
      <c r="V1535" s="13">
        <v>0.114503816793893</v>
      </c>
      <c r="W1535" s="13">
        <v>0.13265306122449</v>
      </c>
      <c r="X1535" s="13">
        <v>0.12280701754386</v>
      </c>
      <c r="Y1535" s="13"/>
      <c r="Z1535" s="13">
        <v>0.12230215827338101</v>
      </c>
      <c r="AA1535" s="13">
        <v>0.14110429447852799</v>
      </c>
      <c r="AB1535" s="13">
        <v>0.14285714285714299</v>
      </c>
      <c r="AC1535" s="13">
        <v>0.100558659217877</v>
      </c>
      <c r="AD1535" s="13">
        <v>0.15238095238095201</v>
      </c>
      <c r="AE1535" s="13">
        <v>0.155963302752294</v>
      </c>
      <c r="AF1535" s="13">
        <v>0.16666666666666699</v>
      </c>
      <c r="AG1535" s="13">
        <v>0.14285714285714299</v>
      </c>
      <c r="AH1535" s="13"/>
      <c r="AI1535" s="13">
        <v>0.17777777777777801</v>
      </c>
      <c r="AJ1535" s="13">
        <v>0.22680412371134001</v>
      </c>
      <c r="AK1535" s="13">
        <v>0.18300653594771199</v>
      </c>
      <c r="AL1535" s="13">
        <v>0.115537848605578</v>
      </c>
      <c r="AM1535" s="13">
        <v>7.4712643678160898E-2</v>
      </c>
      <c r="AN1535" s="13"/>
      <c r="AO1535" s="13">
        <v>0.12876254180602001</v>
      </c>
      <c r="AP1535" s="13">
        <v>0.14583333333333301</v>
      </c>
      <c r="AQ1535" s="13"/>
      <c r="AR1535" s="13">
        <v>0.1875</v>
      </c>
      <c r="AS1535" s="13">
        <v>0.13636363636363599</v>
      </c>
      <c r="AT1535" s="13">
        <v>0.17647058823529399</v>
      </c>
      <c r="AU1535" s="13">
        <v>0.16129032258064499</v>
      </c>
      <c r="AV1535" s="13">
        <v>0.13445378151260501</v>
      </c>
      <c r="AW1535" s="13">
        <v>0.103896103896104</v>
      </c>
      <c r="AX1535" s="13">
        <v>0.13095238095238099</v>
      </c>
      <c r="AY1535" s="13">
        <v>0.11764705882352899</v>
      </c>
      <c r="AZ1535" s="13">
        <v>7.8431372549019607E-2</v>
      </c>
      <c r="BA1535" s="13">
        <v>0.22413793103448301</v>
      </c>
      <c r="BB1535" s="13">
        <v>0.12280701754386</v>
      </c>
      <c r="BC1535" s="13">
        <v>0.13207547169811301</v>
      </c>
      <c r="BD1535" s="13"/>
      <c r="BE1535" s="13">
        <v>8.7818696883852701E-2</v>
      </c>
    </row>
    <row r="1536" spans="2:57" x14ac:dyDescent="0.25">
      <c r="B1536" t="s">
        <v>590</v>
      </c>
      <c r="C1536" s="13">
        <v>4.5824847250509199E-2</v>
      </c>
      <c r="D1536" s="13">
        <v>9.0909090909090898E-2</v>
      </c>
      <c r="E1536" s="13">
        <v>5.9259259259259303E-2</v>
      </c>
      <c r="F1536" s="13">
        <v>6.2992125984251995E-2</v>
      </c>
      <c r="G1536" s="13">
        <v>2.7131782945736399E-2</v>
      </c>
      <c r="H1536" s="13"/>
      <c r="I1536" s="13">
        <v>6.6523605150214604E-2</v>
      </c>
      <c r="J1536" s="13">
        <v>2.7131782945736399E-2</v>
      </c>
      <c r="K1536" s="13"/>
      <c r="L1536" s="13">
        <v>2.34375E-2</v>
      </c>
      <c r="M1536" s="13">
        <v>3.03030303030303E-2</v>
      </c>
      <c r="N1536" s="13">
        <v>3.0100334448160501E-2</v>
      </c>
      <c r="O1536" s="13">
        <v>8.0495356037151702E-2</v>
      </c>
      <c r="P1536" s="13"/>
      <c r="Q1536" s="13">
        <v>5.4054054054054099E-2</v>
      </c>
      <c r="R1536" s="13">
        <v>4.0540540540540501E-2</v>
      </c>
      <c r="S1536" s="13">
        <v>8.6956521739130405E-2</v>
      </c>
      <c r="T1536" s="13">
        <v>2.80373831775701E-2</v>
      </c>
      <c r="U1536" s="13">
        <v>7.25806451612903E-2</v>
      </c>
      <c r="V1536" s="13">
        <v>2.2900763358778602E-2</v>
      </c>
      <c r="W1536" s="13">
        <v>4.08163265306122E-2</v>
      </c>
      <c r="X1536" s="13">
        <v>3.07017543859649E-2</v>
      </c>
      <c r="Y1536" s="13"/>
      <c r="Z1536" s="13">
        <v>6.4748201438848907E-2</v>
      </c>
      <c r="AA1536" s="13">
        <v>4.2944785276073601E-2</v>
      </c>
      <c r="AB1536" s="13">
        <v>2.5974025974026E-2</v>
      </c>
      <c r="AC1536" s="13">
        <v>2.23463687150838E-2</v>
      </c>
      <c r="AD1536" s="13">
        <v>4.7619047619047603E-2</v>
      </c>
      <c r="AE1536" s="13">
        <v>8.2568807339449504E-2</v>
      </c>
      <c r="AF1536" s="13">
        <v>0</v>
      </c>
      <c r="AG1536" s="13">
        <v>7.69230769230769E-2</v>
      </c>
      <c r="AH1536" s="13"/>
      <c r="AI1536" s="13">
        <v>4.4444444444444398E-2</v>
      </c>
      <c r="AJ1536" s="13">
        <v>9.2783505154639206E-2</v>
      </c>
      <c r="AK1536" s="13">
        <v>4.5751633986928102E-2</v>
      </c>
      <c r="AL1536" s="13">
        <v>4.1832669322709203E-2</v>
      </c>
      <c r="AM1536" s="13">
        <v>1.72413793103448E-2</v>
      </c>
      <c r="AN1536" s="13"/>
      <c r="AO1536" s="13">
        <v>3.8461538461538498E-2</v>
      </c>
      <c r="AP1536" s="13">
        <v>5.7291666666666699E-2</v>
      </c>
      <c r="AQ1536" s="13"/>
      <c r="AR1536" s="13">
        <v>3.125E-2</v>
      </c>
      <c r="AS1536" s="13">
        <v>6.2937062937062901E-2</v>
      </c>
      <c r="AT1536" s="13">
        <v>5.8823529411764698E-2</v>
      </c>
      <c r="AU1536" s="13">
        <v>0</v>
      </c>
      <c r="AV1536" s="13">
        <v>2.5210084033613401E-2</v>
      </c>
      <c r="AW1536" s="13">
        <v>5.1948051948052E-2</v>
      </c>
      <c r="AX1536" s="13">
        <v>2.3809523809523801E-2</v>
      </c>
      <c r="AY1536" s="13">
        <v>0</v>
      </c>
      <c r="AZ1536" s="13">
        <v>3.9215686274509803E-2</v>
      </c>
      <c r="BA1536" s="13">
        <v>3.4482758620689703E-2</v>
      </c>
      <c r="BB1536" s="13">
        <v>5.2631578947368397E-2</v>
      </c>
      <c r="BC1536" s="13">
        <v>0.113207547169811</v>
      </c>
      <c r="BD1536" s="13"/>
      <c r="BE1536" s="13">
        <v>2.2662889518413599E-2</v>
      </c>
    </row>
    <row r="1537" spans="2:57" x14ac:dyDescent="0.25">
      <c r="B1537" t="s">
        <v>134</v>
      </c>
      <c r="C1537" s="13">
        <v>2.24032586558045E-2</v>
      </c>
      <c r="D1537" s="13">
        <v>2.5974025974026E-2</v>
      </c>
      <c r="E1537" s="13">
        <v>3.7037037037037E-2</v>
      </c>
      <c r="F1537" s="13">
        <v>2.7559055118110201E-2</v>
      </c>
      <c r="G1537" s="13">
        <v>1.5503875968992199E-2</v>
      </c>
      <c r="H1537" s="13"/>
      <c r="I1537" s="13">
        <v>3.0042918454935601E-2</v>
      </c>
      <c r="J1537" s="13">
        <v>1.5503875968992199E-2</v>
      </c>
      <c r="K1537" s="13"/>
      <c r="L1537" s="13">
        <v>1.5625E-2</v>
      </c>
      <c r="M1537" s="13">
        <v>1.7316017316017299E-2</v>
      </c>
      <c r="N1537" s="13">
        <v>1.6722408026755901E-2</v>
      </c>
      <c r="O1537" s="13">
        <v>3.4055727554179599E-2</v>
      </c>
      <c r="P1537" s="13"/>
      <c r="Q1537" s="13">
        <v>2.7027027027027001E-2</v>
      </c>
      <c r="R1537" s="13">
        <v>1.35135135135135E-2</v>
      </c>
      <c r="S1537" s="13">
        <v>2.1739130434782601E-2</v>
      </c>
      <c r="T1537" s="13">
        <v>9.3457943925233603E-3</v>
      </c>
      <c r="U1537" s="13">
        <v>3.2258064516128997E-2</v>
      </c>
      <c r="V1537" s="13">
        <v>0</v>
      </c>
      <c r="W1537" s="13">
        <v>4.08163265306122E-2</v>
      </c>
      <c r="X1537" s="13">
        <v>2.1929824561403501E-2</v>
      </c>
      <c r="Y1537" s="13"/>
      <c r="Z1537" s="13">
        <v>2.15827338129496E-2</v>
      </c>
      <c r="AA1537" s="13">
        <v>2.4539877300613501E-2</v>
      </c>
      <c r="AB1537" s="13">
        <v>3.8961038961039002E-2</v>
      </c>
      <c r="AC1537" s="13">
        <v>1.11731843575419E-2</v>
      </c>
      <c r="AD1537" s="13">
        <v>9.5238095238095195E-3</v>
      </c>
      <c r="AE1537" s="13">
        <v>3.6697247706422E-2</v>
      </c>
      <c r="AF1537" s="13">
        <v>0</v>
      </c>
      <c r="AG1537" s="13">
        <v>2.1978021978022001E-2</v>
      </c>
      <c r="AH1537" s="13"/>
      <c r="AI1537" s="13">
        <v>4.4444444444444398E-2</v>
      </c>
      <c r="AJ1537" s="13">
        <v>1.03092783505155E-2</v>
      </c>
      <c r="AK1537" s="13">
        <v>3.2679738562091498E-2</v>
      </c>
      <c r="AL1537" s="13">
        <v>1.9920318725099601E-2</v>
      </c>
      <c r="AM1537" s="13">
        <v>1.72413793103448E-2</v>
      </c>
      <c r="AN1537" s="13"/>
      <c r="AO1537" s="13">
        <v>2.1739130434782601E-2</v>
      </c>
      <c r="AP1537" s="13">
        <v>2.34375E-2</v>
      </c>
      <c r="AQ1537" s="13"/>
      <c r="AR1537" s="13">
        <v>4.6875E-2</v>
      </c>
      <c r="AS1537" s="13">
        <v>1.04895104895105E-2</v>
      </c>
      <c r="AT1537" s="13">
        <v>0</v>
      </c>
      <c r="AU1537" s="13">
        <v>3.2258064516128997E-2</v>
      </c>
      <c r="AV1537" s="13">
        <v>1.6806722689075598E-2</v>
      </c>
      <c r="AW1537" s="13">
        <v>3.8961038961039002E-2</v>
      </c>
      <c r="AX1537" s="13">
        <v>2.3809523809523801E-2</v>
      </c>
      <c r="AY1537" s="13">
        <v>2.9411764705882401E-2</v>
      </c>
      <c r="AZ1537" s="13">
        <v>2.9411764705882401E-2</v>
      </c>
      <c r="BA1537" s="13">
        <v>0</v>
      </c>
      <c r="BB1537" s="13">
        <v>5.2631578947368397E-2</v>
      </c>
      <c r="BC1537" s="13">
        <v>1.88679245283019E-2</v>
      </c>
      <c r="BD1537" s="13"/>
      <c r="BE1537" s="13">
        <v>1.69971671388102E-2</v>
      </c>
    </row>
    <row r="1538" spans="2:57" x14ac:dyDescent="0.25">
      <c r="C1538" s="13"/>
      <c r="D1538" s="13"/>
      <c r="E1538" s="13"/>
      <c r="F1538" s="13"/>
      <c r="G1538" s="13"/>
      <c r="H1538" s="13"/>
      <c r="I1538" s="13"/>
      <c r="J1538" s="13"/>
      <c r="K1538" s="13"/>
      <c r="L1538" s="13"/>
      <c r="M1538" s="13"/>
      <c r="N1538" s="13"/>
      <c r="O1538" s="13"/>
      <c r="P1538" s="13"/>
      <c r="Q1538" s="13"/>
      <c r="R1538" s="13"/>
      <c r="S1538" s="13"/>
      <c r="T1538" s="13"/>
      <c r="U1538" s="13"/>
      <c r="V1538" s="13"/>
      <c r="W1538" s="13"/>
      <c r="X1538" s="13"/>
      <c r="Y1538" s="13"/>
      <c r="Z1538" s="13"/>
      <c r="AA1538" s="13"/>
      <c r="AB1538" s="13"/>
      <c r="AC1538" s="13"/>
      <c r="AD1538" s="13"/>
      <c r="AE1538" s="13"/>
      <c r="AF1538" s="13"/>
      <c r="AG1538" s="13"/>
      <c r="AH1538" s="13"/>
      <c r="AI1538" s="13"/>
      <c r="AJ1538" s="13"/>
      <c r="AK1538" s="13"/>
      <c r="AL1538" s="13"/>
      <c r="AM1538" s="13"/>
      <c r="AN1538" s="13"/>
      <c r="AO1538" s="13"/>
      <c r="AP1538" s="13"/>
      <c r="AQ1538" s="13"/>
      <c r="AR1538" s="13"/>
      <c r="AS1538" s="13"/>
      <c r="AT1538" s="13"/>
      <c r="AU1538" s="13"/>
      <c r="AV1538" s="13"/>
      <c r="AW1538" s="13"/>
      <c r="AX1538" s="13"/>
      <c r="AY1538" s="13"/>
      <c r="AZ1538" s="13"/>
      <c r="BA1538" s="13"/>
      <c r="BB1538" s="13"/>
      <c r="BC1538" s="13"/>
      <c r="BD1538" s="13"/>
      <c r="BE1538" s="13"/>
    </row>
    <row r="1539" spans="2:57" x14ac:dyDescent="0.25">
      <c r="B1539" s="6" t="s">
        <v>601</v>
      </c>
      <c r="C1539" s="13"/>
      <c r="D1539" s="13"/>
      <c r="E1539" s="13"/>
      <c r="F1539" s="13"/>
      <c r="G1539" s="13"/>
      <c r="H1539" s="13"/>
      <c r="I1539" s="13"/>
      <c r="J1539" s="13"/>
      <c r="K1539" s="13"/>
      <c r="L1539" s="13"/>
      <c r="M1539" s="13"/>
      <c r="N1539" s="13"/>
      <c r="O1539" s="13"/>
      <c r="P1539" s="13"/>
      <c r="Q1539" s="13"/>
      <c r="R1539" s="13"/>
      <c r="S1539" s="13"/>
      <c r="T1539" s="13"/>
      <c r="U1539" s="13"/>
      <c r="V1539" s="13"/>
      <c r="W1539" s="13"/>
      <c r="X1539" s="13"/>
      <c r="Y1539" s="13"/>
      <c r="Z1539" s="13"/>
      <c r="AA1539" s="13"/>
      <c r="AB1539" s="13"/>
      <c r="AC1539" s="13"/>
      <c r="AD1539" s="13"/>
      <c r="AE1539" s="13"/>
      <c r="AF1539" s="13"/>
      <c r="AG1539" s="13"/>
      <c r="AH1539" s="13"/>
      <c r="AI1539" s="13"/>
      <c r="AJ1539" s="13"/>
      <c r="AK1539" s="13"/>
      <c r="AL1539" s="13"/>
      <c r="AM1539" s="13"/>
      <c r="AN1539" s="13"/>
      <c r="AO1539" s="13"/>
      <c r="AP1539" s="13"/>
      <c r="AQ1539" s="13"/>
      <c r="AR1539" s="13"/>
      <c r="AS1539" s="13"/>
      <c r="AT1539" s="13"/>
      <c r="AU1539" s="13"/>
      <c r="AV1539" s="13"/>
      <c r="AW1539" s="13"/>
      <c r="AX1539" s="13"/>
      <c r="AY1539" s="13"/>
      <c r="AZ1539" s="13"/>
      <c r="BA1539" s="13"/>
      <c r="BB1539" s="13"/>
      <c r="BC1539" s="13"/>
      <c r="BD1539" s="13"/>
      <c r="BE1539" s="13"/>
    </row>
    <row r="1540" spans="2:57" x14ac:dyDescent="0.25">
      <c r="B1540" s="23" t="s">
        <v>602</v>
      </c>
      <c r="C1540" s="13"/>
      <c r="D1540" s="13"/>
      <c r="E1540" s="13"/>
      <c r="F1540" s="13"/>
      <c r="G1540" s="13"/>
      <c r="H1540" s="13"/>
      <c r="I1540" s="13"/>
      <c r="J1540" s="13"/>
      <c r="K1540" s="13"/>
      <c r="L1540" s="13"/>
      <c r="M1540" s="13"/>
      <c r="N1540" s="13"/>
      <c r="O1540" s="13"/>
      <c r="P1540" s="13"/>
      <c r="Q1540" s="13"/>
      <c r="R1540" s="13"/>
      <c r="S1540" s="13"/>
      <c r="T1540" s="13"/>
      <c r="U1540" s="13"/>
      <c r="V1540" s="13"/>
      <c r="W1540" s="13"/>
      <c r="X1540" s="13"/>
      <c r="Y1540" s="13"/>
      <c r="Z1540" s="13"/>
      <c r="AA1540" s="13"/>
      <c r="AB1540" s="13"/>
      <c r="AC1540" s="13"/>
      <c r="AD1540" s="13"/>
      <c r="AE1540" s="13"/>
      <c r="AF1540" s="13"/>
      <c r="AG1540" s="13"/>
      <c r="AH1540" s="13"/>
      <c r="AI1540" s="13"/>
      <c r="AJ1540" s="13"/>
      <c r="AK1540" s="13"/>
      <c r="AL1540" s="13"/>
      <c r="AM1540" s="13"/>
      <c r="AN1540" s="13"/>
      <c r="AO1540" s="13"/>
      <c r="AP1540" s="13"/>
      <c r="AQ1540" s="13"/>
      <c r="AR1540" s="13"/>
      <c r="AS1540" s="13"/>
      <c r="AT1540" s="13"/>
      <c r="AU1540" s="13"/>
      <c r="AV1540" s="13"/>
      <c r="AW1540" s="13"/>
      <c r="AX1540" s="13"/>
      <c r="AY1540" s="13"/>
      <c r="AZ1540" s="13"/>
      <c r="BA1540" s="13"/>
      <c r="BB1540" s="13"/>
      <c r="BC1540" s="13"/>
      <c r="BD1540" s="13"/>
      <c r="BE1540" s="13"/>
    </row>
    <row r="1541" spans="2:57" x14ac:dyDescent="0.25">
      <c r="B1541" t="s">
        <v>592</v>
      </c>
      <c r="C1541" s="13">
        <v>0.93222506393861904</v>
      </c>
      <c r="D1541" s="13">
        <v>0.88888888888888895</v>
      </c>
      <c r="E1541" s="13">
        <v>0.90526315789473699</v>
      </c>
      <c r="F1541" s="13">
        <v>0.94444444444444398</v>
      </c>
      <c r="G1541" s="13">
        <v>0.93793103448275905</v>
      </c>
      <c r="H1541" s="13"/>
      <c r="I1541" s="13">
        <v>0.92507204610950999</v>
      </c>
      <c r="J1541" s="13">
        <v>0.93793103448275905</v>
      </c>
      <c r="K1541" s="13"/>
      <c r="L1541" s="13">
        <v>0.93333333333333302</v>
      </c>
      <c r="M1541" s="13">
        <v>0.96059113300492605</v>
      </c>
      <c r="N1541" s="13">
        <v>0.92116182572614103</v>
      </c>
      <c r="O1541" s="13">
        <v>0.92241379310344795</v>
      </c>
      <c r="P1541" s="13"/>
      <c r="Q1541" s="13">
        <v>0.89873417721519</v>
      </c>
      <c r="R1541" s="13">
        <v>1</v>
      </c>
      <c r="S1541" s="13">
        <v>0.96</v>
      </c>
      <c r="T1541" s="13">
        <v>0.94186046511627897</v>
      </c>
      <c r="U1541" s="13">
        <v>0.93617021276595702</v>
      </c>
      <c r="V1541" s="13">
        <v>0.93805309734513298</v>
      </c>
      <c r="W1541" s="13">
        <v>0.94805194805194803</v>
      </c>
      <c r="X1541" s="13">
        <v>0.90425531914893598</v>
      </c>
      <c r="Y1541" s="13"/>
      <c r="Z1541" s="13">
        <v>0.87272727272727302</v>
      </c>
      <c r="AA1541" s="13">
        <v>0.93023255813953498</v>
      </c>
      <c r="AB1541" s="13">
        <v>0.94262295081967196</v>
      </c>
      <c r="AC1541" s="13">
        <v>0.89677419354838706</v>
      </c>
      <c r="AD1541" s="13">
        <v>0.96385542168674698</v>
      </c>
      <c r="AE1541" s="13">
        <v>0.974683544303797</v>
      </c>
      <c r="AF1541" s="13">
        <v>0.97142857142857097</v>
      </c>
      <c r="AG1541" s="13">
        <v>0.98550724637681197</v>
      </c>
      <c r="AH1541" s="13"/>
      <c r="AI1541" s="13">
        <v>0.81818181818181801</v>
      </c>
      <c r="AJ1541" s="13">
        <v>0.90769230769230802</v>
      </c>
      <c r="AK1541" s="13">
        <v>0.96460176991150404</v>
      </c>
      <c r="AL1541" s="13">
        <v>0.94430992736077501</v>
      </c>
      <c r="AM1541" s="13">
        <v>0.90967741935483903</v>
      </c>
      <c r="AN1541" s="13"/>
      <c r="AO1541" s="13">
        <v>0.93608247422680402</v>
      </c>
      <c r="AP1541" s="13">
        <v>0.92592592592592604</v>
      </c>
      <c r="AQ1541" s="13"/>
      <c r="AR1541" s="13">
        <v>0.95744680851063801</v>
      </c>
      <c r="AS1541" s="13">
        <v>0.90707964601769897</v>
      </c>
      <c r="AT1541" s="13">
        <v>0.76923076923076905</v>
      </c>
      <c r="AU1541" s="13">
        <v>0.92</v>
      </c>
      <c r="AV1541" s="13">
        <v>0.92857142857142905</v>
      </c>
      <c r="AW1541" s="13">
        <v>0.95161290322580605</v>
      </c>
      <c r="AX1541" s="13">
        <v>0.97101449275362295</v>
      </c>
      <c r="AY1541" s="13">
        <v>0.96551724137931005</v>
      </c>
      <c r="AZ1541" s="13">
        <v>0.95402298850574696</v>
      </c>
      <c r="BA1541" s="13">
        <v>0.95348837209302295</v>
      </c>
      <c r="BB1541" s="13">
        <v>0.95454545454545503</v>
      </c>
      <c r="BC1541" s="13">
        <v>0.89743589743589702</v>
      </c>
      <c r="BD1541" s="13"/>
      <c r="BE1541" s="13">
        <v>0.90909090909090895</v>
      </c>
    </row>
    <row r="1542" spans="2:57" x14ac:dyDescent="0.25">
      <c r="B1542" t="s">
        <v>593</v>
      </c>
      <c r="C1542" s="13">
        <v>0.179028132992327</v>
      </c>
      <c r="D1542" s="13">
        <v>7.4074074074074098E-2</v>
      </c>
      <c r="E1542" s="13">
        <v>8.42105263157895E-2</v>
      </c>
      <c r="F1542" s="13">
        <v>0.19191919191919199</v>
      </c>
      <c r="G1542" s="13">
        <v>0.20689655172413801</v>
      </c>
      <c r="H1542" s="13"/>
      <c r="I1542" s="13">
        <v>0.144092219020173</v>
      </c>
      <c r="J1542" s="13">
        <v>0.20689655172413801</v>
      </c>
      <c r="K1542" s="13"/>
      <c r="L1542" s="13">
        <v>8.5714285714285701E-2</v>
      </c>
      <c r="M1542" s="13">
        <v>0.167487684729064</v>
      </c>
      <c r="N1542" s="13">
        <v>0.20746887966805</v>
      </c>
      <c r="O1542" s="13">
        <v>0.20258620689655199</v>
      </c>
      <c r="P1542" s="13"/>
      <c r="Q1542" s="13">
        <v>2.53164556962025E-2</v>
      </c>
      <c r="R1542" s="13">
        <v>8.1967213114754106E-2</v>
      </c>
      <c r="S1542" s="13">
        <v>0.16</v>
      </c>
      <c r="T1542" s="13">
        <v>0.162790697674419</v>
      </c>
      <c r="U1542" s="13">
        <v>0.21276595744680901</v>
      </c>
      <c r="V1542" s="13">
        <v>0.221238938053097</v>
      </c>
      <c r="W1542" s="13">
        <v>0.207792207792208</v>
      </c>
      <c r="X1542" s="13">
        <v>0.24468085106383</v>
      </c>
      <c r="Y1542" s="13"/>
      <c r="Z1542" s="13">
        <v>0.109090909090909</v>
      </c>
      <c r="AA1542" s="13">
        <v>0.224806201550388</v>
      </c>
      <c r="AB1542" s="13">
        <v>0.13934426229508201</v>
      </c>
      <c r="AC1542" s="13">
        <v>0.19354838709677399</v>
      </c>
      <c r="AD1542" s="13">
        <v>0.20481927710843401</v>
      </c>
      <c r="AE1542" s="13">
        <v>0.20253164556962</v>
      </c>
      <c r="AF1542" s="13">
        <v>0.22857142857142901</v>
      </c>
      <c r="AG1542" s="13">
        <v>0.15942028985507201</v>
      </c>
      <c r="AH1542" s="13"/>
      <c r="AI1542" s="13">
        <v>0.21212121212121199</v>
      </c>
      <c r="AJ1542" s="13">
        <v>0.246153846153846</v>
      </c>
      <c r="AK1542" s="13">
        <v>8.8495575221238895E-2</v>
      </c>
      <c r="AL1542" s="13">
        <v>0.198547215496368</v>
      </c>
      <c r="AM1542" s="13">
        <v>0.16129032258064499</v>
      </c>
      <c r="AN1542" s="13"/>
      <c r="AO1542" s="13">
        <v>0.18350515463917499</v>
      </c>
      <c r="AP1542" s="13">
        <v>0.17171717171717199</v>
      </c>
      <c r="AQ1542" s="13"/>
      <c r="AR1542" s="13">
        <v>0.25531914893617003</v>
      </c>
      <c r="AS1542" s="13">
        <v>0.17699115044247801</v>
      </c>
      <c r="AT1542" s="13">
        <v>0</v>
      </c>
      <c r="AU1542" s="13">
        <v>0.16</v>
      </c>
      <c r="AV1542" s="13">
        <v>0.23469387755102</v>
      </c>
      <c r="AW1542" s="13">
        <v>0.16129032258064499</v>
      </c>
      <c r="AX1542" s="13">
        <v>0.27536231884057999</v>
      </c>
      <c r="AY1542" s="13">
        <v>0.13793103448275901</v>
      </c>
      <c r="AZ1542" s="13">
        <v>0.10344827586206901</v>
      </c>
      <c r="BA1542" s="13">
        <v>0.162790697674419</v>
      </c>
      <c r="BB1542" s="13">
        <v>0.11363636363636399</v>
      </c>
      <c r="BC1542" s="13">
        <v>0.17948717948717899</v>
      </c>
      <c r="BD1542" s="13"/>
      <c r="BE1542" s="13">
        <v>0.214285714285714</v>
      </c>
    </row>
    <row r="1543" spans="2:57" x14ac:dyDescent="0.25">
      <c r="B1543" t="s">
        <v>594</v>
      </c>
      <c r="C1543" s="13">
        <v>0.14705882352941199</v>
      </c>
      <c r="D1543" s="13">
        <v>0.12962962962963001</v>
      </c>
      <c r="E1543" s="13">
        <v>0.105263157894737</v>
      </c>
      <c r="F1543" s="13">
        <v>0.12626262626262599</v>
      </c>
      <c r="G1543" s="13">
        <v>0.167816091954023</v>
      </c>
      <c r="H1543" s="13"/>
      <c r="I1543" s="13">
        <v>0.121037463976945</v>
      </c>
      <c r="J1543" s="13">
        <v>0.167816091954023</v>
      </c>
      <c r="K1543" s="13"/>
      <c r="L1543" s="13">
        <v>8.5714285714285701E-2</v>
      </c>
      <c r="M1543" s="13">
        <v>0.108374384236453</v>
      </c>
      <c r="N1543" s="13">
        <v>0.16182572614107901</v>
      </c>
      <c r="O1543" s="13">
        <v>0.193965517241379</v>
      </c>
      <c r="P1543" s="13"/>
      <c r="Q1543" s="13">
        <v>0.10126582278481</v>
      </c>
      <c r="R1543" s="13">
        <v>9.8360655737704902E-2</v>
      </c>
      <c r="S1543" s="13">
        <v>0.12</v>
      </c>
      <c r="T1543" s="13">
        <v>6.9767441860465101E-2</v>
      </c>
      <c r="U1543" s="13">
        <v>0.12765957446808501</v>
      </c>
      <c r="V1543" s="13">
        <v>0.19469026548672599</v>
      </c>
      <c r="W1543" s="13">
        <v>0.15584415584415601</v>
      </c>
      <c r="X1543" s="13">
        <v>0.20744680851063799</v>
      </c>
      <c r="Y1543" s="13"/>
      <c r="Z1543" s="13">
        <v>0.1</v>
      </c>
      <c r="AA1543" s="13">
        <v>0.13178294573643401</v>
      </c>
      <c r="AB1543" s="13">
        <v>0.16393442622950799</v>
      </c>
      <c r="AC1543" s="13">
        <v>0.154838709677419</v>
      </c>
      <c r="AD1543" s="13">
        <v>0.20481927710843401</v>
      </c>
      <c r="AE1543" s="13">
        <v>0.126582278481013</v>
      </c>
      <c r="AF1543" s="13">
        <v>0.14285714285714299</v>
      </c>
      <c r="AG1543" s="13">
        <v>0.15942028985507201</v>
      </c>
      <c r="AH1543" s="13"/>
      <c r="AI1543" s="13">
        <v>0.15151515151515199</v>
      </c>
      <c r="AJ1543" s="13">
        <v>0.138461538461538</v>
      </c>
      <c r="AK1543" s="13">
        <v>9.7345132743362803E-2</v>
      </c>
      <c r="AL1543" s="13">
        <v>0.157384987893462</v>
      </c>
      <c r="AM1543" s="13">
        <v>0.16129032258064499</v>
      </c>
      <c r="AN1543" s="13"/>
      <c r="AO1543" s="13">
        <v>0.14639175257732001</v>
      </c>
      <c r="AP1543" s="13">
        <v>0.148148148148148</v>
      </c>
      <c r="AQ1543" s="13"/>
      <c r="AR1543" s="13">
        <v>2.1276595744680899E-2</v>
      </c>
      <c r="AS1543" s="13">
        <v>0.185840707964602</v>
      </c>
      <c r="AT1543" s="13">
        <v>7.69230769230769E-2</v>
      </c>
      <c r="AU1543" s="13">
        <v>0.12</v>
      </c>
      <c r="AV1543" s="13">
        <v>0.15306122448979601</v>
      </c>
      <c r="AW1543" s="13">
        <v>9.6774193548387094E-2</v>
      </c>
      <c r="AX1543" s="13">
        <v>0.217391304347826</v>
      </c>
      <c r="AY1543" s="13">
        <v>0.20689655172413801</v>
      </c>
      <c r="AZ1543" s="13">
        <v>0.13793103448275901</v>
      </c>
      <c r="BA1543" s="13">
        <v>0.13953488372093001</v>
      </c>
      <c r="BB1543" s="13">
        <v>0.13636363636363599</v>
      </c>
      <c r="BC1543" s="13">
        <v>5.1282051282051301E-2</v>
      </c>
      <c r="BD1543" s="13"/>
      <c r="BE1543" s="13">
        <v>0.19480519480519501</v>
      </c>
    </row>
    <row r="1544" spans="2:57" x14ac:dyDescent="0.25">
      <c r="B1544" t="s">
        <v>595</v>
      </c>
      <c r="C1544" s="13">
        <v>0.13171355498721199</v>
      </c>
      <c r="D1544" s="13">
        <v>7.4074074074074098E-2</v>
      </c>
      <c r="E1544" s="13">
        <v>8.42105263157895E-2</v>
      </c>
      <c r="F1544" s="13">
        <v>0.15656565656565699</v>
      </c>
      <c r="G1544" s="13">
        <v>0.13793103448275901</v>
      </c>
      <c r="H1544" s="13"/>
      <c r="I1544" s="13">
        <v>0.123919308357349</v>
      </c>
      <c r="J1544" s="13">
        <v>0.13793103448275901</v>
      </c>
      <c r="K1544" s="13"/>
      <c r="L1544" s="13">
        <v>0.15238095238095201</v>
      </c>
      <c r="M1544" s="13">
        <v>9.3596059113300503E-2</v>
      </c>
      <c r="N1544" s="13">
        <v>0.145228215767635</v>
      </c>
      <c r="O1544" s="13">
        <v>0.13793103448275901</v>
      </c>
      <c r="P1544" s="13"/>
      <c r="Q1544" s="13">
        <v>0.113924050632911</v>
      </c>
      <c r="R1544" s="13">
        <v>6.5573770491803296E-2</v>
      </c>
      <c r="S1544" s="13">
        <v>0.12</v>
      </c>
      <c r="T1544" s="13">
        <v>9.3023255813953501E-2</v>
      </c>
      <c r="U1544" s="13">
        <v>0.159574468085106</v>
      </c>
      <c r="V1544" s="13">
        <v>0.17699115044247801</v>
      </c>
      <c r="W1544" s="13">
        <v>0.103896103896104</v>
      </c>
      <c r="X1544" s="13">
        <v>0.14893617021276601</v>
      </c>
      <c r="Y1544" s="13"/>
      <c r="Z1544" s="13">
        <v>0.145454545454545</v>
      </c>
      <c r="AA1544" s="13">
        <v>0.108527131782946</v>
      </c>
      <c r="AB1544" s="13">
        <v>0.13114754098360701</v>
      </c>
      <c r="AC1544" s="13">
        <v>0.12903225806451599</v>
      </c>
      <c r="AD1544" s="13">
        <v>0.120481927710843</v>
      </c>
      <c r="AE1544" s="13">
        <v>0.126582278481013</v>
      </c>
      <c r="AF1544" s="13">
        <v>0.22857142857142901</v>
      </c>
      <c r="AG1544" s="13">
        <v>0.13043478260869601</v>
      </c>
      <c r="AH1544" s="13"/>
      <c r="AI1544" s="13">
        <v>0.18181818181818199</v>
      </c>
      <c r="AJ1544" s="13">
        <v>0.123076923076923</v>
      </c>
      <c r="AK1544" s="13">
        <v>0.11504424778761101</v>
      </c>
      <c r="AL1544" s="13">
        <v>0.13075060532687699</v>
      </c>
      <c r="AM1544" s="13">
        <v>0.14193548387096799</v>
      </c>
      <c r="AN1544" s="13"/>
      <c r="AO1544" s="13">
        <v>0.121649484536082</v>
      </c>
      <c r="AP1544" s="13">
        <v>0.148148148148148</v>
      </c>
      <c r="AQ1544" s="13"/>
      <c r="AR1544" s="13">
        <v>0.10638297872340401</v>
      </c>
      <c r="AS1544" s="13">
        <v>0.119469026548673</v>
      </c>
      <c r="AT1544" s="13">
        <v>0.30769230769230799</v>
      </c>
      <c r="AU1544" s="13">
        <v>0.08</v>
      </c>
      <c r="AV1544" s="13">
        <v>0.17346938775510201</v>
      </c>
      <c r="AW1544" s="13">
        <v>0.16129032258064499</v>
      </c>
      <c r="AX1544" s="13">
        <v>0.217391304347826</v>
      </c>
      <c r="AY1544" s="13">
        <v>0.13793103448275901</v>
      </c>
      <c r="AZ1544" s="13">
        <v>5.7471264367816098E-2</v>
      </c>
      <c r="BA1544" s="13">
        <v>9.3023255813953501E-2</v>
      </c>
      <c r="BB1544" s="13">
        <v>0.15909090909090901</v>
      </c>
      <c r="BC1544" s="13">
        <v>7.69230769230769E-2</v>
      </c>
      <c r="BD1544" s="13"/>
      <c r="BE1544" s="13">
        <v>0.18506493506493499</v>
      </c>
    </row>
    <row r="1545" spans="2:57" x14ac:dyDescent="0.25">
      <c r="B1545" t="s">
        <v>596</v>
      </c>
      <c r="C1545" s="13">
        <v>4.7314578005115099E-2</v>
      </c>
      <c r="D1545" s="13">
        <v>5.5555555555555601E-2</v>
      </c>
      <c r="E1545" s="13">
        <v>2.1052631578947399E-2</v>
      </c>
      <c r="F1545" s="13">
        <v>4.0404040404040401E-2</v>
      </c>
      <c r="G1545" s="13">
        <v>5.5172413793103399E-2</v>
      </c>
      <c r="H1545" s="13"/>
      <c r="I1545" s="13">
        <v>3.7463976945245003E-2</v>
      </c>
      <c r="J1545" s="13">
        <v>5.5172413793103399E-2</v>
      </c>
      <c r="K1545" s="13"/>
      <c r="L1545" s="13">
        <v>9.5238095238095195E-3</v>
      </c>
      <c r="M1545" s="13">
        <v>3.9408866995073899E-2</v>
      </c>
      <c r="N1545" s="13">
        <v>5.8091286307053902E-2</v>
      </c>
      <c r="O1545" s="13">
        <v>6.0344827586206899E-2</v>
      </c>
      <c r="P1545" s="13"/>
      <c r="Q1545" s="13">
        <v>3.7974683544303799E-2</v>
      </c>
      <c r="R1545" s="13">
        <v>3.2786885245901599E-2</v>
      </c>
      <c r="S1545" s="13">
        <v>0</v>
      </c>
      <c r="T1545" s="13">
        <v>5.8139534883720902E-2</v>
      </c>
      <c r="U1545" s="13">
        <v>2.1276595744680899E-2</v>
      </c>
      <c r="V1545" s="13">
        <v>6.1946902654867297E-2</v>
      </c>
      <c r="W1545" s="13">
        <v>5.1948051948052E-2</v>
      </c>
      <c r="X1545" s="13">
        <v>7.4468085106383003E-2</v>
      </c>
      <c r="Y1545" s="13"/>
      <c r="Z1545" s="13">
        <v>9.0909090909090905E-3</v>
      </c>
      <c r="AA1545" s="13">
        <v>6.2015503875968998E-2</v>
      </c>
      <c r="AB1545" s="13">
        <v>9.0163934426229497E-2</v>
      </c>
      <c r="AC1545" s="13">
        <v>7.09677419354839E-2</v>
      </c>
      <c r="AD1545" s="13">
        <v>3.6144578313252997E-2</v>
      </c>
      <c r="AE1545" s="13">
        <v>2.53164556962025E-2</v>
      </c>
      <c r="AF1545" s="13">
        <v>2.8571428571428598E-2</v>
      </c>
      <c r="AG1545" s="13">
        <v>0</v>
      </c>
      <c r="AH1545" s="13"/>
      <c r="AI1545" s="13">
        <v>9.0909090909090898E-2</v>
      </c>
      <c r="AJ1545" s="13">
        <v>4.6153846153846198E-2</v>
      </c>
      <c r="AK1545" s="13">
        <v>6.1946902654867297E-2</v>
      </c>
      <c r="AL1545" s="13">
        <v>3.8740920096852302E-2</v>
      </c>
      <c r="AM1545" s="13">
        <v>5.16129032258065E-2</v>
      </c>
      <c r="AN1545" s="13"/>
      <c r="AO1545" s="13">
        <v>4.5360824742267998E-2</v>
      </c>
      <c r="AP1545" s="13">
        <v>5.0505050505050497E-2</v>
      </c>
      <c r="AQ1545" s="13"/>
      <c r="AR1545" s="13">
        <v>2.1276595744680899E-2</v>
      </c>
      <c r="AS1545" s="13">
        <v>9.2920353982300904E-2</v>
      </c>
      <c r="AT1545" s="13">
        <v>0</v>
      </c>
      <c r="AU1545" s="13">
        <v>0</v>
      </c>
      <c r="AV1545" s="13">
        <v>5.10204081632653E-2</v>
      </c>
      <c r="AW1545" s="13">
        <v>1.6129032258064498E-2</v>
      </c>
      <c r="AX1545" s="13">
        <v>5.7971014492753603E-2</v>
      </c>
      <c r="AY1545" s="13">
        <v>0</v>
      </c>
      <c r="AZ1545" s="13">
        <v>2.2988505747126398E-2</v>
      </c>
      <c r="BA1545" s="13">
        <v>0</v>
      </c>
      <c r="BB1545" s="13">
        <v>6.8181818181818205E-2</v>
      </c>
      <c r="BC1545" s="13">
        <v>0</v>
      </c>
      <c r="BD1545" s="13"/>
      <c r="BE1545" s="13">
        <v>7.46753246753247E-2</v>
      </c>
    </row>
    <row r="1546" spans="2:57" x14ac:dyDescent="0.25">
      <c r="B1546" t="s">
        <v>597</v>
      </c>
      <c r="C1546" s="13">
        <v>3.4526854219948798E-2</v>
      </c>
      <c r="D1546" s="13">
        <v>1.85185185185185E-2</v>
      </c>
      <c r="E1546" s="13">
        <v>1.05263157894737E-2</v>
      </c>
      <c r="F1546" s="13">
        <v>2.02020202020202E-2</v>
      </c>
      <c r="G1546" s="13">
        <v>4.8275862068965503E-2</v>
      </c>
      <c r="H1546" s="13"/>
      <c r="I1546" s="13">
        <v>1.7291066282420799E-2</v>
      </c>
      <c r="J1546" s="13">
        <v>4.8275862068965503E-2</v>
      </c>
      <c r="K1546" s="13"/>
      <c r="L1546" s="13">
        <v>1.9047619047619001E-2</v>
      </c>
      <c r="M1546" s="13">
        <v>4.4334975369458102E-2</v>
      </c>
      <c r="N1546" s="13">
        <v>2.4896265560166001E-2</v>
      </c>
      <c r="O1546" s="13">
        <v>4.31034482758621E-2</v>
      </c>
      <c r="P1546" s="13"/>
      <c r="Q1546" s="13">
        <v>2.53164556962025E-2</v>
      </c>
      <c r="R1546" s="13">
        <v>4.91803278688525E-2</v>
      </c>
      <c r="S1546" s="13">
        <v>1.3333333333333299E-2</v>
      </c>
      <c r="T1546" s="13">
        <v>1.16279069767442E-2</v>
      </c>
      <c r="U1546" s="13">
        <v>4.2553191489361701E-2</v>
      </c>
      <c r="V1546" s="13">
        <v>2.6548672566371698E-2</v>
      </c>
      <c r="W1546" s="13">
        <v>2.5974025974026E-2</v>
      </c>
      <c r="X1546" s="13">
        <v>5.85106382978723E-2</v>
      </c>
      <c r="Y1546" s="13"/>
      <c r="Z1546" s="13">
        <v>9.0909090909090905E-3</v>
      </c>
      <c r="AA1546" s="13">
        <v>6.2015503875968998E-2</v>
      </c>
      <c r="AB1546" s="13">
        <v>1.63934426229508E-2</v>
      </c>
      <c r="AC1546" s="13">
        <v>7.7419354838709695E-2</v>
      </c>
      <c r="AD1546" s="13">
        <v>1.20481927710843E-2</v>
      </c>
      <c r="AE1546" s="13">
        <v>2.53164556962025E-2</v>
      </c>
      <c r="AF1546" s="13">
        <v>0</v>
      </c>
      <c r="AG1546" s="13">
        <v>1.4492753623188401E-2</v>
      </c>
      <c r="AH1546" s="13"/>
      <c r="AI1546" s="13">
        <v>6.0606060606060601E-2</v>
      </c>
      <c r="AJ1546" s="13">
        <v>4.6153846153846198E-2</v>
      </c>
      <c r="AK1546" s="13">
        <v>1.7699115044247801E-2</v>
      </c>
      <c r="AL1546" s="13">
        <v>3.1476997578692503E-2</v>
      </c>
      <c r="AM1546" s="13">
        <v>4.5161290322580601E-2</v>
      </c>
      <c r="AN1546" s="13"/>
      <c r="AO1546" s="13">
        <v>2.88659793814433E-2</v>
      </c>
      <c r="AP1546" s="13">
        <v>4.3771043771043801E-2</v>
      </c>
      <c r="AQ1546" s="13"/>
      <c r="AR1546" s="13">
        <v>0</v>
      </c>
      <c r="AS1546" s="13">
        <v>4.8672566371681401E-2</v>
      </c>
      <c r="AT1546" s="13">
        <v>0</v>
      </c>
      <c r="AU1546" s="13">
        <v>0.08</v>
      </c>
      <c r="AV1546" s="13">
        <v>2.04081632653061E-2</v>
      </c>
      <c r="AW1546" s="13">
        <v>1.6129032258064498E-2</v>
      </c>
      <c r="AX1546" s="13">
        <v>2.8985507246376802E-2</v>
      </c>
      <c r="AY1546" s="13">
        <v>6.8965517241379296E-2</v>
      </c>
      <c r="AZ1546" s="13">
        <v>2.2988505747126398E-2</v>
      </c>
      <c r="BA1546" s="13">
        <v>6.9767441860465101E-2</v>
      </c>
      <c r="BB1546" s="13">
        <v>2.27272727272727E-2</v>
      </c>
      <c r="BC1546" s="13">
        <v>2.5641025641025599E-2</v>
      </c>
      <c r="BD1546" s="13"/>
      <c r="BE1546" s="13">
        <v>5.1948051948052E-2</v>
      </c>
    </row>
    <row r="1547" spans="2:57" x14ac:dyDescent="0.25">
      <c r="B1547" t="s">
        <v>598</v>
      </c>
      <c r="C1547" s="13">
        <v>3.0690537084398999E-2</v>
      </c>
      <c r="D1547" s="13">
        <v>0</v>
      </c>
      <c r="E1547" s="13">
        <v>2.1052631578947399E-2</v>
      </c>
      <c r="F1547" s="13">
        <v>3.03030303030303E-2</v>
      </c>
      <c r="G1547" s="13">
        <v>3.6781609195402298E-2</v>
      </c>
      <c r="H1547" s="13"/>
      <c r="I1547" s="13">
        <v>2.3054755043227699E-2</v>
      </c>
      <c r="J1547" s="13">
        <v>3.6781609195402298E-2</v>
      </c>
      <c r="K1547" s="13"/>
      <c r="L1547" s="13">
        <v>1.9047619047619001E-2</v>
      </c>
      <c r="M1547" s="13">
        <v>2.95566502463054E-2</v>
      </c>
      <c r="N1547" s="13">
        <v>5.8091286307053902E-2</v>
      </c>
      <c r="O1547" s="13">
        <v>8.6206896551724102E-3</v>
      </c>
      <c r="P1547" s="13"/>
      <c r="Q1547" s="13">
        <v>0</v>
      </c>
      <c r="R1547" s="13">
        <v>4.91803278688525E-2</v>
      </c>
      <c r="S1547" s="13">
        <v>2.66666666666667E-2</v>
      </c>
      <c r="T1547" s="13">
        <v>4.6511627906976702E-2</v>
      </c>
      <c r="U1547" s="13">
        <v>5.31914893617021E-2</v>
      </c>
      <c r="V1547" s="13">
        <v>8.8495575221238902E-3</v>
      </c>
      <c r="W1547" s="13">
        <v>5.1948051948052E-2</v>
      </c>
      <c r="X1547" s="13">
        <v>2.6595744680851099E-2</v>
      </c>
      <c r="Y1547" s="13"/>
      <c r="Z1547" s="13">
        <v>0</v>
      </c>
      <c r="AA1547" s="13">
        <v>1.5503875968992199E-2</v>
      </c>
      <c r="AB1547" s="13">
        <v>3.2786885245901599E-2</v>
      </c>
      <c r="AC1547" s="13">
        <v>7.09677419354839E-2</v>
      </c>
      <c r="AD1547" s="13">
        <v>1.20481927710843E-2</v>
      </c>
      <c r="AE1547" s="13">
        <v>6.3291139240506306E-2</v>
      </c>
      <c r="AF1547" s="13">
        <v>2.8571428571428598E-2</v>
      </c>
      <c r="AG1547" s="13">
        <v>0</v>
      </c>
      <c r="AH1547" s="13"/>
      <c r="AI1547" s="13">
        <v>0.12121212121212099</v>
      </c>
      <c r="AJ1547" s="13">
        <v>3.0769230769230799E-2</v>
      </c>
      <c r="AK1547" s="13">
        <v>8.8495575221238902E-3</v>
      </c>
      <c r="AL1547" s="13">
        <v>2.17917675544794E-2</v>
      </c>
      <c r="AM1547" s="13">
        <v>5.16129032258065E-2</v>
      </c>
      <c r="AN1547" s="13"/>
      <c r="AO1547" s="13">
        <v>3.7113402061855698E-2</v>
      </c>
      <c r="AP1547" s="13">
        <v>2.02020202020202E-2</v>
      </c>
      <c r="AQ1547" s="13"/>
      <c r="AR1547" s="13">
        <v>2.1276595744680899E-2</v>
      </c>
      <c r="AS1547" s="13">
        <v>4.4247787610619503E-2</v>
      </c>
      <c r="AT1547" s="13">
        <v>0</v>
      </c>
      <c r="AU1547" s="13">
        <v>0.08</v>
      </c>
      <c r="AV1547" s="13">
        <v>2.04081632653061E-2</v>
      </c>
      <c r="AW1547" s="13">
        <v>4.8387096774193498E-2</v>
      </c>
      <c r="AX1547" s="13">
        <v>2.8985507246376802E-2</v>
      </c>
      <c r="AY1547" s="13">
        <v>0</v>
      </c>
      <c r="AZ1547" s="13">
        <v>3.4482758620689703E-2</v>
      </c>
      <c r="BA1547" s="13">
        <v>0</v>
      </c>
      <c r="BB1547" s="13">
        <v>2.27272727272727E-2</v>
      </c>
      <c r="BC1547" s="13">
        <v>0</v>
      </c>
      <c r="BD1547" s="13"/>
      <c r="BE1547" s="13">
        <v>3.5714285714285698E-2</v>
      </c>
    </row>
    <row r="1548" spans="2:57" x14ac:dyDescent="0.25">
      <c r="B1548" t="s">
        <v>599</v>
      </c>
      <c r="C1548" s="13">
        <v>2.9411764705882401E-2</v>
      </c>
      <c r="D1548" s="13">
        <v>1.85185185185185E-2</v>
      </c>
      <c r="E1548" s="13">
        <v>1.05263157894737E-2</v>
      </c>
      <c r="F1548" s="13">
        <v>2.02020202020202E-2</v>
      </c>
      <c r="G1548" s="13">
        <v>3.90804597701149E-2</v>
      </c>
      <c r="H1548" s="13"/>
      <c r="I1548" s="13">
        <v>1.7291066282420799E-2</v>
      </c>
      <c r="J1548" s="13">
        <v>3.90804597701149E-2</v>
      </c>
      <c r="K1548" s="13"/>
      <c r="L1548" s="13">
        <v>4.7619047619047603E-2</v>
      </c>
      <c r="M1548" s="13">
        <v>1.47783251231527E-2</v>
      </c>
      <c r="N1548" s="13">
        <v>4.1493775933609998E-2</v>
      </c>
      <c r="O1548" s="13">
        <v>2.1551724137931001E-2</v>
      </c>
      <c r="P1548" s="13"/>
      <c r="Q1548" s="13">
        <v>3.7974683544303799E-2</v>
      </c>
      <c r="R1548" s="13">
        <v>3.2786885245901599E-2</v>
      </c>
      <c r="S1548" s="13">
        <v>1.3333333333333299E-2</v>
      </c>
      <c r="T1548" s="13">
        <v>2.32558139534884E-2</v>
      </c>
      <c r="U1548" s="13">
        <v>3.1914893617021302E-2</v>
      </c>
      <c r="V1548" s="13">
        <v>3.5398230088495602E-2</v>
      </c>
      <c r="W1548" s="13">
        <v>1.2987012987013E-2</v>
      </c>
      <c r="X1548" s="13">
        <v>3.7234042553191501E-2</v>
      </c>
      <c r="Y1548" s="13"/>
      <c r="Z1548" s="13">
        <v>1.8181818181818198E-2</v>
      </c>
      <c r="AA1548" s="13">
        <v>2.32558139534884E-2</v>
      </c>
      <c r="AB1548" s="13">
        <v>7.3770491803278701E-2</v>
      </c>
      <c r="AC1548" s="13">
        <v>3.2258064516128997E-2</v>
      </c>
      <c r="AD1548" s="13">
        <v>2.40963855421687E-2</v>
      </c>
      <c r="AE1548" s="13">
        <v>2.53164556962025E-2</v>
      </c>
      <c r="AF1548" s="13">
        <v>0</v>
      </c>
      <c r="AG1548" s="13">
        <v>0</v>
      </c>
      <c r="AH1548" s="13"/>
      <c r="AI1548" s="13">
        <v>9.0909090909090898E-2</v>
      </c>
      <c r="AJ1548" s="13">
        <v>3.0769230769230799E-2</v>
      </c>
      <c r="AK1548" s="13">
        <v>1.7699115044247801E-2</v>
      </c>
      <c r="AL1548" s="13">
        <v>2.6634382566585998E-2</v>
      </c>
      <c r="AM1548" s="13">
        <v>3.2258064516128997E-2</v>
      </c>
      <c r="AN1548" s="13"/>
      <c r="AO1548" s="13">
        <v>3.09278350515464E-2</v>
      </c>
      <c r="AP1548" s="13">
        <v>2.69360269360269E-2</v>
      </c>
      <c r="AQ1548" s="13"/>
      <c r="AR1548" s="13">
        <v>2.1276595744680899E-2</v>
      </c>
      <c r="AS1548" s="13">
        <v>4.4247787610619503E-2</v>
      </c>
      <c r="AT1548" s="13">
        <v>0</v>
      </c>
      <c r="AU1548" s="13">
        <v>0</v>
      </c>
      <c r="AV1548" s="13">
        <v>3.06122448979592E-2</v>
      </c>
      <c r="AW1548" s="13">
        <v>3.2258064516128997E-2</v>
      </c>
      <c r="AX1548" s="13">
        <v>4.3478260869565202E-2</v>
      </c>
      <c r="AY1548" s="13">
        <v>0</v>
      </c>
      <c r="AZ1548" s="13">
        <v>1.1494252873563199E-2</v>
      </c>
      <c r="BA1548" s="13">
        <v>4.6511627906976702E-2</v>
      </c>
      <c r="BB1548" s="13">
        <v>2.27272727272727E-2</v>
      </c>
      <c r="BC1548" s="13">
        <v>0</v>
      </c>
      <c r="BD1548" s="13"/>
      <c r="BE1548" s="13">
        <v>3.5714285714285698E-2</v>
      </c>
    </row>
    <row r="1549" spans="2:57" x14ac:dyDescent="0.25">
      <c r="B1549" t="s">
        <v>600</v>
      </c>
      <c r="C1549" s="13">
        <v>1.0230179028133E-2</v>
      </c>
      <c r="D1549" s="13">
        <v>0</v>
      </c>
      <c r="E1549" s="13">
        <v>1.05263157894737E-2</v>
      </c>
      <c r="F1549" s="13">
        <v>1.5151515151515201E-2</v>
      </c>
      <c r="G1549" s="13">
        <v>9.1954022988505694E-3</v>
      </c>
      <c r="H1549" s="13"/>
      <c r="I1549" s="13">
        <v>1.1527377521613799E-2</v>
      </c>
      <c r="J1549" s="13">
        <v>9.1954022988505694E-3</v>
      </c>
      <c r="K1549" s="13"/>
      <c r="L1549" s="13">
        <v>9.5238095238095195E-3</v>
      </c>
      <c r="M1549" s="13">
        <v>4.92610837438424E-3</v>
      </c>
      <c r="N1549" s="13">
        <v>1.2448132780083001E-2</v>
      </c>
      <c r="O1549" s="13">
        <v>1.29310344827586E-2</v>
      </c>
      <c r="P1549" s="13"/>
      <c r="Q1549" s="13">
        <v>0</v>
      </c>
      <c r="R1549" s="13">
        <v>3.2786885245901599E-2</v>
      </c>
      <c r="S1549" s="13">
        <v>0</v>
      </c>
      <c r="T1549" s="13">
        <v>0</v>
      </c>
      <c r="U1549" s="13">
        <v>2.1276595744680899E-2</v>
      </c>
      <c r="V1549" s="13">
        <v>1.7699115044247801E-2</v>
      </c>
      <c r="W1549" s="13">
        <v>1.2987012987013E-2</v>
      </c>
      <c r="X1549" s="13">
        <v>5.31914893617021E-3</v>
      </c>
      <c r="Y1549" s="13"/>
      <c r="Z1549" s="13">
        <v>0</v>
      </c>
      <c r="AA1549" s="13">
        <v>7.7519379844961196E-3</v>
      </c>
      <c r="AB1549" s="13">
        <v>8.1967213114754103E-3</v>
      </c>
      <c r="AC1549" s="13">
        <v>1.9354838709677399E-2</v>
      </c>
      <c r="AD1549" s="13">
        <v>1.20481927710843E-2</v>
      </c>
      <c r="AE1549" s="13">
        <v>2.53164556962025E-2</v>
      </c>
      <c r="AF1549" s="13">
        <v>0</v>
      </c>
      <c r="AG1549" s="13">
        <v>0</v>
      </c>
      <c r="AH1549" s="13"/>
      <c r="AI1549" s="13">
        <v>6.0606060606060601E-2</v>
      </c>
      <c r="AJ1549" s="13">
        <v>1.5384615384615399E-2</v>
      </c>
      <c r="AK1549" s="13">
        <v>8.8495575221238902E-3</v>
      </c>
      <c r="AL1549" s="13">
        <v>7.2639225181598101E-3</v>
      </c>
      <c r="AM1549" s="13">
        <v>6.4516129032258099E-3</v>
      </c>
      <c r="AN1549" s="13"/>
      <c r="AO1549" s="13">
        <v>1.03092783505155E-2</v>
      </c>
      <c r="AP1549" s="13">
        <v>1.01010101010101E-2</v>
      </c>
      <c r="AQ1549" s="13"/>
      <c r="AR1549" s="13">
        <v>0</v>
      </c>
      <c r="AS1549" s="13">
        <v>1.7699115044247801E-2</v>
      </c>
      <c r="AT1549" s="13">
        <v>0</v>
      </c>
      <c r="AU1549" s="13">
        <v>0</v>
      </c>
      <c r="AV1549" s="13">
        <v>0</v>
      </c>
      <c r="AW1549" s="13">
        <v>3.2258064516128997E-2</v>
      </c>
      <c r="AX1549" s="13">
        <v>1.4492753623188401E-2</v>
      </c>
      <c r="AY1549" s="13">
        <v>0</v>
      </c>
      <c r="AZ1549" s="13">
        <v>1.1494252873563199E-2</v>
      </c>
      <c r="BA1549" s="13">
        <v>0</v>
      </c>
      <c r="BB1549" s="13">
        <v>0</v>
      </c>
      <c r="BC1549" s="13">
        <v>0</v>
      </c>
      <c r="BD1549" s="13"/>
      <c r="BE1549" s="13">
        <v>1.6233766233766201E-2</v>
      </c>
    </row>
    <row r="1550" spans="2:57" x14ac:dyDescent="0.25">
      <c r="B1550" t="s">
        <v>82</v>
      </c>
      <c r="C1550" s="13">
        <v>3.8363171355498701E-3</v>
      </c>
      <c r="D1550" s="13">
        <v>1.85185185185185E-2</v>
      </c>
      <c r="E1550" s="13">
        <v>1.05263157894737E-2</v>
      </c>
      <c r="F1550" s="13">
        <v>0</v>
      </c>
      <c r="G1550" s="13">
        <v>2.2988505747126402E-3</v>
      </c>
      <c r="H1550" s="13"/>
      <c r="I1550" s="13">
        <v>5.7636887608069204E-3</v>
      </c>
      <c r="J1550" s="13">
        <v>2.2988505747126402E-3</v>
      </c>
      <c r="K1550" s="13"/>
      <c r="L1550" s="13">
        <v>0</v>
      </c>
      <c r="M1550" s="13">
        <v>4.92610837438424E-3</v>
      </c>
      <c r="N1550" s="13">
        <v>4.1493775933610002E-3</v>
      </c>
      <c r="O1550" s="13">
        <v>4.3103448275862103E-3</v>
      </c>
      <c r="P1550" s="13"/>
      <c r="Q1550" s="13">
        <v>0</v>
      </c>
      <c r="R1550" s="13">
        <v>0</v>
      </c>
      <c r="S1550" s="13">
        <v>0</v>
      </c>
      <c r="T1550" s="13">
        <v>0</v>
      </c>
      <c r="U1550" s="13">
        <v>0</v>
      </c>
      <c r="V1550" s="13">
        <v>0</v>
      </c>
      <c r="W1550" s="13">
        <v>0</v>
      </c>
      <c r="X1550" s="13">
        <v>1.0638297872340399E-2</v>
      </c>
      <c r="Y1550" s="13"/>
      <c r="Z1550" s="13">
        <v>9.0909090909090905E-3</v>
      </c>
      <c r="AA1550" s="13">
        <v>0</v>
      </c>
      <c r="AB1550" s="13">
        <v>8.1967213114754103E-3</v>
      </c>
      <c r="AC1550" s="13">
        <v>0</v>
      </c>
      <c r="AD1550" s="13">
        <v>0</v>
      </c>
      <c r="AE1550" s="13">
        <v>0</v>
      </c>
      <c r="AF1550" s="13">
        <v>0</v>
      </c>
      <c r="AG1550" s="13">
        <v>1.4492753623188401E-2</v>
      </c>
      <c r="AH1550" s="13"/>
      <c r="AI1550" s="13">
        <v>3.03030303030303E-2</v>
      </c>
      <c r="AJ1550" s="13">
        <v>1.5384615384615399E-2</v>
      </c>
      <c r="AK1550" s="13">
        <v>0</v>
      </c>
      <c r="AL1550" s="13">
        <v>2.4213075060532702E-3</v>
      </c>
      <c r="AM1550" s="13">
        <v>0</v>
      </c>
      <c r="AN1550" s="13"/>
      <c r="AO1550" s="13">
        <v>4.12371134020619E-3</v>
      </c>
      <c r="AP1550" s="13">
        <v>3.3670033670033699E-3</v>
      </c>
      <c r="AQ1550" s="13"/>
      <c r="AR1550" s="13">
        <v>0</v>
      </c>
      <c r="AS1550" s="13">
        <v>8.8495575221238902E-3</v>
      </c>
      <c r="AT1550" s="13">
        <v>0</v>
      </c>
      <c r="AU1550" s="13">
        <v>0</v>
      </c>
      <c r="AV1550" s="13">
        <v>0</v>
      </c>
      <c r="AW1550" s="13">
        <v>0</v>
      </c>
      <c r="AX1550" s="13">
        <v>0</v>
      </c>
      <c r="AY1550" s="13">
        <v>0</v>
      </c>
      <c r="AZ1550" s="13">
        <v>0</v>
      </c>
      <c r="BA1550" s="13">
        <v>0</v>
      </c>
      <c r="BB1550" s="13">
        <v>0</v>
      </c>
      <c r="BC1550" s="13">
        <v>2.5641025641025599E-2</v>
      </c>
      <c r="BD1550" s="13"/>
      <c r="BE1550" s="13">
        <v>6.4935064935064896E-3</v>
      </c>
    </row>
    <row r="1551" spans="2:57" x14ac:dyDescent="0.25">
      <c r="C1551" s="13"/>
      <c r="D1551" s="13"/>
      <c r="E1551" s="13"/>
      <c r="F1551" s="13"/>
      <c r="G1551" s="13"/>
      <c r="H1551" s="13"/>
      <c r="I1551" s="13"/>
      <c r="J1551" s="13"/>
      <c r="K1551" s="13"/>
      <c r="L1551" s="13"/>
      <c r="M1551" s="13"/>
      <c r="N1551" s="13"/>
      <c r="O1551" s="13"/>
      <c r="P1551" s="13"/>
      <c r="Q1551" s="13"/>
      <c r="R1551" s="13"/>
      <c r="S1551" s="13"/>
      <c r="T1551" s="13"/>
      <c r="U1551" s="13"/>
      <c r="V1551" s="13"/>
      <c r="W1551" s="13"/>
      <c r="X1551" s="13"/>
      <c r="Y1551" s="13"/>
      <c r="Z1551" s="13"/>
      <c r="AA1551" s="13"/>
      <c r="AB1551" s="13"/>
      <c r="AC1551" s="13"/>
      <c r="AD1551" s="13"/>
      <c r="AE1551" s="13"/>
      <c r="AF1551" s="13"/>
      <c r="AG1551" s="13"/>
      <c r="AH1551" s="13"/>
      <c r="AI1551" s="13"/>
      <c r="AJ1551" s="13"/>
      <c r="AK1551" s="13"/>
      <c r="AL1551" s="13"/>
      <c r="AM1551" s="13"/>
      <c r="AN1551" s="13"/>
      <c r="AO1551" s="13"/>
      <c r="AP1551" s="13"/>
      <c r="AQ1551" s="13"/>
      <c r="AR1551" s="13"/>
      <c r="AS1551" s="13"/>
      <c r="AT1551" s="13"/>
      <c r="AU1551" s="13"/>
      <c r="AV1551" s="13"/>
      <c r="AW1551" s="13"/>
      <c r="AX1551" s="13"/>
      <c r="AY1551" s="13"/>
      <c r="AZ1551" s="13"/>
      <c r="BA1551" s="13"/>
      <c r="BB1551" s="13"/>
      <c r="BC1551" s="13"/>
      <c r="BD1551" s="13"/>
      <c r="BE1551" s="13"/>
    </row>
    <row r="1552" spans="2:57" x14ac:dyDescent="0.25">
      <c r="B1552" s="6" t="s">
        <v>603</v>
      </c>
      <c r="C1552" s="13"/>
      <c r="D1552" s="13"/>
      <c r="E1552" s="13"/>
      <c r="F1552" s="13"/>
      <c r="G1552" s="13"/>
      <c r="H1552" s="13"/>
      <c r="I1552" s="13"/>
      <c r="J1552" s="13"/>
      <c r="K1552" s="13"/>
      <c r="L1552" s="13"/>
      <c r="M1552" s="13"/>
      <c r="N1552" s="13"/>
      <c r="O1552" s="13"/>
      <c r="P1552" s="13"/>
      <c r="Q1552" s="13"/>
      <c r="R1552" s="13"/>
      <c r="S1552" s="13"/>
      <c r="T1552" s="13"/>
      <c r="U1552" s="13"/>
      <c r="V1552" s="13"/>
      <c r="W1552" s="13"/>
      <c r="X1552" s="13"/>
      <c r="Y1552" s="13"/>
      <c r="Z1552" s="13"/>
      <c r="AA1552" s="13"/>
      <c r="AB1552" s="13"/>
      <c r="AC1552" s="13"/>
      <c r="AD1552" s="13"/>
      <c r="AE1552" s="13"/>
      <c r="AF1552" s="13"/>
      <c r="AG1552" s="13"/>
      <c r="AH1552" s="13"/>
      <c r="AI1552" s="13"/>
      <c r="AJ1552" s="13"/>
      <c r="AK1552" s="13"/>
      <c r="AL1552" s="13"/>
      <c r="AM1552" s="13"/>
      <c r="AN1552" s="13"/>
      <c r="AO1552" s="13"/>
      <c r="AP1552" s="13"/>
      <c r="AQ1552" s="13"/>
      <c r="AR1552" s="13"/>
      <c r="AS1552" s="13"/>
      <c r="AT1552" s="13"/>
      <c r="AU1552" s="13"/>
      <c r="AV1552" s="13"/>
      <c r="AW1552" s="13"/>
      <c r="AX1552" s="13"/>
      <c r="AY1552" s="13"/>
      <c r="AZ1552" s="13"/>
      <c r="BA1552" s="13"/>
      <c r="BB1552" s="13"/>
      <c r="BC1552" s="13"/>
      <c r="BD1552" s="13"/>
      <c r="BE1552" s="13"/>
    </row>
    <row r="1553" spans="2:57" x14ac:dyDescent="0.25">
      <c r="B1553" s="23" t="s">
        <v>86</v>
      </c>
      <c r="C1553" s="13"/>
      <c r="D1553" s="13"/>
      <c r="E1553" s="13"/>
      <c r="F1553" s="13"/>
      <c r="G1553" s="13"/>
      <c r="H1553" s="13"/>
      <c r="I1553" s="13"/>
      <c r="J1553" s="13"/>
      <c r="K1553" s="13"/>
      <c r="L1553" s="13"/>
      <c r="M1553" s="13"/>
      <c r="N1553" s="13"/>
      <c r="O1553" s="13"/>
      <c r="P1553" s="13"/>
      <c r="Q1553" s="13"/>
      <c r="R1553" s="13"/>
      <c r="S1553" s="13"/>
      <c r="T1553" s="13"/>
      <c r="U1553" s="13"/>
      <c r="V1553" s="13"/>
      <c r="W1553" s="13"/>
      <c r="X1553" s="13"/>
      <c r="Y1553" s="13"/>
      <c r="Z1553" s="13"/>
      <c r="AA1553" s="13"/>
      <c r="AB1553" s="13"/>
      <c r="AC1553" s="13"/>
      <c r="AD1553" s="13"/>
      <c r="AE1553" s="13"/>
      <c r="AF1553" s="13"/>
      <c r="AG1553" s="13"/>
      <c r="AH1553" s="13"/>
      <c r="AI1553" s="13"/>
      <c r="AJ1553" s="13"/>
      <c r="AK1553" s="13"/>
      <c r="AL1553" s="13"/>
      <c r="AM1553" s="13"/>
      <c r="AN1553" s="13"/>
      <c r="AO1553" s="13"/>
      <c r="AP1553" s="13"/>
      <c r="AQ1553" s="13"/>
      <c r="AR1553" s="13"/>
      <c r="AS1553" s="13"/>
      <c r="AT1553" s="13"/>
      <c r="AU1553" s="13"/>
      <c r="AV1553" s="13"/>
      <c r="AW1553" s="13"/>
      <c r="AX1553" s="13"/>
      <c r="AY1553" s="13"/>
      <c r="AZ1553" s="13"/>
      <c r="BA1553" s="13"/>
      <c r="BB1553" s="13"/>
      <c r="BC1553" s="13"/>
      <c r="BD1553" s="13"/>
      <c r="BE1553" s="13"/>
    </row>
    <row r="1554" spans="2:57" x14ac:dyDescent="0.25">
      <c r="B1554" t="s">
        <v>315</v>
      </c>
      <c r="C1554" s="13">
        <v>0.49490835030549901</v>
      </c>
      <c r="D1554" s="13">
        <v>0.28571428571428598</v>
      </c>
      <c r="E1554" s="13">
        <v>0.407407407407407</v>
      </c>
      <c r="F1554" s="13">
        <v>0.46850393700787402</v>
      </c>
      <c r="G1554" s="13">
        <v>0.56201550387596899</v>
      </c>
      <c r="H1554" s="13"/>
      <c r="I1554" s="13">
        <v>0.420600858369099</v>
      </c>
      <c r="J1554" s="13">
        <v>0.56201550387596899</v>
      </c>
      <c r="K1554" s="13"/>
      <c r="L1554" s="13">
        <v>0.5390625</v>
      </c>
      <c r="M1554" s="13">
        <v>0.476190476190476</v>
      </c>
      <c r="N1554" s="13">
        <v>0.50167224080267603</v>
      </c>
      <c r="O1554" s="13">
        <v>0.48297213622291002</v>
      </c>
      <c r="P1554" s="13"/>
      <c r="Q1554" s="13">
        <v>0.35135135135135098</v>
      </c>
      <c r="R1554" s="13">
        <v>0.5</v>
      </c>
      <c r="S1554" s="13">
        <v>0.54347826086956497</v>
      </c>
      <c r="T1554" s="13">
        <v>0.42990654205607498</v>
      </c>
      <c r="U1554" s="13">
        <v>0.39516129032258102</v>
      </c>
      <c r="V1554" s="13">
        <v>0.56488549618320605</v>
      </c>
      <c r="W1554" s="13">
        <v>0.55102040816326503</v>
      </c>
      <c r="X1554" s="13">
        <v>0.57456140350877205</v>
      </c>
      <c r="Y1554" s="13"/>
      <c r="Z1554" s="13">
        <v>0.45323741007194202</v>
      </c>
      <c r="AA1554" s="13">
        <v>0.503067484662577</v>
      </c>
      <c r="AB1554" s="13">
        <v>0.54545454545454497</v>
      </c>
      <c r="AC1554" s="13">
        <v>0.50837988826815605</v>
      </c>
      <c r="AD1554" s="13">
        <v>0.48571428571428599</v>
      </c>
      <c r="AE1554" s="13">
        <v>0.47706422018348599</v>
      </c>
      <c r="AF1554" s="13">
        <v>0.452380952380952</v>
      </c>
      <c r="AG1554" s="13">
        <v>0.48351648351648402</v>
      </c>
      <c r="AH1554" s="13"/>
      <c r="AI1554" s="13">
        <v>0.48888888888888898</v>
      </c>
      <c r="AJ1554" s="13">
        <v>0.41237113402061898</v>
      </c>
      <c r="AK1554" s="13">
        <v>0.35947712418300698</v>
      </c>
      <c r="AL1554" s="13">
        <v>0.51394422310757004</v>
      </c>
      <c r="AM1554" s="13">
        <v>0.62643678160919503</v>
      </c>
      <c r="AN1554" s="13"/>
      <c r="AO1554" s="13">
        <v>0.52006688963210701</v>
      </c>
      <c r="AP1554" s="13">
        <v>0.45572916666666702</v>
      </c>
      <c r="AQ1554" s="13"/>
      <c r="AR1554" s="13">
        <v>0.46875</v>
      </c>
      <c r="AS1554" s="13">
        <v>0.51048951048951097</v>
      </c>
      <c r="AT1554" s="13">
        <v>0.29411764705882398</v>
      </c>
      <c r="AU1554" s="13">
        <v>0.61290322580645196</v>
      </c>
      <c r="AV1554" s="13">
        <v>0.44537815126050401</v>
      </c>
      <c r="AW1554" s="13">
        <v>0.53246753246753198</v>
      </c>
      <c r="AX1554" s="13">
        <v>0.5</v>
      </c>
      <c r="AY1554" s="13">
        <v>0.58823529411764697</v>
      </c>
      <c r="AZ1554" s="13">
        <v>0.55882352941176505</v>
      </c>
      <c r="BA1554" s="13">
        <v>0.41379310344827602</v>
      </c>
      <c r="BB1554" s="13">
        <v>0.45614035087719301</v>
      </c>
      <c r="BC1554" s="13">
        <v>0.43396226415094302</v>
      </c>
      <c r="BD1554" s="13"/>
      <c r="BE1554" s="13">
        <v>0.51841359773371098</v>
      </c>
    </row>
    <row r="1555" spans="2:57" x14ac:dyDescent="0.25">
      <c r="B1555" t="s">
        <v>316</v>
      </c>
      <c r="C1555" s="13">
        <v>0.35336048879837101</v>
      </c>
      <c r="D1555" s="13">
        <v>0.415584415584416</v>
      </c>
      <c r="E1555" s="13">
        <v>0.37777777777777799</v>
      </c>
      <c r="F1555" s="13">
        <v>0.36220472440944901</v>
      </c>
      <c r="G1555" s="13">
        <v>0.33333333333333298</v>
      </c>
      <c r="H1555" s="13"/>
      <c r="I1555" s="13">
        <v>0.37553648068669498</v>
      </c>
      <c r="J1555" s="13">
        <v>0.33333333333333298</v>
      </c>
      <c r="K1555" s="13"/>
      <c r="L1555" s="13">
        <v>0.3515625</v>
      </c>
      <c r="M1555" s="13">
        <v>0.41125541125541099</v>
      </c>
      <c r="N1555" s="13">
        <v>0.36454849498327802</v>
      </c>
      <c r="O1555" s="13">
        <v>0.30340557275541802</v>
      </c>
      <c r="P1555" s="13"/>
      <c r="Q1555" s="13">
        <v>0.42342342342342298</v>
      </c>
      <c r="R1555" s="13">
        <v>0.40540540540540498</v>
      </c>
      <c r="S1555" s="13">
        <v>0.315217391304348</v>
      </c>
      <c r="T1555" s="13">
        <v>0.36448598130841098</v>
      </c>
      <c r="U1555" s="13">
        <v>0.41935483870967699</v>
      </c>
      <c r="V1555" s="13">
        <v>0.30534351145038202</v>
      </c>
      <c r="W1555" s="13">
        <v>0.33673469387755101</v>
      </c>
      <c r="X1555" s="13">
        <v>0.30701754385964902</v>
      </c>
      <c r="Y1555" s="13"/>
      <c r="Z1555" s="13">
        <v>0.37410071942445999</v>
      </c>
      <c r="AA1555" s="13">
        <v>0.312883435582822</v>
      </c>
      <c r="AB1555" s="13">
        <v>0.34415584415584399</v>
      </c>
      <c r="AC1555" s="13">
        <v>0.39106145251396601</v>
      </c>
      <c r="AD1555" s="13">
        <v>0.36190476190476201</v>
      </c>
      <c r="AE1555" s="13">
        <v>0.37614678899082599</v>
      </c>
      <c r="AF1555" s="13">
        <v>0.40476190476190499</v>
      </c>
      <c r="AG1555" s="13">
        <v>0.27472527472527503</v>
      </c>
      <c r="AH1555" s="13"/>
      <c r="AI1555" s="13">
        <v>0.31111111111111101</v>
      </c>
      <c r="AJ1555" s="13">
        <v>0.35051546391752603</v>
      </c>
      <c r="AK1555" s="13">
        <v>0.47058823529411797</v>
      </c>
      <c r="AL1555" s="13">
        <v>0.35258964143426302</v>
      </c>
      <c r="AM1555" s="13">
        <v>0.25862068965517199</v>
      </c>
      <c r="AN1555" s="13"/>
      <c r="AO1555" s="13">
        <v>0.331103678929766</v>
      </c>
      <c r="AP1555" s="13">
        <v>0.38802083333333298</v>
      </c>
      <c r="AQ1555" s="13"/>
      <c r="AR1555" s="13">
        <v>0.328125</v>
      </c>
      <c r="AS1555" s="13">
        <v>0.356643356643357</v>
      </c>
      <c r="AT1555" s="13">
        <v>0.58823529411764697</v>
      </c>
      <c r="AU1555" s="13">
        <v>0.225806451612903</v>
      </c>
      <c r="AV1555" s="13">
        <v>0.378151260504202</v>
      </c>
      <c r="AW1555" s="13">
        <v>0.27272727272727298</v>
      </c>
      <c r="AX1555" s="13">
        <v>0.36904761904761901</v>
      </c>
      <c r="AY1555" s="13">
        <v>0.32352941176470601</v>
      </c>
      <c r="AZ1555" s="13">
        <v>0.32352941176470601</v>
      </c>
      <c r="BA1555" s="13">
        <v>0.48275862068965503</v>
      </c>
      <c r="BB1555" s="13">
        <v>0.28070175438596501</v>
      </c>
      <c r="BC1555" s="13">
        <v>0.41509433962264197</v>
      </c>
      <c r="BD1555" s="13"/>
      <c r="BE1555" s="13">
        <v>0.36827195467422102</v>
      </c>
    </row>
    <row r="1556" spans="2:57" x14ac:dyDescent="0.25">
      <c r="B1556" t="s">
        <v>317</v>
      </c>
      <c r="C1556" s="13">
        <v>0.10183299389002</v>
      </c>
      <c r="D1556" s="13">
        <v>0.15584415584415601</v>
      </c>
      <c r="E1556" s="13">
        <v>0.133333333333333</v>
      </c>
      <c r="F1556" s="13">
        <v>0.14173228346456701</v>
      </c>
      <c r="G1556" s="13">
        <v>6.5891472868217102E-2</v>
      </c>
      <c r="H1556" s="13"/>
      <c r="I1556" s="13">
        <v>0.14163090128755401</v>
      </c>
      <c r="J1556" s="13">
        <v>6.5891472868217102E-2</v>
      </c>
      <c r="K1556" s="13"/>
      <c r="L1556" s="13">
        <v>8.59375E-2</v>
      </c>
      <c r="M1556" s="13">
        <v>8.2251082251082297E-2</v>
      </c>
      <c r="N1556" s="13">
        <v>0.103678929765886</v>
      </c>
      <c r="O1556" s="13">
        <v>0.120743034055728</v>
      </c>
      <c r="P1556" s="13"/>
      <c r="Q1556" s="13">
        <v>0.153153153153153</v>
      </c>
      <c r="R1556" s="13">
        <v>5.4054054054054099E-2</v>
      </c>
      <c r="S1556" s="13">
        <v>5.4347826086956499E-2</v>
      </c>
      <c r="T1556" s="13">
        <v>0.177570093457944</v>
      </c>
      <c r="U1556" s="13">
        <v>0.14516129032258099</v>
      </c>
      <c r="V1556" s="13">
        <v>0.114503816793893</v>
      </c>
      <c r="W1556" s="13">
        <v>6.1224489795918401E-2</v>
      </c>
      <c r="X1556" s="13">
        <v>6.5789473684210495E-2</v>
      </c>
      <c r="Y1556" s="13"/>
      <c r="Z1556" s="13">
        <v>0.100719424460432</v>
      </c>
      <c r="AA1556" s="13">
        <v>0.14723926380368099</v>
      </c>
      <c r="AB1556" s="13">
        <v>7.1428571428571397E-2</v>
      </c>
      <c r="AC1556" s="13">
        <v>7.8212290502793297E-2</v>
      </c>
      <c r="AD1556" s="13">
        <v>0.114285714285714</v>
      </c>
      <c r="AE1556" s="13">
        <v>9.1743119266055106E-2</v>
      </c>
      <c r="AF1556" s="13">
        <v>9.5238095238095205E-2</v>
      </c>
      <c r="AG1556" s="13">
        <v>0.120879120879121</v>
      </c>
      <c r="AH1556" s="13"/>
      <c r="AI1556" s="13">
        <v>0.133333333333333</v>
      </c>
      <c r="AJ1556" s="13">
        <v>0.17525773195876301</v>
      </c>
      <c r="AK1556" s="13">
        <v>0.10457516339869299</v>
      </c>
      <c r="AL1556" s="13">
        <v>9.1633466135458197E-2</v>
      </c>
      <c r="AM1556" s="13">
        <v>7.4712643678160898E-2</v>
      </c>
      <c r="AN1556" s="13"/>
      <c r="AO1556" s="13">
        <v>0.107023411371237</v>
      </c>
      <c r="AP1556" s="13">
        <v>9.375E-2</v>
      </c>
      <c r="AQ1556" s="13"/>
      <c r="AR1556" s="13">
        <v>0.125</v>
      </c>
      <c r="AS1556" s="13">
        <v>7.3426573426573397E-2</v>
      </c>
      <c r="AT1556" s="13">
        <v>0.11764705882352899</v>
      </c>
      <c r="AU1556" s="13">
        <v>0.16129032258064499</v>
      </c>
      <c r="AV1556" s="13">
        <v>0.109243697478992</v>
      </c>
      <c r="AW1556" s="13">
        <v>0.14285714285714299</v>
      </c>
      <c r="AX1556" s="13">
        <v>0.107142857142857</v>
      </c>
      <c r="AY1556" s="13">
        <v>5.8823529411764698E-2</v>
      </c>
      <c r="AZ1556" s="13">
        <v>6.8627450980392204E-2</v>
      </c>
      <c r="BA1556" s="13">
        <v>6.8965517241379296E-2</v>
      </c>
      <c r="BB1556" s="13">
        <v>0.24561403508771901</v>
      </c>
      <c r="BC1556" s="13">
        <v>7.5471698113207503E-2</v>
      </c>
      <c r="BD1556" s="13"/>
      <c r="BE1556" s="13">
        <v>9.0651558073654395E-2</v>
      </c>
    </row>
    <row r="1557" spans="2:57" x14ac:dyDescent="0.25">
      <c r="B1557" t="s">
        <v>318</v>
      </c>
      <c r="C1557" s="13">
        <v>2.6476578411405299E-2</v>
      </c>
      <c r="D1557" s="13">
        <v>0.11688311688311701</v>
      </c>
      <c r="E1557" s="13">
        <v>3.7037037037037E-2</v>
      </c>
      <c r="F1557" s="13">
        <v>1.1811023622047201E-2</v>
      </c>
      <c r="G1557" s="13">
        <v>1.74418604651163E-2</v>
      </c>
      <c r="H1557" s="13"/>
      <c r="I1557" s="13">
        <v>3.6480686695278999E-2</v>
      </c>
      <c r="J1557" s="13">
        <v>1.74418604651163E-2</v>
      </c>
      <c r="K1557" s="13"/>
      <c r="L1557" s="13">
        <v>1.5625E-2</v>
      </c>
      <c r="M1557" s="13">
        <v>1.7316017316017299E-2</v>
      </c>
      <c r="N1557" s="13">
        <v>1.6722408026755901E-2</v>
      </c>
      <c r="O1557" s="13">
        <v>4.6439628482972103E-2</v>
      </c>
      <c r="P1557" s="13"/>
      <c r="Q1557" s="13">
        <v>5.4054054054054099E-2</v>
      </c>
      <c r="R1557" s="13">
        <v>2.7027027027027001E-2</v>
      </c>
      <c r="S1557" s="13">
        <v>7.6086956521739094E-2</v>
      </c>
      <c r="T1557" s="13">
        <v>9.3457943925233603E-3</v>
      </c>
      <c r="U1557" s="13">
        <v>1.6129032258064498E-2</v>
      </c>
      <c r="V1557" s="13">
        <v>7.63358778625954E-3</v>
      </c>
      <c r="W1557" s="13">
        <v>3.06122448979592E-2</v>
      </c>
      <c r="X1557" s="13">
        <v>1.7543859649122799E-2</v>
      </c>
      <c r="Y1557" s="13"/>
      <c r="Z1557" s="13">
        <v>2.15827338129496E-2</v>
      </c>
      <c r="AA1557" s="13">
        <v>3.0674846625766899E-2</v>
      </c>
      <c r="AB1557" s="13">
        <v>1.9480519480519501E-2</v>
      </c>
      <c r="AC1557" s="13">
        <v>1.11731843575419E-2</v>
      </c>
      <c r="AD1557" s="13">
        <v>2.8571428571428598E-2</v>
      </c>
      <c r="AE1557" s="13">
        <v>1.8348623853211E-2</v>
      </c>
      <c r="AF1557" s="13">
        <v>4.7619047619047603E-2</v>
      </c>
      <c r="AG1557" s="13">
        <v>6.5934065934065894E-2</v>
      </c>
      <c r="AH1557" s="13"/>
      <c r="AI1557" s="13">
        <v>6.6666666666666693E-2</v>
      </c>
      <c r="AJ1557" s="13">
        <v>4.1237113402061903E-2</v>
      </c>
      <c r="AK1557" s="13">
        <v>3.2679738562091498E-2</v>
      </c>
      <c r="AL1557" s="13">
        <v>1.9920318725099601E-2</v>
      </c>
      <c r="AM1557" s="13">
        <v>2.2988505747126398E-2</v>
      </c>
      <c r="AN1557" s="13"/>
      <c r="AO1557" s="13">
        <v>2.5083612040133801E-2</v>
      </c>
      <c r="AP1557" s="13">
        <v>2.8645833333333301E-2</v>
      </c>
      <c r="AQ1557" s="13"/>
      <c r="AR1557" s="13">
        <v>3.125E-2</v>
      </c>
      <c r="AS1557" s="13">
        <v>3.4965034965035002E-2</v>
      </c>
      <c r="AT1557" s="13">
        <v>0</v>
      </c>
      <c r="AU1557" s="13">
        <v>0</v>
      </c>
      <c r="AV1557" s="13">
        <v>3.3613445378151301E-2</v>
      </c>
      <c r="AW1557" s="13">
        <v>2.5974025974026E-2</v>
      </c>
      <c r="AX1557" s="13">
        <v>1.1904761904761901E-2</v>
      </c>
      <c r="AY1557" s="13">
        <v>2.9411764705882401E-2</v>
      </c>
      <c r="AZ1557" s="13">
        <v>9.8039215686274508E-3</v>
      </c>
      <c r="BA1557" s="13">
        <v>1.72413793103448E-2</v>
      </c>
      <c r="BB1557" s="13">
        <v>1.7543859649122799E-2</v>
      </c>
      <c r="BC1557" s="13">
        <v>5.6603773584905703E-2</v>
      </c>
      <c r="BD1557" s="13"/>
      <c r="BE1557" s="13">
        <v>1.1331444759206799E-2</v>
      </c>
    </row>
    <row r="1558" spans="2:57" x14ac:dyDescent="0.25">
      <c r="B1558" t="s">
        <v>134</v>
      </c>
      <c r="C1558" s="13">
        <v>2.3421588594704699E-2</v>
      </c>
      <c r="D1558" s="13">
        <v>2.5974025974026E-2</v>
      </c>
      <c r="E1558" s="13">
        <v>4.4444444444444398E-2</v>
      </c>
      <c r="F1558" s="13">
        <v>1.5748031496062999E-2</v>
      </c>
      <c r="G1558" s="13">
        <v>2.1317829457364299E-2</v>
      </c>
      <c r="H1558" s="13"/>
      <c r="I1558" s="13">
        <v>2.5751072961373401E-2</v>
      </c>
      <c r="J1558" s="13">
        <v>2.1317829457364299E-2</v>
      </c>
      <c r="K1558" s="13"/>
      <c r="L1558" s="13">
        <v>7.8125E-3</v>
      </c>
      <c r="M1558" s="13">
        <v>1.2987012987013E-2</v>
      </c>
      <c r="N1558" s="13">
        <v>1.3377926421404699E-2</v>
      </c>
      <c r="O1558" s="13">
        <v>4.6439628482972103E-2</v>
      </c>
      <c r="P1558" s="13"/>
      <c r="Q1558" s="13">
        <v>1.8018018018018001E-2</v>
      </c>
      <c r="R1558" s="13">
        <v>1.35135135135135E-2</v>
      </c>
      <c r="S1558" s="13">
        <v>1.0869565217391301E-2</v>
      </c>
      <c r="T1558" s="13">
        <v>1.86915887850467E-2</v>
      </c>
      <c r="U1558" s="13">
        <v>2.4193548387096801E-2</v>
      </c>
      <c r="V1558" s="13">
        <v>7.63358778625954E-3</v>
      </c>
      <c r="W1558" s="13">
        <v>2.04081632653061E-2</v>
      </c>
      <c r="X1558" s="13">
        <v>3.5087719298245598E-2</v>
      </c>
      <c r="Y1558" s="13"/>
      <c r="Z1558" s="13">
        <v>5.0359712230215799E-2</v>
      </c>
      <c r="AA1558" s="13">
        <v>6.13496932515337E-3</v>
      </c>
      <c r="AB1558" s="13">
        <v>1.9480519480519501E-2</v>
      </c>
      <c r="AC1558" s="13">
        <v>1.11731843575419E-2</v>
      </c>
      <c r="AD1558" s="13">
        <v>9.5238095238095195E-3</v>
      </c>
      <c r="AE1558" s="13">
        <v>3.6697247706422E-2</v>
      </c>
      <c r="AF1558" s="13">
        <v>0</v>
      </c>
      <c r="AG1558" s="13">
        <v>5.4945054945054903E-2</v>
      </c>
      <c r="AH1558" s="13"/>
      <c r="AI1558" s="13">
        <v>0</v>
      </c>
      <c r="AJ1558" s="13">
        <v>2.06185567010309E-2</v>
      </c>
      <c r="AK1558" s="13">
        <v>3.2679738562091498E-2</v>
      </c>
      <c r="AL1558" s="13">
        <v>2.1912350597609601E-2</v>
      </c>
      <c r="AM1558" s="13">
        <v>1.72413793103448E-2</v>
      </c>
      <c r="AN1558" s="13"/>
      <c r="AO1558" s="13">
        <v>1.6722408026755901E-2</v>
      </c>
      <c r="AP1558" s="13">
        <v>3.3854166666666699E-2</v>
      </c>
      <c r="AQ1558" s="13"/>
      <c r="AR1558" s="13">
        <v>4.6875E-2</v>
      </c>
      <c r="AS1558" s="13">
        <v>2.44755244755245E-2</v>
      </c>
      <c r="AT1558" s="13">
        <v>0</v>
      </c>
      <c r="AU1558" s="13">
        <v>0</v>
      </c>
      <c r="AV1558" s="13">
        <v>3.3613445378151301E-2</v>
      </c>
      <c r="AW1558" s="13">
        <v>2.5974025974026E-2</v>
      </c>
      <c r="AX1558" s="13">
        <v>1.1904761904761901E-2</v>
      </c>
      <c r="AY1558" s="13">
        <v>0</v>
      </c>
      <c r="AZ1558" s="13">
        <v>3.9215686274509803E-2</v>
      </c>
      <c r="BA1558" s="13">
        <v>1.72413793103448E-2</v>
      </c>
      <c r="BB1558" s="13">
        <v>0</v>
      </c>
      <c r="BC1558" s="13">
        <v>1.88679245283019E-2</v>
      </c>
      <c r="BD1558" s="13"/>
      <c r="BE1558" s="13">
        <v>1.1331444759206799E-2</v>
      </c>
    </row>
    <row r="1559" spans="2:57" x14ac:dyDescent="0.25">
      <c r="B1559" t="s">
        <v>319</v>
      </c>
      <c r="C1559" s="13">
        <v>0.84826883910386996</v>
      </c>
      <c r="D1559" s="13">
        <v>0.70129870129870098</v>
      </c>
      <c r="E1559" s="13">
        <v>0.78518518518518499</v>
      </c>
      <c r="F1559" s="13">
        <v>0.83070866141732302</v>
      </c>
      <c r="G1559" s="13">
        <v>0.89534883720930203</v>
      </c>
      <c r="H1559" s="13"/>
      <c r="I1559" s="13">
        <v>0.79613733905579398</v>
      </c>
      <c r="J1559" s="13">
        <v>0.89534883720930203</v>
      </c>
      <c r="K1559" s="13"/>
      <c r="L1559" s="13">
        <v>0.890625</v>
      </c>
      <c r="M1559" s="13">
        <v>0.88744588744588704</v>
      </c>
      <c r="N1559" s="13">
        <v>0.86622073578595304</v>
      </c>
      <c r="O1559" s="13">
        <v>0.78637770897832804</v>
      </c>
      <c r="P1559" s="13"/>
      <c r="Q1559" s="13">
        <v>0.77477477477477497</v>
      </c>
      <c r="R1559" s="13">
        <v>0.90540540540540504</v>
      </c>
      <c r="S1559" s="13">
        <v>0.85869565217391297</v>
      </c>
      <c r="T1559" s="13">
        <v>0.79439252336448596</v>
      </c>
      <c r="U1559" s="13">
        <v>0.81451612903225801</v>
      </c>
      <c r="V1559" s="13">
        <v>0.87022900763358801</v>
      </c>
      <c r="W1559" s="13">
        <v>0.88775510204081598</v>
      </c>
      <c r="X1559" s="13">
        <v>0.88157894736842102</v>
      </c>
      <c r="Y1559" s="13"/>
      <c r="Z1559" s="13">
        <v>0.82733812949640295</v>
      </c>
      <c r="AA1559" s="13">
        <v>0.81595092024539895</v>
      </c>
      <c r="AB1559" s="13">
        <v>0.88961038961038996</v>
      </c>
      <c r="AC1559" s="13">
        <v>0.89944134078212301</v>
      </c>
      <c r="AD1559" s="13">
        <v>0.84761904761904805</v>
      </c>
      <c r="AE1559" s="13">
        <v>0.85321100917431203</v>
      </c>
      <c r="AF1559" s="13">
        <v>0.85714285714285698</v>
      </c>
      <c r="AG1559" s="13">
        <v>0.75824175824175799</v>
      </c>
      <c r="AH1559" s="13"/>
      <c r="AI1559" s="13">
        <v>0.8</v>
      </c>
      <c r="AJ1559" s="13">
        <v>0.76288659793814395</v>
      </c>
      <c r="AK1559" s="13">
        <v>0.83006535947712401</v>
      </c>
      <c r="AL1559" s="13">
        <v>0.86653386454183301</v>
      </c>
      <c r="AM1559" s="13">
        <v>0.88505747126436796</v>
      </c>
      <c r="AN1559" s="13"/>
      <c r="AO1559" s="13">
        <v>0.85117056856187301</v>
      </c>
      <c r="AP1559" s="13">
        <v>0.84375</v>
      </c>
      <c r="AQ1559" s="13"/>
      <c r="AR1559" s="13">
        <v>0.796875</v>
      </c>
      <c r="AS1559" s="13">
        <v>0.86713286713286697</v>
      </c>
      <c r="AT1559" s="13">
        <v>0.88235294117647101</v>
      </c>
      <c r="AU1559" s="13">
        <v>0.83870967741935498</v>
      </c>
      <c r="AV1559" s="13">
        <v>0.82352941176470595</v>
      </c>
      <c r="AW1559" s="13">
        <v>0.80519480519480502</v>
      </c>
      <c r="AX1559" s="13">
        <v>0.86904761904761896</v>
      </c>
      <c r="AY1559" s="13">
        <v>0.91176470588235303</v>
      </c>
      <c r="AZ1559" s="13">
        <v>0.88235294117647101</v>
      </c>
      <c r="BA1559" s="13">
        <v>0.89655172413793105</v>
      </c>
      <c r="BB1559" s="13">
        <v>0.73684210526315796</v>
      </c>
      <c r="BC1559" s="13">
        <v>0.84905660377358505</v>
      </c>
      <c r="BD1559" s="13"/>
      <c r="BE1559" s="13">
        <v>0.88668555240793201</v>
      </c>
    </row>
    <row r="1560" spans="2:57" x14ac:dyDescent="0.25">
      <c r="B1560" t="s">
        <v>274</v>
      </c>
      <c r="C1560" s="13">
        <v>-0.82484725050916496</v>
      </c>
      <c r="D1560" s="13">
        <v>-0.67532467532467499</v>
      </c>
      <c r="E1560" s="13">
        <v>-0.74074074074074103</v>
      </c>
      <c r="F1560" s="13">
        <v>-0.81496062992125995</v>
      </c>
      <c r="G1560" s="13">
        <v>-0.87403100775193798</v>
      </c>
      <c r="H1560" s="13"/>
      <c r="I1560" s="13">
        <v>-0.77038626609442096</v>
      </c>
      <c r="J1560" s="13">
        <v>-0.87403100775193798</v>
      </c>
      <c r="K1560" s="13"/>
      <c r="L1560" s="13">
        <v>-0.8828125</v>
      </c>
      <c r="M1560" s="13">
        <v>-0.87445887445887405</v>
      </c>
      <c r="N1560" s="13">
        <v>-0.85284280936454804</v>
      </c>
      <c r="O1560" s="13">
        <v>-0.73993808049535603</v>
      </c>
      <c r="P1560" s="13"/>
      <c r="Q1560" s="13">
        <v>-0.75675675675675702</v>
      </c>
      <c r="R1560" s="13">
        <v>-0.891891891891892</v>
      </c>
      <c r="S1560" s="13">
        <v>-0.84782608695652195</v>
      </c>
      <c r="T1560" s="13">
        <v>-0.77570093457943901</v>
      </c>
      <c r="U1560" s="13">
        <v>-0.79032258064516103</v>
      </c>
      <c r="V1560" s="13">
        <v>-0.86259541984732802</v>
      </c>
      <c r="W1560" s="13">
        <v>-0.86734693877550995</v>
      </c>
      <c r="X1560" s="13">
        <v>-0.84649122807017496</v>
      </c>
      <c r="Y1560" s="13"/>
      <c r="Z1560" s="13">
        <v>-0.77697841726618699</v>
      </c>
      <c r="AA1560" s="13">
        <v>-0.80981595092024505</v>
      </c>
      <c r="AB1560" s="13">
        <v>-0.87012987012986998</v>
      </c>
      <c r="AC1560" s="13">
        <v>-0.88826815642458101</v>
      </c>
      <c r="AD1560" s="13">
        <v>-0.838095238095238</v>
      </c>
      <c r="AE1560" s="13">
        <v>-0.81651376146789001</v>
      </c>
      <c r="AF1560" s="13">
        <v>-0.85714285714285698</v>
      </c>
      <c r="AG1560" s="13">
        <v>-0.70329670329670302</v>
      </c>
      <c r="AH1560" s="13"/>
      <c r="AI1560" s="13">
        <v>-0.8</v>
      </c>
      <c r="AJ1560" s="13">
        <v>-0.74226804123711299</v>
      </c>
      <c r="AK1560" s="13">
        <v>-0.79738562091503296</v>
      </c>
      <c r="AL1560" s="13">
        <v>-0.84462151394422302</v>
      </c>
      <c r="AM1560" s="13">
        <v>-0.86781609195402298</v>
      </c>
      <c r="AN1560" s="13"/>
      <c r="AO1560" s="13">
        <v>-0.83444816053511695</v>
      </c>
      <c r="AP1560" s="13">
        <v>-0.80989583333333304</v>
      </c>
      <c r="AQ1560" s="13"/>
      <c r="AR1560" s="13">
        <v>-0.75</v>
      </c>
      <c r="AS1560" s="13">
        <v>-0.84265734265734304</v>
      </c>
      <c r="AT1560" s="13">
        <v>-0.88235294117647101</v>
      </c>
      <c r="AU1560" s="13">
        <v>-0.83870967741935498</v>
      </c>
      <c r="AV1560" s="13">
        <v>-0.78991596638655504</v>
      </c>
      <c r="AW1560" s="13">
        <v>-0.77922077922077904</v>
      </c>
      <c r="AX1560" s="13">
        <v>-0.85714285714285698</v>
      </c>
      <c r="AY1560" s="13">
        <v>-0.91176470588235303</v>
      </c>
      <c r="AZ1560" s="13">
        <v>-0.84313725490196101</v>
      </c>
      <c r="BA1560" s="13">
        <v>-0.87931034482758597</v>
      </c>
      <c r="BB1560" s="13">
        <v>-0.73684210526315796</v>
      </c>
      <c r="BC1560" s="13">
        <v>-0.83018867924528295</v>
      </c>
      <c r="BD1560" s="13"/>
      <c r="BE1560" s="13">
        <v>-0.87535410764872501</v>
      </c>
    </row>
    <row r="1561" spans="2:57" x14ac:dyDescent="0.25">
      <c r="C1561" s="13"/>
      <c r="D1561" s="13"/>
      <c r="E1561" s="13"/>
      <c r="F1561" s="13"/>
      <c r="G1561" s="13"/>
      <c r="H1561" s="13"/>
      <c r="I1561" s="13"/>
      <c r="J1561" s="13"/>
      <c r="K1561" s="13"/>
      <c r="L1561" s="13"/>
      <c r="M1561" s="13"/>
      <c r="N1561" s="13"/>
      <c r="O1561" s="13"/>
      <c r="P1561" s="13"/>
      <c r="Q1561" s="13"/>
      <c r="R1561" s="13"/>
      <c r="S1561" s="13"/>
      <c r="T1561" s="13"/>
      <c r="U1561" s="13"/>
      <c r="V1561" s="13"/>
      <c r="W1561" s="13"/>
      <c r="X1561" s="13"/>
      <c r="Y1561" s="13"/>
      <c r="Z1561" s="13"/>
      <c r="AA1561" s="13"/>
      <c r="AB1561" s="13"/>
      <c r="AC1561" s="13"/>
      <c r="AD1561" s="13"/>
      <c r="AE1561" s="13"/>
      <c r="AF1561" s="13"/>
      <c r="AG1561" s="13"/>
      <c r="AH1561" s="13"/>
      <c r="AI1561" s="13"/>
      <c r="AJ1561" s="13"/>
      <c r="AK1561" s="13"/>
      <c r="AL1561" s="13"/>
      <c r="AM1561" s="13"/>
      <c r="AN1561" s="13"/>
      <c r="AO1561" s="13"/>
      <c r="AP1561" s="13"/>
      <c r="AQ1561" s="13"/>
      <c r="AR1561" s="13"/>
      <c r="AS1561" s="13"/>
      <c r="AT1561" s="13"/>
      <c r="AU1561" s="13"/>
      <c r="AV1561" s="13"/>
      <c r="AW1561" s="13"/>
      <c r="AX1561" s="13"/>
      <c r="AY1561" s="13"/>
      <c r="AZ1561" s="13"/>
      <c r="BA1561" s="13"/>
      <c r="BB1561" s="13"/>
      <c r="BC1561" s="13"/>
      <c r="BD1561" s="13"/>
      <c r="BE1561" s="13"/>
    </row>
    <row r="1562" spans="2:57" x14ac:dyDescent="0.25">
      <c r="B1562" s="6" t="s">
        <v>604</v>
      </c>
      <c r="C1562" s="13"/>
      <c r="D1562" s="13"/>
      <c r="E1562" s="13"/>
      <c r="F1562" s="13"/>
      <c r="G1562" s="13"/>
      <c r="H1562" s="13"/>
      <c r="I1562" s="13"/>
      <c r="J1562" s="13"/>
      <c r="K1562" s="13"/>
      <c r="L1562" s="13"/>
      <c r="M1562" s="13"/>
      <c r="N1562" s="13"/>
      <c r="O1562" s="13"/>
      <c r="P1562" s="13"/>
      <c r="Q1562" s="13"/>
      <c r="R1562" s="13"/>
      <c r="S1562" s="13"/>
      <c r="T1562" s="13"/>
      <c r="U1562" s="13"/>
      <c r="V1562" s="13"/>
      <c r="W1562" s="13"/>
      <c r="X1562" s="13"/>
      <c r="Y1562" s="13"/>
      <c r="Z1562" s="13"/>
      <c r="AA1562" s="13"/>
      <c r="AB1562" s="13"/>
      <c r="AC1562" s="13"/>
      <c r="AD1562" s="13"/>
      <c r="AE1562" s="13"/>
      <c r="AF1562" s="13"/>
      <c r="AG1562" s="13"/>
      <c r="AH1562" s="13"/>
      <c r="AI1562" s="13"/>
      <c r="AJ1562" s="13"/>
      <c r="AK1562" s="13"/>
      <c r="AL1562" s="13"/>
      <c r="AM1562" s="13"/>
      <c r="AN1562" s="13"/>
      <c r="AO1562" s="13"/>
      <c r="AP1562" s="13"/>
      <c r="AQ1562" s="13"/>
      <c r="AR1562" s="13"/>
      <c r="AS1562" s="13"/>
      <c r="AT1562" s="13"/>
      <c r="AU1562" s="13"/>
      <c r="AV1562" s="13"/>
      <c r="AW1562" s="13"/>
      <c r="AX1562" s="13"/>
      <c r="AY1562" s="13"/>
      <c r="AZ1562" s="13"/>
      <c r="BA1562" s="13"/>
      <c r="BB1562" s="13"/>
      <c r="BC1562" s="13"/>
      <c r="BD1562" s="13"/>
      <c r="BE1562" s="13"/>
    </row>
    <row r="1563" spans="2:57" x14ac:dyDescent="0.25">
      <c r="B1563" s="23" t="s">
        <v>86</v>
      </c>
      <c r="C1563" s="13"/>
      <c r="D1563" s="13"/>
      <c r="E1563" s="13"/>
      <c r="F1563" s="13"/>
      <c r="G1563" s="13"/>
      <c r="H1563" s="13"/>
      <c r="I1563" s="13"/>
      <c r="J1563" s="13"/>
      <c r="K1563" s="13"/>
      <c r="L1563" s="13"/>
      <c r="M1563" s="13"/>
      <c r="N1563" s="13"/>
      <c r="O1563" s="13"/>
      <c r="P1563" s="13"/>
      <c r="Q1563" s="13"/>
      <c r="R1563" s="13"/>
      <c r="S1563" s="13"/>
      <c r="T1563" s="13"/>
      <c r="U1563" s="13"/>
      <c r="V1563" s="13"/>
      <c r="W1563" s="13"/>
      <c r="X1563" s="13"/>
      <c r="Y1563" s="13"/>
      <c r="Z1563" s="13"/>
      <c r="AA1563" s="13"/>
      <c r="AB1563" s="13"/>
      <c r="AC1563" s="13"/>
      <c r="AD1563" s="13"/>
      <c r="AE1563" s="13"/>
      <c r="AF1563" s="13"/>
      <c r="AG1563" s="13"/>
      <c r="AH1563" s="13"/>
      <c r="AI1563" s="13"/>
      <c r="AJ1563" s="13"/>
      <c r="AK1563" s="13"/>
      <c r="AL1563" s="13"/>
      <c r="AM1563" s="13"/>
      <c r="AN1563" s="13"/>
      <c r="AO1563" s="13"/>
      <c r="AP1563" s="13"/>
      <c r="AQ1563" s="13"/>
      <c r="AR1563" s="13"/>
      <c r="AS1563" s="13"/>
      <c r="AT1563" s="13"/>
      <c r="AU1563" s="13"/>
      <c r="AV1563" s="13"/>
      <c r="AW1563" s="13"/>
      <c r="AX1563" s="13"/>
      <c r="AY1563" s="13"/>
      <c r="AZ1563" s="13"/>
      <c r="BA1563" s="13"/>
      <c r="BB1563" s="13"/>
      <c r="BC1563" s="13"/>
      <c r="BD1563" s="13"/>
      <c r="BE1563" s="13"/>
    </row>
    <row r="1564" spans="2:57" x14ac:dyDescent="0.25">
      <c r="B1564" t="s">
        <v>403</v>
      </c>
      <c r="C1564" s="13">
        <v>0.37067209775967402</v>
      </c>
      <c r="D1564" s="13">
        <v>0.23376623376623401</v>
      </c>
      <c r="E1564" s="13">
        <v>0.25185185185185199</v>
      </c>
      <c r="F1564" s="13">
        <v>0.34645669291338599</v>
      </c>
      <c r="G1564" s="13">
        <v>0.434108527131783</v>
      </c>
      <c r="H1564" s="13"/>
      <c r="I1564" s="13">
        <v>0.30042918454935602</v>
      </c>
      <c r="J1564" s="13">
        <v>0.434108527131783</v>
      </c>
      <c r="K1564" s="13"/>
      <c r="L1564" s="13">
        <v>0.4140625</v>
      </c>
      <c r="M1564" s="13">
        <v>0.42857142857142899</v>
      </c>
      <c r="N1564" s="13">
        <v>0.37123745819398002</v>
      </c>
      <c r="O1564" s="13">
        <v>0.30959752321981399</v>
      </c>
      <c r="P1564" s="13"/>
      <c r="Q1564" s="13">
        <v>0.29729729729729698</v>
      </c>
      <c r="R1564" s="13">
        <v>0.28378378378378399</v>
      </c>
      <c r="S1564" s="13">
        <v>0.38043478260869601</v>
      </c>
      <c r="T1564" s="13">
        <v>0.32710280373831802</v>
      </c>
      <c r="U1564" s="13">
        <v>0.29032258064516098</v>
      </c>
      <c r="V1564" s="13">
        <v>0.42748091603053401</v>
      </c>
      <c r="W1564" s="13">
        <v>0.43877551020408201</v>
      </c>
      <c r="X1564" s="13">
        <v>0.44736842105263203</v>
      </c>
      <c r="Y1564" s="13"/>
      <c r="Z1564" s="13">
        <v>0.35971223021582699</v>
      </c>
      <c r="AA1564" s="13">
        <v>0.41104294478527598</v>
      </c>
      <c r="AB1564" s="13">
        <v>0.38961038961039002</v>
      </c>
      <c r="AC1564" s="13">
        <v>0.463687150837989</v>
      </c>
      <c r="AD1564" s="13">
        <v>0.34285714285714303</v>
      </c>
      <c r="AE1564" s="13">
        <v>0.247706422018349</v>
      </c>
      <c r="AF1564" s="13">
        <v>0.33333333333333298</v>
      </c>
      <c r="AG1564" s="13">
        <v>0.29670329670329698</v>
      </c>
      <c r="AH1564" s="13"/>
      <c r="AI1564" s="13">
        <v>0.46666666666666701</v>
      </c>
      <c r="AJ1564" s="13">
        <v>0.298969072164948</v>
      </c>
      <c r="AK1564" s="13">
        <v>0.26143790849673199</v>
      </c>
      <c r="AL1564" s="13">
        <v>0.36653386454183301</v>
      </c>
      <c r="AM1564" s="13">
        <v>0.51724137931034497</v>
      </c>
      <c r="AN1564" s="13"/>
      <c r="AO1564" s="13">
        <v>0.37625418060200699</v>
      </c>
      <c r="AP1564" s="13">
        <v>0.36197916666666702</v>
      </c>
      <c r="AQ1564" s="13"/>
      <c r="AR1564" s="13">
        <v>0.390625</v>
      </c>
      <c r="AS1564" s="13">
        <v>0.43356643356643398</v>
      </c>
      <c r="AT1564" s="13">
        <v>0.41176470588235298</v>
      </c>
      <c r="AU1564" s="13">
        <v>0.45161290322580599</v>
      </c>
      <c r="AV1564" s="13">
        <v>0.27731092436974802</v>
      </c>
      <c r="AW1564" s="13">
        <v>0.32467532467532501</v>
      </c>
      <c r="AX1564" s="13">
        <v>0.39285714285714302</v>
      </c>
      <c r="AY1564" s="13">
        <v>0.23529411764705899</v>
      </c>
      <c r="AZ1564" s="13">
        <v>0.40196078431372601</v>
      </c>
      <c r="BA1564" s="13">
        <v>0.20689655172413801</v>
      </c>
      <c r="BB1564" s="13">
        <v>0.45614035087719301</v>
      </c>
      <c r="BC1564" s="13">
        <v>0.30188679245283001</v>
      </c>
      <c r="BD1564" s="13"/>
      <c r="BE1564" s="13">
        <v>0.42776203966005699</v>
      </c>
    </row>
    <row r="1565" spans="2:57" x14ac:dyDescent="0.25">
      <c r="B1565" t="s">
        <v>404</v>
      </c>
      <c r="C1565" s="13">
        <v>0.34623217922606903</v>
      </c>
      <c r="D1565" s="13">
        <v>0.31168831168831201</v>
      </c>
      <c r="E1565" s="13">
        <v>0.31851851851851898</v>
      </c>
      <c r="F1565" s="13">
        <v>0.34251968503937003</v>
      </c>
      <c r="G1565" s="13">
        <v>0.36046511627907002</v>
      </c>
      <c r="H1565" s="13"/>
      <c r="I1565" s="13">
        <v>0.33047210300429197</v>
      </c>
      <c r="J1565" s="13">
        <v>0.36046511627907002</v>
      </c>
      <c r="K1565" s="13"/>
      <c r="L1565" s="13">
        <v>0.34375</v>
      </c>
      <c r="M1565" s="13">
        <v>0.33333333333333298</v>
      </c>
      <c r="N1565" s="13">
        <v>0.37792642140468202</v>
      </c>
      <c r="O1565" s="13">
        <v>0.328173374613003</v>
      </c>
      <c r="P1565" s="13"/>
      <c r="Q1565" s="13">
        <v>0.30630630630630601</v>
      </c>
      <c r="R1565" s="13">
        <v>0.40540540540540498</v>
      </c>
      <c r="S1565" s="13">
        <v>0.26086956521739102</v>
      </c>
      <c r="T1565" s="13">
        <v>0.36448598130841098</v>
      </c>
      <c r="U1565" s="13">
        <v>0.38709677419354799</v>
      </c>
      <c r="V1565" s="13">
        <v>0.42748091603053401</v>
      </c>
      <c r="W1565" s="13">
        <v>0.29591836734693899</v>
      </c>
      <c r="X1565" s="13">
        <v>0.33333333333333298</v>
      </c>
      <c r="Y1565" s="13"/>
      <c r="Z1565" s="13">
        <v>0.31654676258992798</v>
      </c>
      <c r="AA1565" s="13">
        <v>0.28834355828220898</v>
      </c>
      <c r="AB1565" s="13">
        <v>0.31818181818181801</v>
      </c>
      <c r="AC1565" s="13">
        <v>0.35754189944134102</v>
      </c>
      <c r="AD1565" s="13">
        <v>0.419047619047619</v>
      </c>
      <c r="AE1565" s="13">
        <v>0.36697247706421998</v>
      </c>
      <c r="AF1565" s="13">
        <v>0.35714285714285698</v>
      </c>
      <c r="AG1565" s="13">
        <v>0.40659340659340698</v>
      </c>
      <c r="AH1565" s="13"/>
      <c r="AI1565" s="13">
        <v>0.266666666666667</v>
      </c>
      <c r="AJ1565" s="13">
        <v>0.37113402061855699</v>
      </c>
      <c r="AK1565" s="13">
        <v>0.39869281045751598</v>
      </c>
      <c r="AL1565" s="13">
        <v>0.34661354581673298</v>
      </c>
      <c r="AM1565" s="13">
        <v>0.31034482758620702</v>
      </c>
      <c r="AN1565" s="13"/>
      <c r="AO1565" s="13">
        <v>0.32608695652173902</v>
      </c>
      <c r="AP1565" s="13">
        <v>0.37760416666666702</v>
      </c>
      <c r="AQ1565" s="13"/>
      <c r="AR1565" s="13">
        <v>0.234375</v>
      </c>
      <c r="AS1565" s="13">
        <v>0.34965034965035002</v>
      </c>
      <c r="AT1565" s="13">
        <v>0.23529411764705899</v>
      </c>
      <c r="AU1565" s="13">
        <v>0.38709677419354799</v>
      </c>
      <c r="AV1565" s="13">
        <v>0.42857142857142899</v>
      </c>
      <c r="AW1565" s="13">
        <v>0.29870129870129902</v>
      </c>
      <c r="AX1565" s="13">
        <v>0.36904761904761901</v>
      </c>
      <c r="AY1565" s="13">
        <v>0.61764705882352899</v>
      </c>
      <c r="AZ1565" s="13">
        <v>0.33333333333333298</v>
      </c>
      <c r="BA1565" s="13">
        <v>0.37931034482758602</v>
      </c>
      <c r="BB1565" s="13">
        <v>0.28070175438596501</v>
      </c>
      <c r="BC1565" s="13">
        <v>0.20754716981132099</v>
      </c>
      <c r="BD1565" s="13"/>
      <c r="BE1565" s="13">
        <v>0.39943342776203999</v>
      </c>
    </row>
    <row r="1566" spans="2:57" x14ac:dyDescent="0.25">
      <c r="B1566" t="s">
        <v>405</v>
      </c>
      <c r="C1566" s="13">
        <v>0.14867617107942999</v>
      </c>
      <c r="D1566" s="13">
        <v>0.15584415584415601</v>
      </c>
      <c r="E1566" s="13">
        <v>0.20740740740740701</v>
      </c>
      <c r="F1566" s="13">
        <v>0.208661417322835</v>
      </c>
      <c r="G1566" s="13">
        <v>0.10271317829457401</v>
      </c>
      <c r="H1566" s="13"/>
      <c r="I1566" s="13">
        <v>0.19957081545064401</v>
      </c>
      <c r="J1566" s="13">
        <v>0.10271317829457401</v>
      </c>
      <c r="K1566" s="13"/>
      <c r="L1566" s="13">
        <v>0.1484375</v>
      </c>
      <c r="M1566" s="13">
        <v>0.14285714285714299</v>
      </c>
      <c r="N1566" s="13">
        <v>0.14381270903009999</v>
      </c>
      <c r="O1566" s="13">
        <v>0.157894736842105</v>
      </c>
      <c r="P1566" s="13"/>
      <c r="Q1566" s="13">
        <v>0.18018018018018001</v>
      </c>
      <c r="R1566" s="13">
        <v>0.17567567567567599</v>
      </c>
      <c r="S1566" s="13">
        <v>0.217391304347826</v>
      </c>
      <c r="T1566" s="13">
        <v>0.20560747663551401</v>
      </c>
      <c r="U1566" s="13">
        <v>0.18548387096774199</v>
      </c>
      <c r="V1566" s="13">
        <v>9.1603053435114504E-2</v>
      </c>
      <c r="W1566" s="13">
        <v>8.1632653061224497E-2</v>
      </c>
      <c r="X1566" s="13">
        <v>0.114035087719298</v>
      </c>
      <c r="Y1566" s="13"/>
      <c r="Z1566" s="13">
        <v>0.15827338129496399</v>
      </c>
      <c r="AA1566" s="13">
        <v>0.159509202453988</v>
      </c>
      <c r="AB1566" s="13">
        <v>0.14285714285714299</v>
      </c>
      <c r="AC1566" s="13">
        <v>0.13407821229050301</v>
      </c>
      <c r="AD1566" s="13">
        <v>0.133333333333333</v>
      </c>
      <c r="AE1566" s="13">
        <v>0.18348623853210999</v>
      </c>
      <c r="AF1566" s="13">
        <v>0.16666666666666699</v>
      </c>
      <c r="AG1566" s="13">
        <v>0.120879120879121</v>
      </c>
      <c r="AH1566" s="13"/>
      <c r="AI1566" s="13">
        <v>0.11111111111111099</v>
      </c>
      <c r="AJ1566" s="13">
        <v>0.17525773195876301</v>
      </c>
      <c r="AK1566" s="13">
        <v>0.19607843137254899</v>
      </c>
      <c r="AL1566" s="13">
        <v>0.15737051792828699</v>
      </c>
      <c r="AM1566" s="13">
        <v>7.4712643678160898E-2</v>
      </c>
      <c r="AN1566" s="13"/>
      <c r="AO1566" s="13">
        <v>0.15050167224080299</v>
      </c>
      <c r="AP1566" s="13">
        <v>0.14583333333333301</v>
      </c>
      <c r="AQ1566" s="13"/>
      <c r="AR1566" s="13">
        <v>0.25</v>
      </c>
      <c r="AS1566" s="13">
        <v>0.11888111888111901</v>
      </c>
      <c r="AT1566" s="13">
        <v>0.17647058823529399</v>
      </c>
      <c r="AU1566" s="13">
        <v>6.4516129032258104E-2</v>
      </c>
      <c r="AV1566" s="13">
        <v>0.151260504201681</v>
      </c>
      <c r="AW1566" s="13">
        <v>0.14285714285714299</v>
      </c>
      <c r="AX1566" s="13">
        <v>0.16666666666666699</v>
      </c>
      <c r="AY1566" s="13">
        <v>5.8823529411764698E-2</v>
      </c>
      <c r="AZ1566" s="13">
        <v>0.14705882352941199</v>
      </c>
      <c r="BA1566" s="13">
        <v>0.15517241379310301</v>
      </c>
      <c r="BB1566" s="13">
        <v>0.19298245614035101</v>
      </c>
      <c r="BC1566" s="13">
        <v>0.20754716981132099</v>
      </c>
      <c r="BD1566" s="13"/>
      <c r="BE1566" s="13">
        <v>0.110481586402266</v>
      </c>
    </row>
    <row r="1567" spans="2:57" x14ac:dyDescent="0.25">
      <c r="B1567" t="s">
        <v>406</v>
      </c>
      <c r="C1567" s="13">
        <v>7.8411405295315706E-2</v>
      </c>
      <c r="D1567" s="13">
        <v>0.14285714285714299</v>
      </c>
      <c r="E1567" s="13">
        <v>0.125925925925926</v>
      </c>
      <c r="F1567" s="13">
        <v>5.9055118110236199E-2</v>
      </c>
      <c r="G1567" s="13">
        <v>6.5891472868217102E-2</v>
      </c>
      <c r="H1567" s="13"/>
      <c r="I1567" s="13">
        <v>9.2274678111588002E-2</v>
      </c>
      <c r="J1567" s="13">
        <v>6.5891472868217102E-2</v>
      </c>
      <c r="K1567" s="13"/>
      <c r="L1567" s="13">
        <v>6.25E-2</v>
      </c>
      <c r="M1567" s="13">
        <v>6.9264069264069306E-2</v>
      </c>
      <c r="N1567" s="13">
        <v>6.3545150501672198E-2</v>
      </c>
      <c r="O1567" s="13">
        <v>0.105263157894737</v>
      </c>
      <c r="P1567" s="13"/>
      <c r="Q1567" s="13">
        <v>0.108108108108108</v>
      </c>
      <c r="R1567" s="13">
        <v>9.45945945945946E-2</v>
      </c>
      <c r="S1567" s="13">
        <v>7.6086956521739094E-2</v>
      </c>
      <c r="T1567" s="13">
        <v>4.67289719626168E-2</v>
      </c>
      <c r="U1567" s="13">
        <v>8.8709677419354802E-2</v>
      </c>
      <c r="V1567" s="13">
        <v>3.0534351145038201E-2</v>
      </c>
      <c r="W1567" s="13">
        <v>0.13265306122449</v>
      </c>
      <c r="X1567" s="13">
        <v>6.14035087719298E-2</v>
      </c>
      <c r="Y1567" s="13"/>
      <c r="Z1567" s="13">
        <v>9.3525179856115095E-2</v>
      </c>
      <c r="AA1567" s="13">
        <v>9.2024539877300596E-2</v>
      </c>
      <c r="AB1567" s="13">
        <v>8.4415584415584402E-2</v>
      </c>
      <c r="AC1567" s="13">
        <v>2.7932960893854698E-2</v>
      </c>
      <c r="AD1567" s="13">
        <v>8.5714285714285701E-2</v>
      </c>
      <c r="AE1567" s="13">
        <v>0.11009174311926601</v>
      </c>
      <c r="AF1567" s="13">
        <v>7.1428571428571397E-2</v>
      </c>
      <c r="AG1567" s="13">
        <v>7.69230769230769E-2</v>
      </c>
      <c r="AH1567" s="13"/>
      <c r="AI1567" s="13">
        <v>4.4444444444444398E-2</v>
      </c>
      <c r="AJ1567" s="13">
        <v>0.10309278350515499</v>
      </c>
      <c r="AK1567" s="13">
        <v>8.4967320261437898E-2</v>
      </c>
      <c r="AL1567" s="13">
        <v>7.1713147410358599E-2</v>
      </c>
      <c r="AM1567" s="13">
        <v>8.04597701149425E-2</v>
      </c>
      <c r="AN1567" s="13"/>
      <c r="AO1567" s="13">
        <v>7.69230769230769E-2</v>
      </c>
      <c r="AP1567" s="13">
        <v>8.0729166666666699E-2</v>
      </c>
      <c r="AQ1567" s="13"/>
      <c r="AR1567" s="13">
        <v>4.6875E-2</v>
      </c>
      <c r="AS1567" s="13">
        <v>4.8951048951049E-2</v>
      </c>
      <c r="AT1567" s="13">
        <v>0.11764705882352899</v>
      </c>
      <c r="AU1567" s="13">
        <v>6.4516129032258104E-2</v>
      </c>
      <c r="AV1567" s="13">
        <v>0.10084033613445401</v>
      </c>
      <c r="AW1567" s="13">
        <v>0.11688311688311701</v>
      </c>
      <c r="AX1567" s="13">
        <v>7.1428571428571397E-2</v>
      </c>
      <c r="AY1567" s="13">
        <v>2.9411764705882401E-2</v>
      </c>
      <c r="AZ1567" s="13">
        <v>4.9019607843137303E-2</v>
      </c>
      <c r="BA1567" s="13">
        <v>0.15517241379310301</v>
      </c>
      <c r="BB1567" s="13">
        <v>7.0175438596491196E-2</v>
      </c>
      <c r="BC1567" s="13">
        <v>0.18867924528301899</v>
      </c>
      <c r="BD1567" s="13"/>
      <c r="BE1567" s="13">
        <v>4.2492917847025503E-2</v>
      </c>
    </row>
    <row r="1568" spans="2:57" x14ac:dyDescent="0.25">
      <c r="B1568" t="s">
        <v>407</v>
      </c>
      <c r="C1568" s="13">
        <v>4.0733197556008099E-2</v>
      </c>
      <c r="D1568" s="13">
        <v>0.12987012987013</v>
      </c>
      <c r="E1568" s="13">
        <v>7.4074074074074098E-2</v>
      </c>
      <c r="F1568" s="13">
        <v>2.7559055118110201E-2</v>
      </c>
      <c r="G1568" s="13">
        <v>2.5193798449612399E-2</v>
      </c>
      <c r="H1568" s="13"/>
      <c r="I1568" s="13">
        <v>5.7939914163090099E-2</v>
      </c>
      <c r="J1568" s="13">
        <v>2.5193798449612399E-2</v>
      </c>
      <c r="K1568" s="13"/>
      <c r="L1568" s="13">
        <v>2.34375E-2</v>
      </c>
      <c r="M1568" s="13">
        <v>1.2987012987013E-2</v>
      </c>
      <c r="N1568" s="13">
        <v>2.6755852842809399E-2</v>
      </c>
      <c r="O1568" s="13">
        <v>8.0495356037151702E-2</v>
      </c>
      <c r="P1568" s="13"/>
      <c r="Q1568" s="13">
        <v>8.1081081081081099E-2</v>
      </c>
      <c r="R1568" s="13">
        <v>4.0540540540540501E-2</v>
      </c>
      <c r="S1568" s="13">
        <v>5.4347826086956499E-2</v>
      </c>
      <c r="T1568" s="13">
        <v>3.7383177570093497E-2</v>
      </c>
      <c r="U1568" s="13">
        <v>2.4193548387096801E-2</v>
      </c>
      <c r="V1568" s="13">
        <v>1.5267175572519101E-2</v>
      </c>
      <c r="W1568" s="13">
        <v>5.10204081632653E-2</v>
      </c>
      <c r="X1568" s="13">
        <v>3.5087719298245598E-2</v>
      </c>
      <c r="Y1568" s="13"/>
      <c r="Z1568" s="13">
        <v>5.0359712230215799E-2</v>
      </c>
      <c r="AA1568" s="13">
        <v>3.0674846625766899E-2</v>
      </c>
      <c r="AB1568" s="13">
        <v>5.8441558441558399E-2</v>
      </c>
      <c r="AC1568" s="13">
        <v>1.67597765363128E-2</v>
      </c>
      <c r="AD1568" s="13">
        <v>9.5238095238095195E-3</v>
      </c>
      <c r="AE1568" s="13">
        <v>4.5871559633027498E-2</v>
      </c>
      <c r="AF1568" s="13">
        <v>4.7619047619047603E-2</v>
      </c>
      <c r="AG1568" s="13">
        <v>8.7912087912087905E-2</v>
      </c>
      <c r="AH1568" s="13"/>
      <c r="AI1568" s="13">
        <v>8.8888888888888906E-2</v>
      </c>
      <c r="AJ1568" s="13">
        <v>3.09278350515464E-2</v>
      </c>
      <c r="AK1568" s="13">
        <v>3.2679738562091498E-2</v>
      </c>
      <c r="AL1568" s="13">
        <v>4.3824701195219098E-2</v>
      </c>
      <c r="AM1568" s="13">
        <v>1.72413793103448E-2</v>
      </c>
      <c r="AN1568" s="13"/>
      <c r="AO1568" s="13">
        <v>6.02006688963211E-2</v>
      </c>
      <c r="AP1568" s="13">
        <v>1.0416666666666701E-2</v>
      </c>
      <c r="AQ1568" s="13"/>
      <c r="AR1568" s="13">
        <v>6.25E-2</v>
      </c>
      <c r="AS1568" s="13">
        <v>3.1468531468531499E-2</v>
      </c>
      <c r="AT1568" s="13">
        <v>5.8823529411764698E-2</v>
      </c>
      <c r="AU1568" s="13">
        <v>0</v>
      </c>
      <c r="AV1568" s="13">
        <v>2.5210084033613401E-2</v>
      </c>
      <c r="AW1568" s="13">
        <v>9.0909090909090898E-2</v>
      </c>
      <c r="AX1568" s="13">
        <v>0</v>
      </c>
      <c r="AY1568" s="13">
        <v>5.8823529411764698E-2</v>
      </c>
      <c r="AZ1568" s="13">
        <v>5.8823529411764698E-2</v>
      </c>
      <c r="BA1568" s="13">
        <v>0.10344827586206901</v>
      </c>
      <c r="BB1568" s="13">
        <v>0</v>
      </c>
      <c r="BC1568" s="13">
        <v>3.77358490566038E-2</v>
      </c>
      <c r="BD1568" s="13"/>
      <c r="BE1568" s="13">
        <v>1.4164305949008501E-2</v>
      </c>
    </row>
    <row r="1569" spans="2:57" x14ac:dyDescent="0.25">
      <c r="B1569" t="s">
        <v>82</v>
      </c>
      <c r="C1569" s="13">
        <v>1.52749490835031E-2</v>
      </c>
      <c r="D1569" s="13">
        <v>2.5974025974026E-2</v>
      </c>
      <c r="E1569" s="13">
        <v>2.2222222222222199E-2</v>
      </c>
      <c r="F1569" s="13">
        <v>1.5748031496062999E-2</v>
      </c>
      <c r="G1569" s="13">
        <v>1.16279069767442E-2</v>
      </c>
      <c r="H1569" s="13"/>
      <c r="I1569" s="13">
        <v>1.9313304721029999E-2</v>
      </c>
      <c r="J1569" s="13">
        <v>1.16279069767442E-2</v>
      </c>
      <c r="K1569" s="13"/>
      <c r="L1569" s="13">
        <v>7.8125E-3</v>
      </c>
      <c r="M1569" s="13">
        <v>1.2987012987013E-2</v>
      </c>
      <c r="N1569" s="13">
        <v>1.6722408026755901E-2</v>
      </c>
      <c r="O1569" s="13">
        <v>1.8575851393188899E-2</v>
      </c>
      <c r="P1569" s="13"/>
      <c r="Q1569" s="13">
        <v>2.7027027027027001E-2</v>
      </c>
      <c r="R1569" s="13">
        <v>0</v>
      </c>
      <c r="S1569" s="13">
        <v>1.0869565217391301E-2</v>
      </c>
      <c r="T1569" s="13">
        <v>1.86915887850467E-2</v>
      </c>
      <c r="U1569" s="13">
        <v>2.4193548387096801E-2</v>
      </c>
      <c r="V1569" s="13">
        <v>7.63358778625954E-3</v>
      </c>
      <c r="W1569" s="13">
        <v>0</v>
      </c>
      <c r="X1569" s="13">
        <v>8.7719298245613996E-3</v>
      </c>
      <c r="Y1569" s="13"/>
      <c r="Z1569" s="13">
        <v>2.15827338129496E-2</v>
      </c>
      <c r="AA1569" s="13">
        <v>1.84049079754601E-2</v>
      </c>
      <c r="AB1569" s="13">
        <v>6.4935064935064896E-3</v>
      </c>
      <c r="AC1569" s="13">
        <v>0</v>
      </c>
      <c r="AD1569" s="13">
        <v>9.5238095238095195E-3</v>
      </c>
      <c r="AE1569" s="13">
        <v>4.5871559633027498E-2</v>
      </c>
      <c r="AF1569" s="13">
        <v>2.3809523809523801E-2</v>
      </c>
      <c r="AG1569" s="13">
        <v>1.0989010989011E-2</v>
      </c>
      <c r="AH1569" s="13"/>
      <c r="AI1569" s="13">
        <v>2.2222222222222199E-2</v>
      </c>
      <c r="AJ1569" s="13">
        <v>2.06185567010309E-2</v>
      </c>
      <c r="AK1569" s="13">
        <v>2.61437908496732E-2</v>
      </c>
      <c r="AL1569" s="13">
        <v>1.39442231075697E-2</v>
      </c>
      <c r="AM1569" s="13">
        <v>0</v>
      </c>
      <c r="AN1569" s="13"/>
      <c r="AO1569" s="13">
        <v>1.00334448160535E-2</v>
      </c>
      <c r="AP1569" s="13">
        <v>2.34375E-2</v>
      </c>
      <c r="AQ1569" s="13"/>
      <c r="AR1569" s="13">
        <v>1.5625E-2</v>
      </c>
      <c r="AS1569" s="13">
        <v>1.7482517482517501E-2</v>
      </c>
      <c r="AT1569" s="13">
        <v>0</v>
      </c>
      <c r="AU1569" s="13">
        <v>3.2258064516128997E-2</v>
      </c>
      <c r="AV1569" s="13">
        <v>1.6806722689075598E-2</v>
      </c>
      <c r="AW1569" s="13">
        <v>2.5974025974026E-2</v>
      </c>
      <c r="AX1569" s="13">
        <v>0</v>
      </c>
      <c r="AY1569" s="13">
        <v>0</v>
      </c>
      <c r="AZ1569" s="13">
        <v>9.8039215686274508E-3</v>
      </c>
      <c r="BA1569" s="13">
        <v>0</v>
      </c>
      <c r="BB1569" s="13">
        <v>0</v>
      </c>
      <c r="BC1569" s="13">
        <v>5.6603773584905703E-2</v>
      </c>
      <c r="BD1569" s="13"/>
      <c r="BE1569" s="13">
        <v>5.6657223796033997E-3</v>
      </c>
    </row>
    <row r="1570" spans="2:57" x14ac:dyDescent="0.25">
      <c r="B1570" t="s">
        <v>408</v>
      </c>
      <c r="C1570" s="13">
        <v>0.71690427698574299</v>
      </c>
      <c r="D1570" s="13">
        <v>0.54545454545454497</v>
      </c>
      <c r="E1570" s="13">
        <v>0.57037037037036997</v>
      </c>
      <c r="F1570" s="13">
        <v>0.68897637795275601</v>
      </c>
      <c r="G1570" s="13">
        <v>0.79457364341085301</v>
      </c>
      <c r="H1570" s="13"/>
      <c r="I1570" s="13">
        <v>0.63090128755364805</v>
      </c>
      <c r="J1570" s="13">
        <v>0.79457364341085301</v>
      </c>
      <c r="K1570" s="13"/>
      <c r="L1570" s="13">
        <v>0.7578125</v>
      </c>
      <c r="M1570" s="13">
        <v>0.76190476190476197</v>
      </c>
      <c r="N1570" s="13">
        <v>0.74916387959866204</v>
      </c>
      <c r="O1570" s="13">
        <v>0.63777089783281704</v>
      </c>
      <c r="P1570" s="13"/>
      <c r="Q1570" s="13">
        <v>0.60360360360360399</v>
      </c>
      <c r="R1570" s="13">
        <v>0.68918918918918903</v>
      </c>
      <c r="S1570" s="13">
        <v>0.64130434782608703</v>
      </c>
      <c r="T1570" s="13">
        <v>0.69158878504672905</v>
      </c>
      <c r="U1570" s="13">
        <v>0.67741935483870996</v>
      </c>
      <c r="V1570" s="13">
        <v>0.85496183206106902</v>
      </c>
      <c r="W1570" s="13">
        <v>0.73469387755102</v>
      </c>
      <c r="X1570" s="13">
        <v>0.78070175438596501</v>
      </c>
      <c r="Y1570" s="13"/>
      <c r="Z1570" s="13">
        <v>0.67625899280575497</v>
      </c>
      <c r="AA1570" s="13">
        <v>0.69938650306748495</v>
      </c>
      <c r="AB1570" s="13">
        <v>0.70779220779220797</v>
      </c>
      <c r="AC1570" s="13">
        <v>0.82122905027933002</v>
      </c>
      <c r="AD1570" s="13">
        <v>0.76190476190476197</v>
      </c>
      <c r="AE1570" s="13">
        <v>0.61467889908256901</v>
      </c>
      <c r="AF1570" s="13">
        <v>0.69047619047619002</v>
      </c>
      <c r="AG1570" s="13">
        <v>0.70329670329670302</v>
      </c>
      <c r="AH1570" s="13"/>
      <c r="AI1570" s="13">
        <v>0.73333333333333295</v>
      </c>
      <c r="AJ1570" s="13">
        <v>0.67010309278350499</v>
      </c>
      <c r="AK1570" s="13">
        <v>0.66013071895424802</v>
      </c>
      <c r="AL1570" s="13">
        <v>0.71314741035856599</v>
      </c>
      <c r="AM1570" s="13">
        <v>0.82758620689655205</v>
      </c>
      <c r="AN1570" s="13"/>
      <c r="AO1570" s="13">
        <v>0.70234113712374602</v>
      </c>
      <c r="AP1570" s="13">
        <v>0.73958333333333304</v>
      </c>
      <c r="AQ1570" s="13"/>
      <c r="AR1570" s="13">
        <v>0.625</v>
      </c>
      <c r="AS1570" s="13">
        <v>0.78321678321678301</v>
      </c>
      <c r="AT1570" s="13">
        <v>0.64705882352941202</v>
      </c>
      <c r="AU1570" s="13">
        <v>0.83870967741935498</v>
      </c>
      <c r="AV1570" s="13">
        <v>0.70588235294117596</v>
      </c>
      <c r="AW1570" s="13">
        <v>0.62337662337662303</v>
      </c>
      <c r="AX1570" s="13">
        <v>0.76190476190476197</v>
      </c>
      <c r="AY1570" s="13">
        <v>0.85294117647058798</v>
      </c>
      <c r="AZ1570" s="13">
        <v>0.73529411764705899</v>
      </c>
      <c r="BA1570" s="13">
        <v>0.58620689655172398</v>
      </c>
      <c r="BB1570" s="13">
        <v>0.73684210526315796</v>
      </c>
      <c r="BC1570" s="13">
        <v>0.50943396226415105</v>
      </c>
      <c r="BD1570" s="13"/>
      <c r="BE1570" s="13">
        <v>0.82719546742209604</v>
      </c>
    </row>
    <row r="1571" spans="2:57" x14ac:dyDescent="0.25">
      <c r="B1571" t="s">
        <v>409</v>
      </c>
      <c r="C1571" s="13">
        <v>0.119144602851324</v>
      </c>
      <c r="D1571" s="13">
        <v>0.27272727272727298</v>
      </c>
      <c r="E1571" s="13">
        <v>0.2</v>
      </c>
      <c r="F1571" s="13">
        <v>8.6614173228346497E-2</v>
      </c>
      <c r="G1571" s="13">
        <v>9.1085271317829494E-2</v>
      </c>
      <c r="H1571" s="13"/>
      <c r="I1571" s="13">
        <v>0.15021459227467801</v>
      </c>
      <c r="J1571" s="13">
        <v>9.1085271317829494E-2</v>
      </c>
      <c r="K1571" s="13"/>
      <c r="L1571" s="13">
        <v>8.59375E-2</v>
      </c>
      <c r="M1571" s="13">
        <v>8.2251082251082297E-2</v>
      </c>
      <c r="N1571" s="13">
        <v>9.0301003344481601E-2</v>
      </c>
      <c r="O1571" s="13">
        <v>0.185758513931889</v>
      </c>
      <c r="P1571" s="13"/>
      <c r="Q1571" s="13">
        <v>0.18918918918918901</v>
      </c>
      <c r="R1571" s="13">
        <v>0.135135135135135</v>
      </c>
      <c r="S1571" s="13">
        <v>0.13043478260869601</v>
      </c>
      <c r="T1571" s="13">
        <v>8.4112149532710304E-2</v>
      </c>
      <c r="U1571" s="13">
        <v>0.112903225806452</v>
      </c>
      <c r="V1571" s="13">
        <v>4.58015267175573E-2</v>
      </c>
      <c r="W1571" s="13">
        <v>0.183673469387755</v>
      </c>
      <c r="X1571" s="13">
        <v>9.6491228070175405E-2</v>
      </c>
      <c r="Y1571" s="13"/>
      <c r="Z1571" s="13">
        <v>0.14388489208633101</v>
      </c>
      <c r="AA1571" s="13">
        <v>0.122699386503067</v>
      </c>
      <c r="AB1571" s="13">
        <v>0.14285714285714299</v>
      </c>
      <c r="AC1571" s="13">
        <v>4.4692737430167599E-2</v>
      </c>
      <c r="AD1571" s="13">
        <v>9.5238095238095205E-2</v>
      </c>
      <c r="AE1571" s="13">
        <v>0.155963302752294</v>
      </c>
      <c r="AF1571" s="13">
        <v>0.119047619047619</v>
      </c>
      <c r="AG1571" s="13">
        <v>0.164835164835165</v>
      </c>
      <c r="AH1571" s="13"/>
      <c r="AI1571" s="13">
        <v>0.133333333333333</v>
      </c>
      <c r="AJ1571" s="13">
        <v>0.134020618556701</v>
      </c>
      <c r="AK1571" s="13">
        <v>0.11764705882352899</v>
      </c>
      <c r="AL1571" s="13">
        <v>0.115537848605578</v>
      </c>
      <c r="AM1571" s="13">
        <v>9.7701149425287306E-2</v>
      </c>
      <c r="AN1571" s="13"/>
      <c r="AO1571" s="13">
        <v>0.13712374581939801</v>
      </c>
      <c r="AP1571" s="13">
        <v>9.1145833333333301E-2</v>
      </c>
      <c r="AQ1571" s="13"/>
      <c r="AR1571" s="13">
        <v>0.109375</v>
      </c>
      <c r="AS1571" s="13">
        <v>8.0419580419580403E-2</v>
      </c>
      <c r="AT1571" s="13">
        <v>0.17647058823529399</v>
      </c>
      <c r="AU1571" s="13">
        <v>6.4516129032258104E-2</v>
      </c>
      <c r="AV1571" s="13">
        <v>0.126050420168067</v>
      </c>
      <c r="AW1571" s="13">
        <v>0.207792207792208</v>
      </c>
      <c r="AX1571" s="13">
        <v>7.1428571428571397E-2</v>
      </c>
      <c r="AY1571" s="13">
        <v>8.8235294117647106E-2</v>
      </c>
      <c r="AZ1571" s="13">
        <v>0.10784313725490199</v>
      </c>
      <c r="BA1571" s="13">
        <v>0.25862068965517199</v>
      </c>
      <c r="BB1571" s="13">
        <v>7.0175438596491196E-2</v>
      </c>
      <c r="BC1571" s="13">
        <v>0.22641509433962301</v>
      </c>
      <c r="BD1571" s="13"/>
      <c r="BE1571" s="13">
        <v>5.6657223796034002E-2</v>
      </c>
    </row>
    <row r="1572" spans="2:57" x14ac:dyDescent="0.25">
      <c r="B1572" t="s">
        <v>274</v>
      </c>
      <c r="C1572" s="13">
        <v>0.59775967413441999</v>
      </c>
      <c r="D1572" s="13">
        <v>0.27272727272727298</v>
      </c>
      <c r="E1572" s="13">
        <v>0.37037037037037002</v>
      </c>
      <c r="F1572" s="13">
        <v>0.60236220472440904</v>
      </c>
      <c r="G1572" s="13">
        <v>0.70348837209302295</v>
      </c>
      <c r="H1572" s="13"/>
      <c r="I1572" s="13">
        <v>0.48068669527897001</v>
      </c>
      <c r="J1572" s="13">
        <v>0.70348837209302295</v>
      </c>
      <c r="K1572" s="13"/>
      <c r="L1572" s="13">
        <v>0.671875</v>
      </c>
      <c r="M1572" s="13">
        <v>0.67965367965367995</v>
      </c>
      <c r="N1572" s="13">
        <v>0.65886287625418105</v>
      </c>
      <c r="O1572" s="13">
        <v>0.45201238390092902</v>
      </c>
      <c r="P1572" s="13"/>
      <c r="Q1572" s="13">
        <v>0.41441441441441401</v>
      </c>
      <c r="R1572" s="13">
        <v>0.55405405405405395</v>
      </c>
      <c r="S1572" s="13">
        <v>0.51086956521739102</v>
      </c>
      <c r="T1572" s="13">
        <v>0.60747663551401898</v>
      </c>
      <c r="U1572" s="13">
        <v>0.56451612903225801</v>
      </c>
      <c r="V1572" s="13">
        <v>0.80916030534351102</v>
      </c>
      <c r="W1572" s="13">
        <v>0.55102040816326503</v>
      </c>
      <c r="X1572" s="13">
        <v>0.68421052631578905</v>
      </c>
      <c r="Y1572" s="13"/>
      <c r="Z1572" s="13">
        <v>0.53237410071942404</v>
      </c>
      <c r="AA1572" s="13">
        <v>0.57668711656441696</v>
      </c>
      <c r="AB1572" s="13">
        <v>0.56493506493506496</v>
      </c>
      <c r="AC1572" s="13">
        <v>0.77653631284916202</v>
      </c>
      <c r="AD1572" s="13">
        <v>0.66666666666666696</v>
      </c>
      <c r="AE1572" s="13">
        <v>0.45871559633027498</v>
      </c>
      <c r="AF1572" s="13">
        <v>0.57142857142857095</v>
      </c>
      <c r="AG1572" s="13">
        <v>0.53846153846153799</v>
      </c>
      <c r="AH1572" s="13"/>
      <c r="AI1572" s="13">
        <v>0.6</v>
      </c>
      <c r="AJ1572" s="13">
        <v>0.536082474226804</v>
      </c>
      <c r="AK1572" s="13">
        <v>0.54248366013071903</v>
      </c>
      <c r="AL1572" s="13">
        <v>0.59760956175298796</v>
      </c>
      <c r="AM1572" s="13">
        <v>0.72988505747126498</v>
      </c>
      <c r="AN1572" s="13"/>
      <c r="AO1572" s="13">
        <v>0.565217391304348</v>
      </c>
      <c r="AP1572" s="13">
        <v>0.6484375</v>
      </c>
      <c r="AQ1572" s="13"/>
      <c r="AR1572" s="13">
        <v>0.515625</v>
      </c>
      <c r="AS1572" s="13">
        <v>0.70279720279720304</v>
      </c>
      <c r="AT1572" s="13">
        <v>0.47058823529411797</v>
      </c>
      <c r="AU1572" s="13">
        <v>0.77419354838709697</v>
      </c>
      <c r="AV1572" s="13">
        <v>0.57983193277310896</v>
      </c>
      <c r="AW1572" s="13">
        <v>0.415584415584416</v>
      </c>
      <c r="AX1572" s="13">
        <v>0.69047619047619002</v>
      </c>
      <c r="AY1572" s="13">
        <v>0.76470588235294101</v>
      </c>
      <c r="AZ1572" s="13">
        <v>0.62745098039215697</v>
      </c>
      <c r="BA1572" s="13">
        <v>0.32758620689655199</v>
      </c>
      <c r="BB1572" s="13">
        <v>0.66666666666666696</v>
      </c>
      <c r="BC1572" s="13">
        <v>0.28301886792452802</v>
      </c>
      <c r="BD1572" s="13"/>
      <c r="BE1572" s="13">
        <v>0.77053824362606205</v>
      </c>
    </row>
    <row r="1573" spans="2:57" x14ac:dyDescent="0.25">
      <c r="C1573" s="13"/>
      <c r="D1573" s="13"/>
      <c r="E1573" s="13"/>
      <c r="F1573" s="13"/>
      <c r="G1573" s="13"/>
      <c r="H1573" s="13"/>
      <c r="I1573" s="13"/>
      <c r="J1573" s="13"/>
      <c r="K1573" s="13"/>
      <c r="L1573" s="13"/>
      <c r="M1573" s="13"/>
      <c r="N1573" s="13"/>
      <c r="O1573" s="13"/>
      <c r="P1573" s="13"/>
      <c r="Q1573" s="13"/>
      <c r="R1573" s="13"/>
      <c r="S1573" s="13"/>
      <c r="T1573" s="13"/>
      <c r="U1573" s="13"/>
      <c r="V1573" s="13"/>
      <c r="W1573" s="13"/>
      <c r="X1573" s="13"/>
      <c r="Y1573" s="13"/>
      <c r="Z1573" s="13"/>
      <c r="AA1573" s="13"/>
      <c r="AB1573" s="13"/>
      <c r="AC1573" s="13"/>
      <c r="AD1573" s="13"/>
      <c r="AE1573" s="13"/>
      <c r="AF1573" s="13"/>
      <c r="AG1573" s="13"/>
      <c r="AH1573" s="13"/>
      <c r="AI1573" s="13"/>
      <c r="AJ1573" s="13"/>
      <c r="AK1573" s="13"/>
      <c r="AL1573" s="13"/>
      <c r="AM1573" s="13"/>
      <c r="AN1573" s="13"/>
      <c r="AO1573" s="13"/>
      <c r="AP1573" s="13"/>
      <c r="AQ1573" s="13"/>
      <c r="AR1573" s="13"/>
      <c r="AS1573" s="13"/>
      <c r="AT1573" s="13"/>
      <c r="AU1573" s="13"/>
      <c r="AV1573" s="13"/>
      <c r="AW1573" s="13"/>
      <c r="AX1573" s="13"/>
      <c r="AY1573" s="13"/>
      <c r="AZ1573" s="13"/>
      <c r="BA1573" s="13"/>
      <c r="BB1573" s="13"/>
      <c r="BC1573" s="13"/>
      <c r="BD1573" s="13"/>
      <c r="BE1573" s="13"/>
    </row>
    <row r="1574" spans="2:57" x14ac:dyDescent="0.25">
      <c r="B1574" s="6" t="s">
        <v>612</v>
      </c>
      <c r="C1574" s="13"/>
      <c r="D1574" s="13"/>
      <c r="E1574" s="13"/>
      <c r="F1574" s="13"/>
      <c r="G1574" s="13"/>
      <c r="H1574" s="13"/>
      <c r="I1574" s="13"/>
      <c r="J1574" s="13"/>
      <c r="K1574" s="13"/>
      <c r="L1574" s="13"/>
      <c r="M1574" s="13"/>
      <c r="N1574" s="13"/>
      <c r="O1574" s="13"/>
      <c r="P1574" s="13"/>
      <c r="Q1574" s="13"/>
      <c r="R1574" s="13"/>
      <c r="S1574" s="13"/>
      <c r="T1574" s="13"/>
      <c r="U1574" s="13"/>
      <c r="V1574" s="13"/>
      <c r="W1574" s="13"/>
      <c r="X1574" s="13"/>
      <c r="Y1574" s="13"/>
      <c r="Z1574" s="13"/>
      <c r="AA1574" s="13"/>
      <c r="AB1574" s="13"/>
      <c r="AC1574" s="13"/>
      <c r="AD1574" s="13"/>
      <c r="AE1574" s="13"/>
      <c r="AF1574" s="13"/>
      <c r="AG1574" s="13"/>
      <c r="AH1574" s="13"/>
      <c r="AI1574" s="13"/>
      <c r="AJ1574" s="13"/>
      <c r="AK1574" s="13"/>
      <c r="AL1574" s="13"/>
      <c r="AM1574" s="13"/>
      <c r="AN1574" s="13"/>
      <c r="AO1574" s="13"/>
      <c r="AP1574" s="13"/>
      <c r="AQ1574" s="13"/>
      <c r="AR1574" s="13"/>
      <c r="AS1574" s="13"/>
      <c r="AT1574" s="13"/>
      <c r="AU1574" s="13"/>
      <c r="AV1574" s="13"/>
      <c r="AW1574" s="13"/>
      <c r="AX1574" s="13"/>
      <c r="AY1574" s="13"/>
      <c r="AZ1574" s="13"/>
      <c r="BA1574" s="13"/>
      <c r="BB1574" s="13"/>
      <c r="BC1574" s="13"/>
      <c r="BD1574" s="13"/>
      <c r="BE1574" s="13"/>
    </row>
    <row r="1575" spans="2:57" x14ac:dyDescent="0.25">
      <c r="B1575" s="23" t="s">
        <v>242</v>
      </c>
      <c r="C1575" s="13"/>
      <c r="D1575" s="13"/>
      <c r="E1575" s="13"/>
      <c r="F1575" s="13"/>
      <c r="G1575" s="13"/>
      <c r="H1575" s="13"/>
      <c r="I1575" s="13"/>
      <c r="J1575" s="13"/>
      <c r="K1575" s="13"/>
      <c r="L1575" s="13"/>
      <c r="M1575" s="13"/>
      <c r="N1575" s="13"/>
      <c r="O1575" s="13"/>
      <c r="P1575" s="13"/>
      <c r="Q1575" s="13"/>
      <c r="R1575" s="13"/>
      <c r="S1575" s="13"/>
      <c r="T1575" s="13"/>
      <c r="U1575" s="13"/>
      <c r="V1575" s="13"/>
      <c r="W1575" s="13"/>
      <c r="X1575" s="13"/>
      <c r="Y1575" s="13"/>
      <c r="Z1575" s="13"/>
      <c r="AA1575" s="13"/>
      <c r="AB1575" s="13"/>
      <c r="AC1575" s="13"/>
      <c r="AD1575" s="13"/>
      <c r="AE1575" s="13"/>
      <c r="AF1575" s="13"/>
      <c r="AG1575" s="13"/>
      <c r="AH1575" s="13"/>
      <c r="AI1575" s="13"/>
      <c r="AJ1575" s="13"/>
      <c r="AK1575" s="13"/>
      <c r="AL1575" s="13"/>
      <c r="AM1575" s="13"/>
      <c r="AN1575" s="13"/>
      <c r="AO1575" s="13"/>
      <c r="AP1575" s="13"/>
      <c r="AQ1575" s="13"/>
      <c r="AR1575" s="13"/>
      <c r="AS1575" s="13"/>
      <c r="AT1575" s="13"/>
      <c r="AU1575" s="13"/>
      <c r="AV1575" s="13"/>
      <c r="AW1575" s="13"/>
      <c r="AX1575" s="13"/>
      <c r="AY1575" s="13"/>
      <c r="AZ1575" s="13"/>
      <c r="BA1575" s="13"/>
      <c r="BB1575" s="13"/>
      <c r="BC1575" s="13"/>
      <c r="BD1575" s="13"/>
      <c r="BE1575" s="13"/>
    </row>
    <row r="1576" spans="2:57" x14ac:dyDescent="0.25">
      <c r="B1576" t="s">
        <v>605</v>
      </c>
      <c r="C1576" s="13">
        <v>0.46639511201629302</v>
      </c>
      <c r="D1576" s="13">
        <v>0.37662337662337703</v>
      </c>
      <c r="E1576" s="13">
        <v>0.47407407407407398</v>
      </c>
      <c r="F1576" s="13">
        <v>0.440944881889764</v>
      </c>
      <c r="G1576" s="13">
        <v>0.49031007751937999</v>
      </c>
      <c r="H1576" s="13"/>
      <c r="I1576" s="13">
        <v>0.43991416309012898</v>
      </c>
      <c r="J1576" s="13">
        <v>0.49031007751937999</v>
      </c>
      <c r="K1576" s="13"/>
      <c r="L1576" s="13">
        <v>0.4921875</v>
      </c>
      <c r="M1576" s="13">
        <v>0.49783549783549802</v>
      </c>
      <c r="N1576" s="13">
        <v>0.42474916387959899</v>
      </c>
      <c r="O1576" s="13">
        <v>0.47058823529411797</v>
      </c>
      <c r="P1576" s="13"/>
      <c r="Q1576" s="13">
        <v>0.40540540540540498</v>
      </c>
      <c r="R1576" s="13">
        <v>0.391891891891892</v>
      </c>
      <c r="S1576" s="13">
        <v>0.48913043478260898</v>
      </c>
      <c r="T1576" s="13">
        <v>0.45794392523364502</v>
      </c>
      <c r="U1576" s="13">
        <v>0.37096774193548399</v>
      </c>
      <c r="V1576" s="13">
        <v>0.61068702290076304</v>
      </c>
      <c r="W1576" s="13">
        <v>0.469387755102041</v>
      </c>
      <c r="X1576" s="13">
        <v>0.48684210526315802</v>
      </c>
      <c r="Y1576" s="13"/>
      <c r="Z1576" s="13">
        <v>0.37410071942445999</v>
      </c>
      <c r="AA1576" s="13">
        <v>0.52147239263803702</v>
      </c>
      <c r="AB1576" s="13">
        <v>0.48701298701298701</v>
      </c>
      <c r="AC1576" s="13">
        <v>0.50837988826815605</v>
      </c>
      <c r="AD1576" s="13">
        <v>0.43809523809523798</v>
      </c>
      <c r="AE1576" s="13">
        <v>0.403669724770642</v>
      </c>
      <c r="AF1576" s="13">
        <v>0.547619047619048</v>
      </c>
      <c r="AG1576" s="13">
        <v>0.46153846153846201</v>
      </c>
      <c r="AH1576" s="13"/>
      <c r="AI1576" s="13">
        <v>0.44444444444444398</v>
      </c>
      <c r="AJ1576" s="13">
        <v>0.34020618556700999</v>
      </c>
      <c r="AK1576" s="13">
        <v>0.37254901960784298</v>
      </c>
      <c r="AL1576" s="13">
        <v>0.45816733067729098</v>
      </c>
      <c r="AM1576" s="13">
        <v>0.66666666666666696</v>
      </c>
      <c r="AN1576" s="13"/>
      <c r="AO1576" s="13">
        <v>0.47826086956521702</v>
      </c>
      <c r="AP1576" s="13">
        <v>0.44791666666666702</v>
      </c>
      <c r="AQ1576" s="13"/>
      <c r="AR1576" s="13">
        <v>0.328125</v>
      </c>
      <c r="AS1576" s="13">
        <v>0.48601398601398599</v>
      </c>
      <c r="AT1576" s="13">
        <v>0.23529411764705899</v>
      </c>
      <c r="AU1576" s="13">
        <v>0.483870967741935</v>
      </c>
      <c r="AV1576" s="13">
        <v>0.495798319327731</v>
      </c>
      <c r="AW1576" s="13">
        <v>0.45454545454545497</v>
      </c>
      <c r="AX1576" s="13">
        <v>0.452380952380952</v>
      </c>
      <c r="AY1576" s="13">
        <v>0.58823529411764697</v>
      </c>
      <c r="AZ1576" s="13">
        <v>0.5</v>
      </c>
      <c r="BA1576" s="13">
        <v>0.41379310344827602</v>
      </c>
      <c r="BB1576" s="13">
        <v>0.47368421052631599</v>
      </c>
      <c r="BC1576" s="13">
        <v>0.47169811320754701</v>
      </c>
      <c r="BD1576" s="13"/>
      <c r="BE1576" s="13">
        <v>0.51841359773371098</v>
      </c>
    </row>
    <row r="1577" spans="2:57" x14ac:dyDescent="0.25">
      <c r="B1577" t="s">
        <v>606</v>
      </c>
      <c r="C1577" s="13">
        <v>0.427698574338086</v>
      </c>
      <c r="D1577" s="13">
        <v>0.42857142857142899</v>
      </c>
      <c r="E1577" s="13">
        <v>0.42962962962963003</v>
      </c>
      <c r="F1577" s="13">
        <v>0.43307086614173201</v>
      </c>
      <c r="G1577" s="13">
        <v>0.42441860465116299</v>
      </c>
      <c r="H1577" s="13"/>
      <c r="I1577" s="13">
        <v>0.43133047210300401</v>
      </c>
      <c r="J1577" s="13">
        <v>0.42441860465116299</v>
      </c>
      <c r="K1577" s="13"/>
      <c r="L1577" s="13">
        <v>0.4453125</v>
      </c>
      <c r="M1577" s="13">
        <v>0.38095238095238099</v>
      </c>
      <c r="N1577" s="13">
        <v>0.47826086956521702</v>
      </c>
      <c r="O1577" s="13">
        <v>0.40866873065015502</v>
      </c>
      <c r="P1577" s="13"/>
      <c r="Q1577" s="13">
        <v>0.42342342342342298</v>
      </c>
      <c r="R1577" s="13">
        <v>0.54054054054054101</v>
      </c>
      <c r="S1577" s="13">
        <v>0.42391304347826098</v>
      </c>
      <c r="T1577" s="13">
        <v>0.37383177570093501</v>
      </c>
      <c r="U1577" s="13">
        <v>0.50806451612903203</v>
      </c>
      <c r="V1577" s="13">
        <v>0.31297709923664102</v>
      </c>
      <c r="W1577" s="13">
        <v>0.44897959183673503</v>
      </c>
      <c r="X1577" s="13">
        <v>0.43859649122806998</v>
      </c>
      <c r="Y1577" s="13"/>
      <c r="Z1577" s="13">
        <v>0.52517985611510798</v>
      </c>
      <c r="AA1577" s="13">
        <v>0.42331288343558299</v>
      </c>
      <c r="AB1577" s="13">
        <v>0.38311688311688302</v>
      </c>
      <c r="AC1577" s="13">
        <v>0.40223463687150801</v>
      </c>
      <c r="AD1577" s="13">
        <v>0.476190476190476</v>
      </c>
      <c r="AE1577" s="13">
        <v>0.41284403669724801</v>
      </c>
      <c r="AF1577" s="13">
        <v>0.33333333333333298</v>
      </c>
      <c r="AG1577" s="13">
        <v>0.41758241758241799</v>
      </c>
      <c r="AH1577" s="13"/>
      <c r="AI1577" s="13">
        <v>0.37777777777777799</v>
      </c>
      <c r="AJ1577" s="13">
        <v>0.48453608247422703</v>
      </c>
      <c r="AK1577" s="13">
        <v>0.50326797385620903</v>
      </c>
      <c r="AL1577" s="13">
        <v>0.45019920318725098</v>
      </c>
      <c r="AM1577" s="13">
        <v>0.28160919540229901</v>
      </c>
      <c r="AN1577" s="13"/>
      <c r="AO1577" s="13">
        <v>0.43645484949832802</v>
      </c>
      <c r="AP1577" s="13">
        <v>0.4140625</v>
      </c>
      <c r="AQ1577" s="13"/>
      <c r="AR1577" s="13">
        <v>0.5625</v>
      </c>
      <c r="AS1577" s="13">
        <v>0.41258741258741299</v>
      </c>
      <c r="AT1577" s="13">
        <v>0.70588235294117696</v>
      </c>
      <c r="AU1577" s="13">
        <v>0.51612903225806495</v>
      </c>
      <c r="AV1577" s="13">
        <v>0.40336134453781503</v>
      </c>
      <c r="AW1577" s="13">
        <v>0.45454545454545497</v>
      </c>
      <c r="AX1577" s="13">
        <v>0.40476190476190499</v>
      </c>
      <c r="AY1577" s="13">
        <v>0.32352941176470601</v>
      </c>
      <c r="AZ1577" s="13">
        <v>0.38235294117647101</v>
      </c>
      <c r="BA1577" s="13">
        <v>0.48275862068965503</v>
      </c>
      <c r="BB1577" s="13">
        <v>0.36842105263157898</v>
      </c>
      <c r="BC1577" s="13">
        <v>0.41509433962264197</v>
      </c>
      <c r="BD1577" s="13"/>
      <c r="BE1577" s="13">
        <v>0.40226628895184102</v>
      </c>
    </row>
    <row r="1578" spans="2:57" x14ac:dyDescent="0.25">
      <c r="B1578" t="s">
        <v>607</v>
      </c>
      <c r="C1578" s="13">
        <v>8.2484725050916502E-2</v>
      </c>
      <c r="D1578" s="13">
        <v>0.14285714285714299</v>
      </c>
      <c r="E1578" s="13">
        <v>8.1481481481481502E-2</v>
      </c>
      <c r="F1578" s="13">
        <v>9.4488188976377993E-2</v>
      </c>
      <c r="G1578" s="13">
        <v>6.7829457364341095E-2</v>
      </c>
      <c r="H1578" s="13"/>
      <c r="I1578" s="13">
        <v>9.8712446351931299E-2</v>
      </c>
      <c r="J1578" s="13">
        <v>6.7829457364341095E-2</v>
      </c>
      <c r="K1578" s="13"/>
      <c r="L1578" s="13">
        <v>3.125E-2</v>
      </c>
      <c r="M1578" s="13">
        <v>9.9567099567099596E-2</v>
      </c>
      <c r="N1578" s="13">
        <v>7.69230769230769E-2</v>
      </c>
      <c r="O1578" s="13">
        <v>9.5975232198142399E-2</v>
      </c>
      <c r="P1578" s="13"/>
      <c r="Q1578" s="13">
        <v>0.108108108108108</v>
      </c>
      <c r="R1578" s="13">
        <v>6.7567567567567599E-2</v>
      </c>
      <c r="S1578" s="13">
        <v>8.6956521739130405E-2</v>
      </c>
      <c r="T1578" s="13">
        <v>0.121495327102804</v>
      </c>
      <c r="U1578" s="13">
        <v>9.6774193548387094E-2</v>
      </c>
      <c r="V1578" s="13">
        <v>7.6335877862595394E-2</v>
      </c>
      <c r="W1578" s="13">
        <v>7.1428571428571397E-2</v>
      </c>
      <c r="X1578" s="13">
        <v>4.8245614035087703E-2</v>
      </c>
      <c r="Y1578" s="13"/>
      <c r="Z1578" s="13">
        <v>7.1942446043165506E-2</v>
      </c>
      <c r="AA1578" s="13">
        <v>4.9079754601227002E-2</v>
      </c>
      <c r="AB1578" s="13">
        <v>8.4415584415584402E-2</v>
      </c>
      <c r="AC1578" s="13">
        <v>7.2625698324022395E-2</v>
      </c>
      <c r="AD1578" s="13">
        <v>6.6666666666666693E-2</v>
      </c>
      <c r="AE1578" s="13">
        <v>0.155963302752294</v>
      </c>
      <c r="AF1578" s="13">
        <v>0.119047619047619</v>
      </c>
      <c r="AG1578" s="13">
        <v>8.7912087912087905E-2</v>
      </c>
      <c r="AH1578" s="13"/>
      <c r="AI1578" s="13">
        <v>8.8888888888888906E-2</v>
      </c>
      <c r="AJ1578" s="13">
        <v>0.14432989690721601</v>
      </c>
      <c r="AK1578" s="13">
        <v>8.4967320261437898E-2</v>
      </c>
      <c r="AL1578" s="13">
        <v>7.3705179282868502E-2</v>
      </c>
      <c r="AM1578" s="13">
        <v>4.5977011494252901E-2</v>
      </c>
      <c r="AN1578" s="13"/>
      <c r="AO1578" s="13">
        <v>7.0234113712374605E-2</v>
      </c>
      <c r="AP1578" s="13">
        <v>0.1015625</v>
      </c>
      <c r="AQ1578" s="13"/>
      <c r="AR1578" s="13">
        <v>9.375E-2</v>
      </c>
      <c r="AS1578" s="13">
        <v>7.69230769230769E-2</v>
      </c>
      <c r="AT1578" s="13">
        <v>0</v>
      </c>
      <c r="AU1578" s="13">
        <v>0</v>
      </c>
      <c r="AV1578" s="13">
        <v>9.2436974789915999E-2</v>
      </c>
      <c r="AW1578" s="13">
        <v>7.7922077922077906E-2</v>
      </c>
      <c r="AX1578" s="13">
        <v>0.107142857142857</v>
      </c>
      <c r="AY1578" s="13">
        <v>5.8823529411764698E-2</v>
      </c>
      <c r="AZ1578" s="13">
        <v>9.8039215686274495E-2</v>
      </c>
      <c r="BA1578" s="13">
        <v>5.1724137931034503E-2</v>
      </c>
      <c r="BB1578" s="13">
        <v>0.105263157894737</v>
      </c>
      <c r="BC1578" s="13">
        <v>0.113207547169811</v>
      </c>
      <c r="BD1578" s="13"/>
      <c r="BE1578" s="13">
        <v>6.79886685552408E-2</v>
      </c>
    </row>
    <row r="1579" spans="2:57" x14ac:dyDescent="0.25">
      <c r="B1579" t="s">
        <v>608</v>
      </c>
      <c r="C1579" s="13">
        <v>9.1649694501018293E-3</v>
      </c>
      <c r="D1579" s="13">
        <v>2.5974025974026E-2</v>
      </c>
      <c r="E1579" s="13">
        <v>7.4074074074074103E-3</v>
      </c>
      <c r="F1579" s="13">
        <v>1.1811023622047201E-2</v>
      </c>
      <c r="G1579" s="13">
        <v>5.8139534883720903E-3</v>
      </c>
      <c r="H1579" s="13"/>
      <c r="I1579" s="13">
        <v>1.28755364806867E-2</v>
      </c>
      <c r="J1579" s="13">
        <v>5.8139534883720903E-3</v>
      </c>
      <c r="K1579" s="13"/>
      <c r="L1579" s="13">
        <v>7.8125E-3</v>
      </c>
      <c r="M1579" s="13">
        <v>1.7316017316017299E-2</v>
      </c>
      <c r="N1579" s="13">
        <v>6.6889632107023402E-3</v>
      </c>
      <c r="O1579" s="13">
        <v>6.1919504643962904E-3</v>
      </c>
      <c r="P1579" s="13"/>
      <c r="Q1579" s="13">
        <v>3.6036036036036001E-2</v>
      </c>
      <c r="R1579" s="13">
        <v>0</v>
      </c>
      <c r="S1579" s="13">
        <v>0</v>
      </c>
      <c r="T1579" s="13">
        <v>2.80373831775701E-2</v>
      </c>
      <c r="U1579" s="13">
        <v>0</v>
      </c>
      <c r="V1579" s="13">
        <v>0</v>
      </c>
      <c r="W1579" s="13">
        <v>0</v>
      </c>
      <c r="X1579" s="13">
        <v>4.3859649122806998E-3</v>
      </c>
      <c r="Y1579" s="13"/>
      <c r="Z1579" s="13">
        <v>2.15827338129496E-2</v>
      </c>
      <c r="AA1579" s="13">
        <v>0</v>
      </c>
      <c r="AB1579" s="13">
        <v>6.4935064935064896E-3</v>
      </c>
      <c r="AC1579" s="13">
        <v>1.11731843575419E-2</v>
      </c>
      <c r="AD1579" s="13">
        <v>9.5238095238095195E-3</v>
      </c>
      <c r="AE1579" s="13">
        <v>9.1743119266055103E-3</v>
      </c>
      <c r="AF1579" s="13">
        <v>0</v>
      </c>
      <c r="AG1579" s="13">
        <v>1.0989010989011E-2</v>
      </c>
      <c r="AH1579" s="13"/>
      <c r="AI1579" s="13">
        <v>4.4444444444444398E-2</v>
      </c>
      <c r="AJ1579" s="13">
        <v>2.06185567010309E-2</v>
      </c>
      <c r="AK1579" s="13">
        <v>6.5359477124183E-3</v>
      </c>
      <c r="AL1579" s="13">
        <v>7.9681274900398405E-3</v>
      </c>
      <c r="AM1579" s="13">
        <v>0</v>
      </c>
      <c r="AN1579" s="13"/>
      <c r="AO1579" s="13">
        <v>3.3444816053511701E-3</v>
      </c>
      <c r="AP1579" s="13">
        <v>1.8229166666666699E-2</v>
      </c>
      <c r="AQ1579" s="13"/>
      <c r="AR1579" s="13">
        <v>1.5625E-2</v>
      </c>
      <c r="AS1579" s="13">
        <v>1.04895104895105E-2</v>
      </c>
      <c r="AT1579" s="13">
        <v>5.8823529411764698E-2</v>
      </c>
      <c r="AU1579" s="13">
        <v>0</v>
      </c>
      <c r="AV1579" s="13">
        <v>0</v>
      </c>
      <c r="AW1579" s="13">
        <v>1.2987012987013E-2</v>
      </c>
      <c r="AX1579" s="13">
        <v>0</v>
      </c>
      <c r="AY1579" s="13">
        <v>0</v>
      </c>
      <c r="AZ1579" s="13">
        <v>0</v>
      </c>
      <c r="BA1579" s="13">
        <v>3.4482758620689703E-2</v>
      </c>
      <c r="BB1579" s="13">
        <v>1.7543859649122799E-2</v>
      </c>
      <c r="BC1579" s="13">
        <v>0</v>
      </c>
      <c r="BD1579" s="13"/>
      <c r="BE1579" s="13">
        <v>0</v>
      </c>
    </row>
    <row r="1580" spans="2:57" x14ac:dyDescent="0.25">
      <c r="B1580" t="s">
        <v>609</v>
      </c>
      <c r="C1580" s="13">
        <v>4.0733197556008099E-3</v>
      </c>
      <c r="D1580" s="13">
        <v>0</v>
      </c>
      <c r="E1580" s="13">
        <v>0</v>
      </c>
      <c r="F1580" s="13">
        <v>1.1811023622047201E-2</v>
      </c>
      <c r="G1580" s="13">
        <v>1.9379844961240299E-3</v>
      </c>
      <c r="H1580" s="13"/>
      <c r="I1580" s="13">
        <v>6.4377682403433502E-3</v>
      </c>
      <c r="J1580" s="13">
        <v>1.9379844961240299E-3</v>
      </c>
      <c r="K1580" s="13"/>
      <c r="L1580" s="13">
        <v>0</v>
      </c>
      <c r="M1580" s="13">
        <v>4.3290043290043299E-3</v>
      </c>
      <c r="N1580" s="13">
        <v>6.6889632107023402E-3</v>
      </c>
      <c r="O1580" s="13">
        <v>3.09597523219814E-3</v>
      </c>
      <c r="P1580" s="13"/>
      <c r="Q1580" s="13">
        <v>0</v>
      </c>
      <c r="R1580" s="13">
        <v>0</v>
      </c>
      <c r="S1580" s="13">
        <v>0</v>
      </c>
      <c r="T1580" s="13">
        <v>9.3457943925233603E-3</v>
      </c>
      <c r="U1580" s="13">
        <v>1.6129032258064498E-2</v>
      </c>
      <c r="V1580" s="13">
        <v>0</v>
      </c>
      <c r="W1580" s="13">
        <v>0</v>
      </c>
      <c r="X1580" s="13">
        <v>4.3859649122806998E-3</v>
      </c>
      <c r="Y1580" s="13"/>
      <c r="Z1580" s="13">
        <v>0</v>
      </c>
      <c r="AA1580" s="13">
        <v>0</v>
      </c>
      <c r="AB1580" s="13">
        <v>6.4935064935064896E-3</v>
      </c>
      <c r="AC1580" s="13">
        <v>5.5865921787709499E-3</v>
      </c>
      <c r="AD1580" s="13">
        <v>9.5238095238095195E-3</v>
      </c>
      <c r="AE1580" s="13">
        <v>0</v>
      </c>
      <c r="AF1580" s="13">
        <v>0</v>
      </c>
      <c r="AG1580" s="13">
        <v>1.0989010989011E-2</v>
      </c>
      <c r="AH1580" s="13"/>
      <c r="AI1580" s="13">
        <v>0</v>
      </c>
      <c r="AJ1580" s="13">
        <v>0</v>
      </c>
      <c r="AK1580" s="13">
        <v>1.30718954248366E-2</v>
      </c>
      <c r="AL1580" s="13">
        <v>3.9840637450199202E-3</v>
      </c>
      <c r="AM1580" s="13">
        <v>0</v>
      </c>
      <c r="AN1580" s="13"/>
      <c r="AO1580" s="13">
        <v>1.67224080267559E-3</v>
      </c>
      <c r="AP1580" s="13">
        <v>7.8125E-3</v>
      </c>
      <c r="AQ1580" s="13"/>
      <c r="AR1580" s="13">
        <v>0</v>
      </c>
      <c r="AS1580" s="13">
        <v>3.4965034965035E-3</v>
      </c>
      <c r="AT1580" s="13">
        <v>0</v>
      </c>
      <c r="AU1580" s="13">
        <v>0</v>
      </c>
      <c r="AV1580" s="13">
        <v>0</v>
      </c>
      <c r="AW1580" s="13">
        <v>0</v>
      </c>
      <c r="AX1580" s="13">
        <v>1.1904761904761901E-2</v>
      </c>
      <c r="AY1580" s="13">
        <v>0</v>
      </c>
      <c r="AZ1580" s="13">
        <v>0</v>
      </c>
      <c r="BA1580" s="13">
        <v>1.72413793103448E-2</v>
      </c>
      <c r="BB1580" s="13">
        <v>1.7543859649122799E-2</v>
      </c>
      <c r="BC1580" s="13">
        <v>0</v>
      </c>
      <c r="BD1580" s="13"/>
      <c r="BE1580" s="13">
        <v>2.8328611898016999E-3</v>
      </c>
    </row>
    <row r="1581" spans="2:57" x14ac:dyDescent="0.25">
      <c r="B1581" t="s">
        <v>82</v>
      </c>
      <c r="C1581" s="13">
        <v>1.0183299389002001E-2</v>
      </c>
      <c r="D1581" s="13">
        <v>2.5974025974026E-2</v>
      </c>
      <c r="E1581" s="13">
        <v>7.4074074074074103E-3</v>
      </c>
      <c r="F1581" s="13">
        <v>7.8740157480314994E-3</v>
      </c>
      <c r="G1581" s="13">
        <v>9.6899224806201497E-3</v>
      </c>
      <c r="H1581" s="13"/>
      <c r="I1581" s="13">
        <v>1.07296137339056E-2</v>
      </c>
      <c r="J1581" s="13">
        <v>9.6899224806201497E-3</v>
      </c>
      <c r="K1581" s="13"/>
      <c r="L1581" s="13">
        <v>2.34375E-2</v>
      </c>
      <c r="M1581" s="13">
        <v>0</v>
      </c>
      <c r="N1581" s="13">
        <v>6.6889632107023402E-3</v>
      </c>
      <c r="O1581" s="13">
        <v>1.54798761609907E-2</v>
      </c>
      <c r="P1581" s="13"/>
      <c r="Q1581" s="13">
        <v>2.7027027027027001E-2</v>
      </c>
      <c r="R1581" s="13">
        <v>0</v>
      </c>
      <c r="S1581" s="13">
        <v>0</v>
      </c>
      <c r="T1581" s="13">
        <v>9.3457943925233603E-3</v>
      </c>
      <c r="U1581" s="13">
        <v>8.0645161290322596E-3</v>
      </c>
      <c r="V1581" s="13">
        <v>0</v>
      </c>
      <c r="W1581" s="13">
        <v>1.02040816326531E-2</v>
      </c>
      <c r="X1581" s="13">
        <v>1.7543859649122799E-2</v>
      </c>
      <c r="Y1581" s="13"/>
      <c r="Z1581" s="13">
        <v>7.1942446043165497E-3</v>
      </c>
      <c r="AA1581" s="13">
        <v>6.13496932515337E-3</v>
      </c>
      <c r="AB1581" s="13">
        <v>3.2467532467532499E-2</v>
      </c>
      <c r="AC1581" s="13">
        <v>0</v>
      </c>
      <c r="AD1581" s="13">
        <v>0</v>
      </c>
      <c r="AE1581" s="13">
        <v>1.8348623853211E-2</v>
      </c>
      <c r="AF1581" s="13">
        <v>0</v>
      </c>
      <c r="AG1581" s="13">
        <v>1.0989010989011E-2</v>
      </c>
      <c r="AH1581" s="13"/>
      <c r="AI1581" s="13">
        <v>4.4444444444444398E-2</v>
      </c>
      <c r="AJ1581" s="13">
        <v>1.03092783505155E-2</v>
      </c>
      <c r="AK1581" s="13">
        <v>1.9607843137254902E-2</v>
      </c>
      <c r="AL1581" s="13">
        <v>5.9760956175298804E-3</v>
      </c>
      <c r="AM1581" s="13">
        <v>5.74712643678161E-3</v>
      </c>
      <c r="AN1581" s="13"/>
      <c r="AO1581" s="13">
        <v>1.00334448160535E-2</v>
      </c>
      <c r="AP1581" s="13">
        <v>1.0416666666666701E-2</v>
      </c>
      <c r="AQ1581" s="13"/>
      <c r="AR1581" s="13">
        <v>0</v>
      </c>
      <c r="AS1581" s="13">
        <v>1.04895104895105E-2</v>
      </c>
      <c r="AT1581" s="13">
        <v>0</v>
      </c>
      <c r="AU1581" s="13">
        <v>0</v>
      </c>
      <c r="AV1581" s="13">
        <v>8.4033613445378096E-3</v>
      </c>
      <c r="AW1581" s="13">
        <v>0</v>
      </c>
      <c r="AX1581" s="13">
        <v>2.3809523809523801E-2</v>
      </c>
      <c r="AY1581" s="13">
        <v>2.9411764705882401E-2</v>
      </c>
      <c r="AZ1581" s="13">
        <v>1.9607843137254902E-2</v>
      </c>
      <c r="BA1581" s="13">
        <v>0</v>
      </c>
      <c r="BB1581" s="13">
        <v>1.7543859649122799E-2</v>
      </c>
      <c r="BC1581" s="13">
        <v>0</v>
      </c>
      <c r="BD1581" s="13"/>
      <c r="BE1581" s="13">
        <v>8.4985835694051E-3</v>
      </c>
    </row>
    <row r="1582" spans="2:57" x14ac:dyDescent="0.25">
      <c r="B1582" t="s">
        <v>610</v>
      </c>
      <c r="C1582" s="13">
        <v>0.89409368635437902</v>
      </c>
      <c r="D1582" s="13">
        <v>0.80519480519480502</v>
      </c>
      <c r="E1582" s="13">
        <v>0.90370370370370401</v>
      </c>
      <c r="F1582" s="13">
        <v>0.87401574803149595</v>
      </c>
      <c r="G1582" s="13">
        <v>0.91472868217054304</v>
      </c>
      <c r="H1582" s="13"/>
      <c r="I1582" s="13">
        <v>0.871244635193133</v>
      </c>
      <c r="J1582" s="13">
        <v>0.91472868217054304</v>
      </c>
      <c r="K1582" s="13"/>
      <c r="L1582" s="13">
        <v>0.9375</v>
      </c>
      <c r="M1582" s="13">
        <v>0.87878787878787901</v>
      </c>
      <c r="N1582" s="13">
        <v>0.90301003344481601</v>
      </c>
      <c r="O1582" s="13">
        <v>0.87925696594427205</v>
      </c>
      <c r="P1582" s="13"/>
      <c r="Q1582" s="13">
        <v>0.82882882882882902</v>
      </c>
      <c r="R1582" s="13">
        <v>0.93243243243243201</v>
      </c>
      <c r="S1582" s="13">
        <v>0.91304347826086996</v>
      </c>
      <c r="T1582" s="13">
        <v>0.83177570093457898</v>
      </c>
      <c r="U1582" s="13">
        <v>0.87903225806451601</v>
      </c>
      <c r="V1582" s="13">
        <v>0.92366412213740501</v>
      </c>
      <c r="W1582" s="13">
        <v>0.91836734693877597</v>
      </c>
      <c r="X1582" s="13">
        <v>0.92543859649122795</v>
      </c>
      <c r="Y1582" s="13"/>
      <c r="Z1582" s="13">
        <v>0.89928057553956797</v>
      </c>
      <c r="AA1582" s="13">
        <v>0.94478527607361995</v>
      </c>
      <c r="AB1582" s="13">
        <v>0.87012987012986998</v>
      </c>
      <c r="AC1582" s="13">
        <v>0.91061452513966501</v>
      </c>
      <c r="AD1582" s="13">
        <v>0.91428571428571404</v>
      </c>
      <c r="AE1582" s="13">
        <v>0.81651376146789001</v>
      </c>
      <c r="AF1582" s="13">
        <v>0.88095238095238104</v>
      </c>
      <c r="AG1582" s="13">
        <v>0.879120879120879</v>
      </c>
      <c r="AH1582" s="13"/>
      <c r="AI1582" s="13">
        <v>0.82222222222222197</v>
      </c>
      <c r="AJ1582" s="13">
        <v>0.82474226804123696</v>
      </c>
      <c r="AK1582" s="13">
        <v>0.87581699346405195</v>
      </c>
      <c r="AL1582" s="13">
        <v>0.90836653386454203</v>
      </c>
      <c r="AM1582" s="13">
        <v>0.94827586206896597</v>
      </c>
      <c r="AN1582" s="13"/>
      <c r="AO1582" s="13">
        <v>0.91471571906354499</v>
      </c>
      <c r="AP1582" s="13">
        <v>0.86197916666666696</v>
      </c>
      <c r="AQ1582" s="13"/>
      <c r="AR1582" s="13">
        <v>0.890625</v>
      </c>
      <c r="AS1582" s="13">
        <v>0.89860139860139898</v>
      </c>
      <c r="AT1582" s="13">
        <v>0.94117647058823495</v>
      </c>
      <c r="AU1582" s="13">
        <v>1</v>
      </c>
      <c r="AV1582" s="13">
        <v>0.89915966386554602</v>
      </c>
      <c r="AW1582" s="13">
        <v>0.90909090909090895</v>
      </c>
      <c r="AX1582" s="13">
        <v>0.85714285714285698</v>
      </c>
      <c r="AY1582" s="13">
        <v>0.91176470588235303</v>
      </c>
      <c r="AZ1582" s="13">
        <v>0.88235294117647101</v>
      </c>
      <c r="BA1582" s="13">
        <v>0.89655172413793105</v>
      </c>
      <c r="BB1582" s="13">
        <v>0.84210526315789502</v>
      </c>
      <c r="BC1582" s="13">
        <v>0.88679245283018904</v>
      </c>
      <c r="BD1582" s="13"/>
      <c r="BE1582" s="13">
        <v>0.92067988668555201</v>
      </c>
    </row>
    <row r="1583" spans="2:57" x14ac:dyDescent="0.25">
      <c r="B1583" t="s">
        <v>611</v>
      </c>
      <c r="C1583" s="13">
        <v>1.3238289205702599E-2</v>
      </c>
      <c r="D1583" s="13">
        <v>2.5974025974026E-2</v>
      </c>
      <c r="E1583" s="13">
        <v>7.4074074074074103E-3</v>
      </c>
      <c r="F1583" s="13">
        <v>2.3622047244094498E-2</v>
      </c>
      <c r="G1583" s="13">
        <v>7.7519379844961196E-3</v>
      </c>
      <c r="H1583" s="13"/>
      <c r="I1583" s="13">
        <v>1.9313304721029999E-2</v>
      </c>
      <c r="J1583" s="13">
        <v>7.7519379844961196E-3</v>
      </c>
      <c r="K1583" s="13"/>
      <c r="L1583" s="13">
        <v>7.8125E-3</v>
      </c>
      <c r="M1583" s="13">
        <v>2.1645021645021599E-2</v>
      </c>
      <c r="N1583" s="13">
        <v>1.3377926421404699E-2</v>
      </c>
      <c r="O1583" s="13">
        <v>9.2879256965944304E-3</v>
      </c>
      <c r="P1583" s="13"/>
      <c r="Q1583" s="13">
        <v>3.6036036036036001E-2</v>
      </c>
      <c r="R1583" s="13">
        <v>0</v>
      </c>
      <c r="S1583" s="13">
        <v>0</v>
      </c>
      <c r="T1583" s="13">
        <v>3.7383177570093497E-2</v>
      </c>
      <c r="U1583" s="13">
        <v>1.6129032258064498E-2</v>
      </c>
      <c r="V1583" s="13">
        <v>0</v>
      </c>
      <c r="W1583" s="13">
        <v>0</v>
      </c>
      <c r="X1583" s="13">
        <v>8.7719298245613996E-3</v>
      </c>
      <c r="Y1583" s="13"/>
      <c r="Z1583" s="13">
        <v>2.15827338129496E-2</v>
      </c>
      <c r="AA1583" s="13">
        <v>0</v>
      </c>
      <c r="AB1583" s="13">
        <v>1.2987012987013E-2</v>
      </c>
      <c r="AC1583" s="13">
        <v>1.67597765363128E-2</v>
      </c>
      <c r="AD1583" s="13">
        <v>1.9047619047619001E-2</v>
      </c>
      <c r="AE1583" s="13">
        <v>9.1743119266055103E-3</v>
      </c>
      <c r="AF1583" s="13">
        <v>0</v>
      </c>
      <c r="AG1583" s="13">
        <v>2.1978021978022001E-2</v>
      </c>
      <c r="AH1583" s="13"/>
      <c r="AI1583" s="13">
        <v>4.4444444444444398E-2</v>
      </c>
      <c r="AJ1583" s="13">
        <v>2.06185567010309E-2</v>
      </c>
      <c r="AK1583" s="13">
        <v>1.9607843137254902E-2</v>
      </c>
      <c r="AL1583" s="13">
        <v>1.1952191235059801E-2</v>
      </c>
      <c r="AM1583" s="13">
        <v>0</v>
      </c>
      <c r="AN1583" s="13"/>
      <c r="AO1583" s="13">
        <v>5.0167224080267603E-3</v>
      </c>
      <c r="AP1583" s="13">
        <v>2.6041666666666699E-2</v>
      </c>
      <c r="AQ1583" s="13"/>
      <c r="AR1583" s="13">
        <v>1.5625E-2</v>
      </c>
      <c r="AS1583" s="13">
        <v>1.3986013986014E-2</v>
      </c>
      <c r="AT1583" s="13">
        <v>5.8823529411764698E-2</v>
      </c>
      <c r="AU1583" s="13">
        <v>0</v>
      </c>
      <c r="AV1583" s="13">
        <v>0</v>
      </c>
      <c r="AW1583" s="13">
        <v>1.2987012987013E-2</v>
      </c>
      <c r="AX1583" s="13">
        <v>1.1904761904761901E-2</v>
      </c>
      <c r="AY1583" s="13">
        <v>0</v>
      </c>
      <c r="AZ1583" s="13">
        <v>0</v>
      </c>
      <c r="BA1583" s="13">
        <v>5.1724137931034503E-2</v>
      </c>
      <c r="BB1583" s="13">
        <v>3.5087719298245598E-2</v>
      </c>
      <c r="BC1583" s="13">
        <v>0</v>
      </c>
      <c r="BD1583" s="13"/>
      <c r="BE1583" s="13">
        <v>2.8328611898016999E-3</v>
      </c>
    </row>
    <row r="1584" spans="2:57" x14ac:dyDescent="0.25">
      <c r="B1584" t="s">
        <v>274</v>
      </c>
      <c r="C1584" s="13">
        <v>0.880855397148676</v>
      </c>
      <c r="D1584" s="13">
        <v>0.77922077922077904</v>
      </c>
      <c r="E1584" s="13">
        <v>0.89629629629629604</v>
      </c>
      <c r="F1584" s="13">
        <v>0.85039370078740195</v>
      </c>
      <c r="G1584" s="13">
        <v>0.90697674418604601</v>
      </c>
      <c r="H1584" s="13"/>
      <c r="I1584" s="13">
        <v>0.85193133047210301</v>
      </c>
      <c r="J1584" s="13">
        <v>0.90697674418604601</v>
      </c>
      <c r="K1584" s="13"/>
      <c r="L1584" s="13">
        <v>0.9296875</v>
      </c>
      <c r="M1584" s="13">
        <v>0.85714285714285698</v>
      </c>
      <c r="N1584" s="13">
        <v>0.889632107023411</v>
      </c>
      <c r="O1584" s="13">
        <v>0.86996904024767796</v>
      </c>
      <c r="P1584" s="13"/>
      <c r="Q1584" s="13">
        <v>0.79279279279279302</v>
      </c>
      <c r="R1584" s="13">
        <v>0.93243243243243201</v>
      </c>
      <c r="S1584" s="13">
        <v>0.91304347826086996</v>
      </c>
      <c r="T1584" s="13">
        <v>0.79439252336448596</v>
      </c>
      <c r="U1584" s="13">
        <v>0.86290322580645196</v>
      </c>
      <c r="V1584" s="13">
        <v>0.92366412213740501</v>
      </c>
      <c r="W1584" s="13">
        <v>0.91836734693877597</v>
      </c>
      <c r="X1584" s="13">
        <v>0.91666666666666696</v>
      </c>
      <c r="Y1584" s="13"/>
      <c r="Z1584" s="13">
        <v>0.87769784172661902</v>
      </c>
      <c r="AA1584" s="13">
        <v>0.94478527607361995</v>
      </c>
      <c r="AB1584" s="13">
        <v>0.85714285714285698</v>
      </c>
      <c r="AC1584" s="13">
        <v>0.89385474860335201</v>
      </c>
      <c r="AD1584" s="13">
        <v>0.89523809523809506</v>
      </c>
      <c r="AE1584" s="13">
        <v>0.807339449541284</v>
      </c>
      <c r="AF1584" s="13">
        <v>0.88095238095238104</v>
      </c>
      <c r="AG1584" s="13">
        <v>0.85714285714285698</v>
      </c>
      <c r="AH1584" s="13"/>
      <c r="AI1584" s="13">
        <v>0.77777777777777801</v>
      </c>
      <c r="AJ1584" s="13">
        <v>0.80412371134020599</v>
      </c>
      <c r="AK1584" s="13">
        <v>0.85620915032679701</v>
      </c>
      <c r="AL1584" s="13">
        <v>0.89641434262948205</v>
      </c>
      <c r="AM1584" s="13">
        <v>0.94827586206896597</v>
      </c>
      <c r="AN1584" s="13"/>
      <c r="AO1584" s="13">
        <v>0.90969899665551801</v>
      </c>
      <c r="AP1584" s="13">
        <v>0.8359375</v>
      </c>
      <c r="AQ1584" s="13"/>
      <c r="AR1584" s="13">
        <v>0.875</v>
      </c>
      <c r="AS1584" s="13">
        <v>0.88461538461538503</v>
      </c>
      <c r="AT1584" s="13">
        <v>0.88235294117647101</v>
      </c>
      <c r="AU1584" s="13">
        <v>1</v>
      </c>
      <c r="AV1584" s="13">
        <v>0.89915966386554602</v>
      </c>
      <c r="AW1584" s="13">
        <v>0.89610389610389596</v>
      </c>
      <c r="AX1584" s="13">
        <v>0.84523809523809501</v>
      </c>
      <c r="AY1584" s="13">
        <v>0.91176470588235303</v>
      </c>
      <c r="AZ1584" s="13">
        <v>0.88235294117647101</v>
      </c>
      <c r="BA1584" s="13">
        <v>0.84482758620689702</v>
      </c>
      <c r="BB1584" s="13">
        <v>0.80701754385964897</v>
      </c>
      <c r="BC1584" s="13">
        <v>0.88679245283018904</v>
      </c>
      <c r="BD1584" s="13"/>
      <c r="BE1584" s="13">
        <v>0.91784702549575103</v>
      </c>
    </row>
    <row r="1585" spans="2:57" x14ac:dyDescent="0.25">
      <c r="C1585" s="13"/>
      <c r="D1585" s="13"/>
      <c r="E1585" s="13"/>
      <c r="F1585" s="13"/>
      <c r="G1585" s="13"/>
      <c r="H1585" s="13"/>
      <c r="I1585" s="13"/>
      <c r="J1585" s="13"/>
      <c r="K1585" s="13"/>
      <c r="L1585" s="13"/>
      <c r="M1585" s="13"/>
      <c r="N1585" s="13"/>
      <c r="O1585" s="13"/>
      <c r="P1585" s="13"/>
      <c r="Q1585" s="13"/>
      <c r="R1585" s="13"/>
      <c r="S1585" s="13"/>
      <c r="T1585" s="13"/>
      <c r="U1585" s="13"/>
      <c r="V1585" s="13"/>
      <c r="W1585" s="13"/>
      <c r="X1585" s="13"/>
      <c r="Y1585" s="13"/>
      <c r="Z1585" s="13"/>
      <c r="AA1585" s="13"/>
      <c r="AB1585" s="13"/>
      <c r="AC1585" s="13"/>
      <c r="AD1585" s="13"/>
      <c r="AE1585" s="13"/>
      <c r="AF1585" s="13"/>
      <c r="AG1585" s="13"/>
      <c r="AH1585" s="13"/>
      <c r="AI1585" s="13"/>
      <c r="AJ1585" s="13"/>
      <c r="AK1585" s="13"/>
      <c r="AL1585" s="13"/>
      <c r="AM1585" s="13"/>
      <c r="AN1585" s="13"/>
      <c r="AO1585" s="13"/>
      <c r="AP1585" s="13"/>
      <c r="AQ1585" s="13"/>
      <c r="AR1585" s="13"/>
      <c r="AS1585" s="13"/>
      <c r="AT1585" s="13"/>
      <c r="AU1585" s="13"/>
      <c r="AV1585" s="13"/>
      <c r="AW1585" s="13"/>
      <c r="AX1585" s="13"/>
      <c r="AY1585" s="13"/>
      <c r="AZ1585" s="13"/>
      <c r="BA1585" s="13"/>
      <c r="BB1585" s="13"/>
      <c r="BC1585" s="13"/>
      <c r="BD1585" s="13"/>
      <c r="BE1585" s="13"/>
    </row>
    <row r="1586" spans="2:57" x14ac:dyDescent="0.25">
      <c r="B1586" s="6" t="s">
        <v>616</v>
      </c>
      <c r="C1586" s="13"/>
      <c r="D1586" s="13"/>
      <c r="E1586" s="13"/>
      <c r="F1586" s="13"/>
      <c r="G1586" s="13"/>
      <c r="H1586" s="13"/>
      <c r="I1586" s="13"/>
      <c r="J1586" s="13"/>
      <c r="K1586" s="13"/>
      <c r="L1586" s="13"/>
      <c r="M1586" s="13"/>
      <c r="N1586" s="13"/>
      <c r="O1586" s="13"/>
      <c r="P1586" s="13"/>
      <c r="Q1586" s="13"/>
      <c r="R1586" s="13"/>
      <c r="S1586" s="13"/>
      <c r="T1586" s="13"/>
      <c r="U1586" s="13"/>
      <c r="V1586" s="13"/>
      <c r="W1586" s="13"/>
      <c r="X1586" s="13"/>
      <c r="Y1586" s="13"/>
      <c r="Z1586" s="13"/>
      <c r="AA1586" s="13"/>
      <c r="AB1586" s="13"/>
      <c r="AC1586" s="13"/>
      <c r="AD1586" s="13"/>
      <c r="AE1586" s="13"/>
      <c r="AF1586" s="13"/>
      <c r="AG1586" s="13"/>
      <c r="AH1586" s="13"/>
      <c r="AI1586" s="13"/>
      <c r="AJ1586" s="13"/>
      <c r="AK1586" s="13"/>
      <c r="AL1586" s="13"/>
      <c r="AM1586" s="13"/>
      <c r="AN1586" s="13"/>
      <c r="AO1586" s="13"/>
      <c r="AP1586" s="13"/>
      <c r="AQ1586" s="13"/>
      <c r="AR1586" s="13"/>
      <c r="AS1586" s="13"/>
      <c r="AT1586" s="13"/>
      <c r="AU1586" s="13"/>
      <c r="AV1586" s="13"/>
      <c r="AW1586" s="13"/>
      <c r="AX1586" s="13"/>
      <c r="AY1586" s="13"/>
      <c r="AZ1586" s="13"/>
      <c r="BA1586" s="13"/>
      <c r="BB1586" s="13"/>
      <c r="BC1586" s="13"/>
      <c r="BD1586" s="13"/>
      <c r="BE1586" s="13"/>
    </row>
    <row r="1587" spans="2:57" x14ac:dyDescent="0.25">
      <c r="B1587" s="23" t="s">
        <v>242</v>
      </c>
      <c r="C1587" s="13"/>
      <c r="D1587" s="13"/>
      <c r="E1587" s="13"/>
      <c r="F1587" s="13"/>
      <c r="G1587" s="13"/>
      <c r="H1587" s="13"/>
      <c r="I1587" s="13"/>
      <c r="J1587" s="13"/>
      <c r="K1587" s="13"/>
      <c r="L1587" s="13"/>
      <c r="M1587" s="13"/>
      <c r="N1587" s="13"/>
      <c r="O1587" s="13"/>
      <c r="P1587" s="13"/>
      <c r="Q1587" s="13"/>
      <c r="R1587" s="13"/>
      <c r="S1587" s="13"/>
      <c r="T1587" s="13"/>
      <c r="U1587" s="13"/>
      <c r="V1587" s="13"/>
      <c r="W1587" s="13"/>
      <c r="X1587" s="13"/>
      <c r="Y1587" s="13"/>
      <c r="Z1587" s="13"/>
      <c r="AA1587" s="13"/>
      <c r="AB1587" s="13"/>
      <c r="AC1587" s="13"/>
      <c r="AD1587" s="13"/>
      <c r="AE1587" s="13"/>
      <c r="AF1587" s="13"/>
      <c r="AG1587" s="13"/>
      <c r="AH1587" s="13"/>
      <c r="AI1587" s="13"/>
      <c r="AJ1587" s="13"/>
      <c r="AK1587" s="13"/>
      <c r="AL1587" s="13"/>
      <c r="AM1587" s="13"/>
      <c r="AN1587" s="13"/>
      <c r="AO1587" s="13"/>
      <c r="AP1587" s="13"/>
      <c r="AQ1587" s="13"/>
      <c r="AR1587" s="13"/>
      <c r="AS1587" s="13"/>
      <c r="AT1587" s="13"/>
      <c r="AU1587" s="13"/>
      <c r="AV1587" s="13"/>
      <c r="AW1587" s="13"/>
      <c r="AX1587" s="13"/>
      <c r="AY1587" s="13"/>
      <c r="AZ1587" s="13"/>
      <c r="BA1587" s="13"/>
      <c r="BB1587" s="13"/>
      <c r="BC1587" s="13"/>
      <c r="BD1587" s="13"/>
      <c r="BE1587" s="13"/>
    </row>
    <row r="1588" spans="2:57" x14ac:dyDescent="0.25">
      <c r="B1588" t="s">
        <v>613</v>
      </c>
      <c r="C1588" s="13">
        <v>0.155804480651731</v>
      </c>
      <c r="D1588" s="13">
        <v>0.14285714285714299</v>
      </c>
      <c r="E1588" s="13">
        <v>0.133333333333333</v>
      </c>
      <c r="F1588" s="13">
        <v>0.12992125984252001</v>
      </c>
      <c r="G1588" s="13">
        <v>0.176356589147287</v>
      </c>
      <c r="H1588" s="13"/>
      <c r="I1588" s="13">
        <v>0.13304721030042899</v>
      </c>
      <c r="J1588" s="13">
        <v>0.176356589147287</v>
      </c>
      <c r="K1588" s="13"/>
      <c r="L1588" s="13">
        <v>0.2421875</v>
      </c>
      <c r="M1588" s="13">
        <v>0.16450216450216501</v>
      </c>
      <c r="N1588" s="13">
        <v>0.157190635451505</v>
      </c>
      <c r="O1588" s="13">
        <v>0.111455108359133</v>
      </c>
      <c r="P1588" s="13"/>
      <c r="Q1588" s="13">
        <v>0.153153153153153</v>
      </c>
      <c r="R1588" s="13">
        <v>0.135135135135135</v>
      </c>
      <c r="S1588" s="13">
        <v>0.184782608695652</v>
      </c>
      <c r="T1588" s="13">
        <v>8.4112149532710304E-2</v>
      </c>
      <c r="U1588" s="13">
        <v>0.14516129032258099</v>
      </c>
      <c r="V1588" s="13">
        <v>0.18320610687022901</v>
      </c>
      <c r="W1588" s="13">
        <v>0.15306122448979601</v>
      </c>
      <c r="X1588" s="13">
        <v>0.179824561403509</v>
      </c>
      <c r="Y1588" s="13"/>
      <c r="Z1588" s="13">
        <v>0.17985611510791399</v>
      </c>
      <c r="AA1588" s="13">
        <v>0.17791411042944799</v>
      </c>
      <c r="AB1588" s="13">
        <v>0.15584415584415601</v>
      </c>
      <c r="AC1588" s="13">
        <v>0.17318435754189901</v>
      </c>
      <c r="AD1588" s="13">
        <v>0.17142857142857101</v>
      </c>
      <c r="AE1588" s="13">
        <v>0.11009174311926601</v>
      </c>
      <c r="AF1588" s="13">
        <v>9.5238095238095205E-2</v>
      </c>
      <c r="AG1588" s="13">
        <v>0.10989010989011</v>
      </c>
      <c r="AH1588" s="13"/>
      <c r="AI1588" s="13">
        <v>0.266666666666667</v>
      </c>
      <c r="AJ1588" s="13">
        <v>0.134020618556701</v>
      </c>
      <c r="AK1588" s="13">
        <v>9.8039215686274495E-2</v>
      </c>
      <c r="AL1588" s="13">
        <v>0.155378486055777</v>
      </c>
      <c r="AM1588" s="13">
        <v>0.18965517241379301</v>
      </c>
      <c r="AN1588" s="13"/>
      <c r="AO1588" s="13">
        <v>0.15551839464882899</v>
      </c>
      <c r="AP1588" s="13">
        <v>0.15625</v>
      </c>
      <c r="AQ1588" s="13"/>
      <c r="AR1588" s="13">
        <v>7.8125E-2</v>
      </c>
      <c r="AS1588" s="13">
        <v>0.18181818181818199</v>
      </c>
      <c r="AT1588" s="13">
        <v>0.17647058823529399</v>
      </c>
      <c r="AU1588" s="13">
        <v>0.12903225806451599</v>
      </c>
      <c r="AV1588" s="13">
        <v>0.19327731092437</v>
      </c>
      <c r="AW1588" s="13">
        <v>0.15584415584415601</v>
      </c>
      <c r="AX1588" s="13">
        <v>0.19047619047618999</v>
      </c>
      <c r="AY1588" s="13">
        <v>8.8235294117647106E-2</v>
      </c>
      <c r="AZ1588" s="13">
        <v>0.12745098039215699</v>
      </c>
      <c r="BA1588" s="13">
        <v>0.10344827586206901</v>
      </c>
      <c r="BB1588" s="13">
        <v>0.175438596491228</v>
      </c>
      <c r="BC1588" s="13">
        <v>0.113207547169811</v>
      </c>
      <c r="BD1588" s="13"/>
      <c r="BE1588" s="13">
        <v>0.20396600566572201</v>
      </c>
    </row>
    <row r="1589" spans="2:57" x14ac:dyDescent="0.25">
      <c r="B1589" t="s">
        <v>614</v>
      </c>
      <c r="C1589" s="13">
        <v>0.335030549898167</v>
      </c>
      <c r="D1589" s="13">
        <v>0.27272727272727298</v>
      </c>
      <c r="E1589" s="13">
        <v>0.266666666666667</v>
      </c>
      <c r="F1589" s="13">
        <v>0.35433070866141703</v>
      </c>
      <c r="G1589" s="13">
        <v>0.35271317829457399</v>
      </c>
      <c r="H1589" s="13"/>
      <c r="I1589" s="13">
        <v>0.31545064377682402</v>
      </c>
      <c r="J1589" s="13">
        <v>0.35271317829457399</v>
      </c>
      <c r="K1589" s="13"/>
      <c r="L1589" s="13">
        <v>0.3984375</v>
      </c>
      <c r="M1589" s="13">
        <v>0.40692640692640702</v>
      </c>
      <c r="N1589" s="13">
        <v>0.32107023411371199</v>
      </c>
      <c r="O1589" s="13">
        <v>0.27244582043343701</v>
      </c>
      <c r="P1589" s="13"/>
      <c r="Q1589" s="13">
        <v>0.35135135135135098</v>
      </c>
      <c r="R1589" s="13">
        <v>0.25675675675675702</v>
      </c>
      <c r="S1589" s="13">
        <v>0.33695652173912999</v>
      </c>
      <c r="T1589" s="13">
        <v>0.36448598130841098</v>
      </c>
      <c r="U1589" s="13">
        <v>0.31451612903225801</v>
      </c>
      <c r="V1589" s="13">
        <v>0.38167938931297701</v>
      </c>
      <c r="W1589" s="13">
        <v>0.38775510204081598</v>
      </c>
      <c r="X1589" s="13">
        <v>0.30701754385964902</v>
      </c>
      <c r="Y1589" s="13"/>
      <c r="Z1589" s="13">
        <v>0.30935251798561197</v>
      </c>
      <c r="AA1589" s="13">
        <v>0.28834355828220898</v>
      </c>
      <c r="AB1589" s="13">
        <v>0.38961038961039002</v>
      </c>
      <c r="AC1589" s="13">
        <v>0.40223463687150801</v>
      </c>
      <c r="AD1589" s="13">
        <v>0.266666666666667</v>
      </c>
      <c r="AE1589" s="13">
        <v>0.37614678899082599</v>
      </c>
      <c r="AF1589" s="13">
        <v>0.26190476190476197</v>
      </c>
      <c r="AG1589" s="13">
        <v>0.29670329670329698</v>
      </c>
      <c r="AH1589" s="13"/>
      <c r="AI1589" s="13">
        <v>0.24444444444444399</v>
      </c>
      <c r="AJ1589" s="13">
        <v>0.42268041237113402</v>
      </c>
      <c r="AK1589" s="13">
        <v>0.35294117647058798</v>
      </c>
      <c r="AL1589" s="13">
        <v>0.33864541832669298</v>
      </c>
      <c r="AM1589" s="13">
        <v>0.29885057471264398</v>
      </c>
      <c r="AN1589" s="13"/>
      <c r="AO1589" s="13">
        <v>0.30769230769230799</v>
      </c>
      <c r="AP1589" s="13">
        <v>0.37760416666666702</v>
      </c>
      <c r="AQ1589" s="13"/>
      <c r="AR1589" s="13">
        <v>0.34375</v>
      </c>
      <c r="AS1589" s="13">
        <v>0.391608391608392</v>
      </c>
      <c r="AT1589" s="13">
        <v>0.41176470588235298</v>
      </c>
      <c r="AU1589" s="13">
        <v>0.483870967741935</v>
      </c>
      <c r="AV1589" s="13">
        <v>0.33613445378151302</v>
      </c>
      <c r="AW1589" s="13">
        <v>0.207792207792208</v>
      </c>
      <c r="AX1589" s="13">
        <v>0.34523809523809501</v>
      </c>
      <c r="AY1589" s="13">
        <v>0.47058823529411797</v>
      </c>
      <c r="AZ1589" s="13">
        <v>0.29411764705882398</v>
      </c>
      <c r="BA1589" s="13">
        <v>0.20689655172413801</v>
      </c>
      <c r="BB1589" s="13">
        <v>0.31578947368421101</v>
      </c>
      <c r="BC1589" s="13">
        <v>0.22641509433962301</v>
      </c>
      <c r="BD1589" s="13"/>
      <c r="BE1589" s="13">
        <v>0.40226628895184102</v>
      </c>
    </row>
    <row r="1590" spans="2:57" x14ac:dyDescent="0.25">
      <c r="B1590" t="s">
        <v>615</v>
      </c>
      <c r="C1590" s="13">
        <v>0.46232179226069198</v>
      </c>
      <c r="D1590" s="13">
        <v>0.53246753246753198</v>
      </c>
      <c r="E1590" s="13">
        <v>0.55555555555555602</v>
      </c>
      <c r="F1590" s="13">
        <v>0.476377952755905</v>
      </c>
      <c r="G1590" s="13">
        <v>0.42054263565891498</v>
      </c>
      <c r="H1590" s="13"/>
      <c r="I1590" s="13">
        <v>0.50858369098712397</v>
      </c>
      <c r="J1590" s="13">
        <v>0.42054263565891498</v>
      </c>
      <c r="K1590" s="13"/>
      <c r="L1590" s="13">
        <v>0.3359375</v>
      </c>
      <c r="M1590" s="13">
        <v>0.40259740259740301</v>
      </c>
      <c r="N1590" s="13">
        <v>0.47826086956521702</v>
      </c>
      <c r="O1590" s="13">
        <v>0.54179566563467496</v>
      </c>
      <c r="P1590" s="13"/>
      <c r="Q1590" s="13">
        <v>0.44144144144144098</v>
      </c>
      <c r="R1590" s="13">
        <v>0.59459459459459496</v>
      </c>
      <c r="S1590" s="13">
        <v>0.44565217391304301</v>
      </c>
      <c r="T1590" s="13">
        <v>0.50467289719626196</v>
      </c>
      <c r="U1590" s="13">
        <v>0.49193548387096803</v>
      </c>
      <c r="V1590" s="13">
        <v>0.41984732824427501</v>
      </c>
      <c r="W1590" s="13">
        <v>0.40816326530612201</v>
      </c>
      <c r="X1590" s="13">
        <v>0.45175438596491202</v>
      </c>
      <c r="Y1590" s="13"/>
      <c r="Z1590" s="13">
        <v>0.44604316546762601</v>
      </c>
      <c r="AA1590" s="13">
        <v>0.48466257668711699</v>
      </c>
      <c r="AB1590" s="13">
        <v>0.38961038961039002</v>
      </c>
      <c r="AC1590" s="13">
        <v>0.41340782122905001</v>
      </c>
      <c r="AD1590" s="13">
        <v>0.54285714285714304</v>
      </c>
      <c r="AE1590" s="13">
        <v>0.43119266055045902</v>
      </c>
      <c r="AF1590" s="13">
        <v>0.61904761904761896</v>
      </c>
      <c r="AG1590" s="13">
        <v>0.53846153846153799</v>
      </c>
      <c r="AH1590" s="13"/>
      <c r="AI1590" s="13">
        <v>0.422222222222222</v>
      </c>
      <c r="AJ1590" s="13">
        <v>0.39175257731958801</v>
      </c>
      <c r="AK1590" s="13">
        <v>0.47712418300653597</v>
      </c>
      <c r="AL1590" s="13">
        <v>0.468127490039841</v>
      </c>
      <c r="AM1590" s="13">
        <v>0.48275862068965503</v>
      </c>
      <c r="AN1590" s="13"/>
      <c r="AO1590" s="13">
        <v>0.489966555183946</v>
      </c>
      <c r="AP1590" s="13">
        <v>0.41927083333333298</v>
      </c>
      <c r="AQ1590" s="13"/>
      <c r="AR1590" s="13">
        <v>0.546875</v>
      </c>
      <c r="AS1590" s="13">
        <v>0.38111888111888098</v>
      </c>
      <c r="AT1590" s="13">
        <v>0.35294117647058798</v>
      </c>
      <c r="AU1590" s="13">
        <v>0.38709677419354799</v>
      </c>
      <c r="AV1590" s="13">
        <v>0.41176470588235298</v>
      </c>
      <c r="AW1590" s="13">
        <v>0.57142857142857095</v>
      </c>
      <c r="AX1590" s="13">
        <v>0.44047619047619002</v>
      </c>
      <c r="AY1590" s="13">
        <v>0.41176470588235298</v>
      </c>
      <c r="AZ1590" s="13">
        <v>0.53921568627451</v>
      </c>
      <c r="BA1590" s="13">
        <v>0.58620689655172398</v>
      </c>
      <c r="BB1590" s="13">
        <v>0.47368421052631599</v>
      </c>
      <c r="BC1590" s="13">
        <v>0.60377358490566002</v>
      </c>
      <c r="BD1590" s="13"/>
      <c r="BE1590" s="13">
        <v>0.37393767705382402</v>
      </c>
    </row>
    <row r="1591" spans="2:57" x14ac:dyDescent="0.25">
      <c r="B1591" t="s">
        <v>82</v>
      </c>
      <c r="C1591" s="13">
        <v>4.6843177189409398E-2</v>
      </c>
      <c r="D1591" s="13">
        <v>5.1948051948052E-2</v>
      </c>
      <c r="E1591" s="13">
        <v>4.4444444444444398E-2</v>
      </c>
      <c r="F1591" s="13">
        <v>3.9370078740157501E-2</v>
      </c>
      <c r="G1591" s="13">
        <v>5.0387596899224799E-2</v>
      </c>
      <c r="H1591" s="13"/>
      <c r="I1591" s="13">
        <v>4.2918454935622297E-2</v>
      </c>
      <c r="J1591" s="13">
        <v>5.0387596899224799E-2</v>
      </c>
      <c r="K1591" s="13"/>
      <c r="L1591" s="13">
        <v>2.34375E-2</v>
      </c>
      <c r="M1591" s="13">
        <v>2.5974025974026E-2</v>
      </c>
      <c r="N1591" s="13">
        <v>4.3478260869565202E-2</v>
      </c>
      <c r="O1591" s="13">
        <v>7.4303405572755402E-2</v>
      </c>
      <c r="P1591" s="13"/>
      <c r="Q1591" s="13">
        <v>5.4054054054054099E-2</v>
      </c>
      <c r="R1591" s="13">
        <v>1.35135135135135E-2</v>
      </c>
      <c r="S1591" s="13">
        <v>3.2608695652173898E-2</v>
      </c>
      <c r="T1591" s="13">
        <v>4.67289719626168E-2</v>
      </c>
      <c r="U1591" s="13">
        <v>4.8387096774193498E-2</v>
      </c>
      <c r="V1591" s="13">
        <v>1.5267175572519101E-2</v>
      </c>
      <c r="W1591" s="13">
        <v>5.10204081632653E-2</v>
      </c>
      <c r="X1591" s="13">
        <v>6.14035087719298E-2</v>
      </c>
      <c r="Y1591" s="13"/>
      <c r="Z1591" s="13">
        <v>6.4748201438848907E-2</v>
      </c>
      <c r="AA1591" s="13">
        <v>4.9079754601227002E-2</v>
      </c>
      <c r="AB1591" s="13">
        <v>6.4935064935064901E-2</v>
      </c>
      <c r="AC1591" s="13">
        <v>1.11731843575419E-2</v>
      </c>
      <c r="AD1591" s="13">
        <v>1.9047619047619001E-2</v>
      </c>
      <c r="AE1591" s="13">
        <v>8.2568807339449504E-2</v>
      </c>
      <c r="AF1591" s="13">
        <v>2.3809523809523801E-2</v>
      </c>
      <c r="AG1591" s="13">
        <v>5.4945054945054903E-2</v>
      </c>
      <c r="AH1591" s="13"/>
      <c r="AI1591" s="13">
        <v>6.6666666666666693E-2</v>
      </c>
      <c r="AJ1591" s="13">
        <v>5.1546391752577303E-2</v>
      </c>
      <c r="AK1591" s="13">
        <v>7.1895424836601302E-2</v>
      </c>
      <c r="AL1591" s="13">
        <v>3.7848605577689202E-2</v>
      </c>
      <c r="AM1591" s="13">
        <v>2.8735632183908E-2</v>
      </c>
      <c r="AN1591" s="13"/>
      <c r="AO1591" s="13">
        <v>4.6822742474916398E-2</v>
      </c>
      <c r="AP1591" s="13">
        <v>4.6875E-2</v>
      </c>
      <c r="AQ1591" s="13"/>
      <c r="AR1591" s="13">
        <v>3.125E-2</v>
      </c>
      <c r="AS1591" s="13">
        <v>4.5454545454545497E-2</v>
      </c>
      <c r="AT1591" s="13">
        <v>5.8823529411764698E-2</v>
      </c>
      <c r="AU1591" s="13">
        <v>0</v>
      </c>
      <c r="AV1591" s="13">
        <v>5.8823529411764698E-2</v>
      </c>
      <c r="AW1591" s="13">
        <v>6.4935064935064901E-2</v>
      </c>
      <c r="AX1591" s="13">
        <v>2.3809523809523801E-2</v>
      </c>
      <c r="AY1591" s="13">
        <v>2.9411764705882401E-2</v>
      </c>
      <c r="AZ1591" s="13">
        <v>3.9215686274509803E-2</v>
      </c>
      <c r="BA1591" s="13">
        <v>0.10344827586206901</v>
      </c>
      <c r="BB1591" s="13">
        <v>3.5087719298245598E-2</v>
      </c>
      <c r="BC1591" s="13">
        <v>5.6603773584905703E-2</v>
      </c>
      <c r="BD1591" s="13"/>
      <c r="BE1591" s="13">
        <v>1.9830028328611901E-2</v>
      </c>
    </row>
    <row r="1592" spans="2:57" x14ac:dyDescent="0.25">
      <c r="C1592" s="13"/>
      <c r="D1592" s="13"/>
      <c r="E1592" s="13"/>
      <c r="F1592" s="13"/>
      <c r="G1592" s="13"/>
      <c r="H1592" s="13"/>
      <c r="I1592" s="13"/>
      <c r="J1592" s="13"/>
      <c r="K1592" s="13"/>
      <c r="L1592" s="13"/>
      <c r="M1592" s="13"/>
      <c r="N1592" s="13"/>
      <c r="O1592" s="13"/>
      <c r="P1592" s="13"/>
      <c r="Q1592" s="13"/>
      <c r="R1592" s="13"/>
      <c r="S1592" s="13"/>
      <c r="T1592" s="13"/>
      <c r="U1592" s="13"/>
      <c r="V1592" s="13"/>
      <c r="W1592" s="13"/>
      <c r="X1592" s="13"/>
      <c r="Y1592" s="13"/>
      <c r="Z1592" s="13"/>
      <c r="AA1592" s="13"/>
      <c r="AB1592" s="13"/>
      <c r="AC1592" s="13"/>
      <c r="AD1592" s="13"/>
      <c r="AE1592" s="13"/>
      <c r="AF1592" s="13"/>
      <c r="AG1592" s="13"/>
      <c r="AH1592" s="13"/>
      <c r="AI1592" s="13"/>
      <c r="AJ1592" s="13"/>
      <c r="AK1592" s="13"/>
      <c r="AL1592" s="13"/>
      <c r="AM1592" s="13"/>
      <c r="AN1592" s="13"/>
      <c r="AO1592" s="13"/>
      <c r="AP1592" s="13"/>
      <c r="AQ1592" s="13"/>
      <c r="AR1592" s="13"/>
      <c r="AS1592" s="13"/>
      <c r="AT1592" s="13"/>
      <c r="AU1592" s="13"/>
      <c r="AV1592" s="13"/>
      <c r="AW1592" s="13"/>
      <c r="AX1592" s="13"/>
      <c r="AY1592" s="13"/>
      <c r="AZ1592" s="13"/>
      <c r="BA1592" s="13"/>
      <c r="BB1592" s="13"/>
      <c r="BC1592" s="13"/>
      <c r="BD1592" s="13"/>
      <c r="BE1592" s="13"/>
    </row>
    <row r="1593" spans="2:57" x14ac:dyDescent="0.25">
      <c r="B1593" s="6" t="s">
        <v>619</v>
      </c>
      <c r="C1593" s="13"/>
      <c r="D1593" s="13"/>
      <c r="E1593" s="13"/>
      <c r="F1593" s="13"/>
      <c r="G1593" s="13"/>
      <c r="H1593" s="13"/>
      <c r="I1593" s="13"/>
      <c r="J1593" s="13"/>
      <c r="K1593" s="13"/>
      <c r="L1593" s="13"/>
      <c r="M1593" s="13"/>
      <c r="N1593" s="13"/>
      <c r="O1593" s="13"/>
      <c r="P1593" s="13"/>
      <c r="Q1593" s="13"/>
      <c r="R1593" s="13"/>
      <c r="S1593" s="13"/>
      <c r="T1593" s="13"/>
      <c r="U1593" s="13"/>
      <c r="V1593" s="13"/>
      <c r="W1593" s="13"/>
      <c r="X1593" s="13"/>
      <c r="Y1593" s="13"/>
      <c r="Z1593" s="13"/>
      <c r="AA1593" s="13"/>
      <c r="AB1593" s="13"/>
      <c r="AC1593" s="13"/>
      <c r="AD1593" s="13"/>
      <c r="AE1593" s="13"/>
      <c r="AF1593" s="13"/>
      <c r="AG1593" s="13"/>
      <c r="AH1593" s="13"/>
      <c r="AI1593" s="13"/>
      <c r="AJ1593" s="13"/>
      <c r="AK1593" s="13"/>
      <c r="AL1593" s="13"/>
      <c r="AM1593" s="13"/>
      <c r="AN1593" s="13"/>
      <c r="AO1593" s="13"/>
      <c r="AP1593" s="13"/>
      <c r="AQ1593" s="13"/>
      <c r="AR1593" s="13"/>
      <c r="AS1593" s="13"/>
      <c r="AT1593" s="13"/>
      <c r="AU1593" s="13"/>
      <c r="AV1593" s="13"/>
      <c r="AW1593" s="13"/>
      <c r="AX1593" s="13"/>
      <c r="AY1593" s="13"/>
      <c r="AZ1593" s="13"/>
      <c r="BA1593" s="13"/>
      <c r="BB1593" s="13"/>
      <c r="BC1593" s="13"/>
      <c r="BD1593" s="13"/>
      <c r="BE1593" s="13"/>
    </row>
    <row r="1594" spans="2:57" x14ac:dyDescent="0.25">
      <c r="B1594" s="23" t="s">
        <v>620</v>
      </c>
      <c r="C1594" s="13"/>
      <c r="D1594" s="13"/>
      <c r="E1594" s="13"/>
      <c r="F1594" s="13"/>
      <c r="G1594" s="13"/>
      <c r="H1594" s="13"/>
      <c r="I1594" s="13"/>
      <c r="J1594" s="13"/>
      <c r="K1594" s="13"/>
      <c r="L1594" s="13"/>
      <c r="M1594" s="13"/>
      <c r="N1594" s="13"/>
      <c r="O1594" s="13"/>
      <c r="P1594" s="13"/>
      <c r="Q1594" s="13"/>
      <c r="R1594" s="13"/>
      <c r="S1594" s="13"/>
      <c r="T1594" s="13"/>
      <c r="U1594" s="13"/>
      <c r="V1594" s="13"/>
      <c r="W1594" s="13"/>
      <c r="X1594" s="13"/>
      <c r="Y1594" s="13"/>
      <c r="Z1594" s="13"/>
      <c r="AA1594" s="13"/>
      <c r="AB1594" s="13"/>
      <c r="AC1594" s="13"/>
      <c r="AD1594" s="13"/>
      <c r="AE1594" s="13"/>
      <c r="AF1594" s="13"/>
      <c r="AG1594" s="13"/>
      <c r="AH1594" s="13"/>
      <c r="AI1594" s="13"/>
      <c r="AJ1594" s="13"/>
      <c r="AK1594" s="13"/>
      <c r="AL1594" s="13"/>
      <c r="AM1594" s="13"/>
      <c r="AN1594" s="13"/>
      <c r="AO1594" s="13"/>
      <c r="AP1594" s="13"/>
      <c r="AQ1594" s="13"/>
      <c r="AR1594" s="13"/>
      <c r="AS1594" s="13"/>
      <c r="AT1594" s="13"/>
      <c r="AU1594" s="13"/>
      <c r="AV1594" s="13"/>
      <c r="AW1594" s="13"/>
      <c r="AX1594" s="13"/>
      <c r="AY1594" s="13"/>
      <c r="AZ1594" s="13"/>
      <c r="BA1594" s="13"/>
      <c r="BB1594" s="13"/>
      <c r="BC1594" s="13"/>
      <c r="BD1594" s="13"/>
      <c r="BE1594" s="13"/>
    </row>
    <row r="1595" spans="2:57" x14ac:dyDescent="0.25">
      <c r="B1595" t="s">
        <v>617</v>
      </c>
      <c r="C1595" s="13">
        <v>0.53594771241830097</v>
      </c>
      <c r="D1595" s="13">
        <v>0.72727272727272696</v>
      </c>
      <c r="E1595" s="13">
        <v>0.61111111111111105</v>
      </c>
      <c r="F1595" s="13">
        <v>0.48484848484848497</v>
      </c>
      <c r="G1595" s="13">
        <v>0.51648351648351698</v>
      </c>
      <c r="H1595" s="13"/>
      <c r="I1595" s="13">
        <v>0.56451612903225801</v>
      </c>
      <c r="J1595" s="13">
        <v>0.51648351648351698</v>
      </c>
      <c r="K1595" s="13"/>
      <c r="L1595" s="13">
        <v>0.61290322580645196</v>
      </c>
      <c r="M1595" s="13">
        <v>0.44736842105263203</v>
      </c>
      <c r="N1595" s="13">
        <v>0.46808510638297901</v>
      </c>
      <c r="O1595" s="13">
        <v>0.63888888888888895</v>
      </c>
      <c r="P1595" s="13"/>
      <c r="Q1595" s="13">
        <v>0.70588235294117696</v>
      </c>
      <c r="R1595" s="13">
        <v>0.3</v>
      </c>
      <c r="S1595" s="13">
        <v>0.58823529411764697</v>
      </c>
      <c r="T1595" s="13">
        <v>0.33333333333333298</v>
      </c>
      <c r="U1595" s="13">
        <v>0.5</v>
      </c>
      <c r="V1595" s="13">
        <v>0.375</v>
      </c>
      <c r="W1595" s="13">
        <v>0.53333333333333299</v>
      </c>
      <c r="X1595" s="13">
        <v>0.63414634146341498</v>
      </c>
      <c r="Y1595" s="13"/>
      <c r="Z1595" s="13">
        <v>0.6</v>
      </c>
      <c r="AA1595" s="13">
        <v>0.55172413793103403</v>
      </c>
      <c r="AB1595" s="13">
        <v>0.54166666666666696</v>
      </c>
      <c r="AC1595" s="13">
        <v>0.54838709677419395</v>
      </c>
      <c r="AD1595" s="13">
        <v>0.55555555555555602</v>
      </c>
      <c r="AE1595" s="13">
        <v>0.66666666666666696</v>
      </c>
      <c r="AF1595" s="13">
        <v>0.25</v>
      </c>
      <c r="AG1595" s="13">
        <v>0.2</v>
      </c>
      <c r="AH1595" s="13"/>
      <c r="AI1595" s="13">
        <v>0.66666666666666696</v>
      </c>
      <c r="AJ1595" s="13">
        <v>0.53846153846153799</v>
      </c>
      <c r="AK1595" s="13">
        <v>0.53333333333333299</v>
      </c>
      <c r="AL1595" s="13">
        <v>0.53846153846153799</v>
      </c>
      <c r="AM1595" s="13">
        <v>0.51515151515151503</v>
      </c>
      <c r="AN1595" s="13"/>
      <c r="AO1595" s="13">
        <v>0.53763440860215095</v>
      </c>
      <c r="AP1595" s="13">
        <v>0.53333333333333299</v>
      </c>
      <c r="AQ1595" s="13"/>
      <c r="AR1595" s="13">
        <v>0.2</v>
      </c>
      <c r="AS1595" s="13">
        <v>0.51923076923076905</v>
      </c>
      <c r="AT1595" s="13">
        <v>0.33333333333333298</v>
      </c>
      <c r="AU1595" s="13">
        <v>0.75</v>
      </c>
      <c r="AV1595" s="13">
        <v>0.565217391304348</v>
      </c>
      <c r="AW1595" s="13">
        <v>0.66666666666666696</v>
      </c>
      <c r="AX1595" s="13">
        <v>0.5</v>
      </c>
      <c r="AY1595" s="13">
        <v>0.33333333333333298</v>
      </c>
      <c r="AZ1595" s="13">
        <v>0.53846153846153799</v>
      </c>
      <c r="BA1595" s="13">
        <v>0.5</v>
      </c>
      <c r="BB1595" s="13">
        <v>0.7</v>
      </c>
      <c r="BC1595" s="13">
        <v>0.5</v>
      </c>
      <c r="BD1595" s="13"/>
      <c r="BE1595" s="13">
        <v>0.54166666666666696</v>
      </c>
    </row>
    <row r="1596" spans="2:57" x14ac:dyDescent="0.25">
      <c r="B1596" t="s">
        <v>618</v>
      </c>
      <c r="C1596" s="13">
        <v>0.45098039215686297</v>
      </c>
      <c r="D1596" s="13">
        <v>0.27272727272727298</v>
      </c>
      <c r="E1596" s="13">
        <v>0.38888888888888901</v>
      </c>
      <c r="F1596" s="13">
        <v>0.48484848484848497</v>
      </c>
      <c r="G1596" s="13">
        <v>0.47252747252747301</v>
      </c>
      <c r="H1596" s="13"/>
      <c r="I1596" s="13">
        <v>0.41935483870967699</v>
      </c>
      <c r="J1596" s="13">
        <v>0.47252747252747301</v>
      </c>
      <c r="K1596" s="13"/>
      <c r="L1596" s="13">
        <v>0.35483870967741898</v>
      </c>
      <c r="M1596" s="13">
        <v>0.55263157894736803</v>
      </c>
      <c r="N1596" s="13">
        <v>0.51063829787234005</v>
      </c>
      <c r="O1596" s="13">
        <v>0.36111111111111099</v>
      </c>
      <c r="P1596" s="13"/>
      <c r="Q1596" s="13">
        <v>0.29411764705882398</v>
      </c>
      <c r="R1596" s="13">
        <v>0.7</v>
      </c>
      <c r="S1596" s="13">
        <v>0.41176470588235298</v>
      </c>
      <c r="T1596" s="13">
        <v>0.66666666666666696</v>
      </c>
      <c r="U1596" s="13">
        <v>0.38888888888888901</v>
      </c>
      <c r="V1596" s="13">
        <v>0.625</v>
      </c>
      <c r="W1596" s="13">
        <v>0.46666666666666701</v>
      </c>
      <c r="X1596" s="13">
        <v>0.36585365853658502</v>
      </c>
      <c r="Y1596" s="13"/>
      <c r="Z1596" s="13">
        <v>0.36</v>
      </c>
      <c r="AA1596" s="13">
        <v>0.44827586206896602</v>
      </c>
      <c r="AB1596" s="13">
        <v>0.45833333333333298</v>
      </c>
      <c r="AC1596" s="13">
        <v>0.45161290322580599</v>
      </c>
      <c r="AD1596" s="13">
        <v>0.38888888888888901</v>
      </c>
      <c r="AE1596" s="13">
        <v>0.33333333333333298</v>
      </c>
      <c r="AF1596" s="13">
        <v>0.75</v>
      </c>
      <c r="AG1596" s="13">
        <v>0.8</v>
      </c>
      <c r="AH1596" s="13"/>
      <c r="AI1596" s="13">
        <v>0.33333333333333298</v>
      </c>
      <c r="AJ1596" s="13">
        <v>0.46153846153846201</v>
      </c>
      <c r="AK1596" s="13">
        <v>0.46666666666666701</v>
      </c>
      <c r="AL1596" s="13">
        <v>0.44871794871794901</v>
      </c>
      <c r="AM1596" s="13">
        <v>0.48484848484848497</v>
      </c>
      <c r="AN1596" s="13"/>
      <c r="AO1596" s="13">
        <v>0.45161290322580599</v>
      </c>
      <c r="AP1596" s="13">
        <v>0.45</v>
      </c>
      <c r="AQ1596" s="13"/>
      <c r="AR1596" s="13">
        <v>0.8</v>
      </c>
      <c r="AS1596" s="13">
        <v>0.44230769230769201</v>
      </c>
      <c r="AT1596" s="13">
        <v>0.66666666666666696</v>
      </c>
      <c r="AU1596" s="13">
        <v>0.25</v>
      </c>
      <c r="AV1596" s="13">
        <v>0.434782608695652</v>
      </c>
      <c r="AW1596" s="13">
        <v>0.33333333333333298</v>
      </c>
      <c r="AX1596" s="13">
        <v>0.5</v>
      </c>
      <c r="AY1596" s="13">
        <v>0.66666666666666696</v>
      </c>
      <c r="AZ1596" s="13">
        <v>0.46153846153846201</v>
      </c>
      <c r="BA1596" s="13">
        <v>0.5</v>
      </c>
      <c r="BB1596" s="13">
        <v>0.3</v>
      </c>
      <c r="BC1596" s="13">
        <v>0.5</v>
      </c>
      <c r="BD1596" s="13"/>
      <c r="BE1596" s="13">
        <v>0.44444444444444398</v>
      </c>
    </row>
    <row r="1597" spans="2:57" x14ac:dyDescent="0.25">
      <c r="B1597" t="s">
        <v>82</v>
      </c>
      <c r="C1597" s="13">
        <v>1.30718954248366E-2</v>
      </c>
      <c r="D1597" s="13">
        <v>0</v>
      </c>
      <c r="E1597" s="13">
        <v>0</v>
      </c>
      <c r="F1597" s="13">
        <v>3.03030303030303E-2</v>
      </c>
      <c r="G1597" s="13">
        <v>1.0989010989011E-2</v>
      </c>
      <c r="H1597" s="13"/>
      <c r="I1597" s="13">
        <v>1.6129032258064498E-2</v>
      </c>
      <c r="J1597" s="13">
        <v>1.0989010989011E-2</v>
      </c>
      <c r="K1597" s="13"/>
      <c r="L1597" s="13">
        <v>3.2258064516128997E-2</v>
      </c>
      <c r="M1597" s="13">
        <v>0</v>
      </c>
      <c r="N1597" s="13">
        <v>2.1276595744680899E-2</v>
      </c>
      <c r="O1597" s="13">
        <v>0</v>
      </c>
      <c r="P1597" s="13"/>
      <c r="Q1597" s="13">
        <v>0</v>
      </c>
      <c r="R1597" s="13">
        <v>0</v>
      </c>
      <c r="S1597" s="13">
        <v>0</v>
      </c>
      <c r="T1597" s="13">
        <v>0</v>
      </c>
      <c r="U1597" s="13">
        <v>0.11111111111111099</v>
      </c>
      <c r="V1597" s="13">
        <v>0</v>
      </c>
      <c r="W1597" s="13">
        <v>0</v>
      </c>
      <c r="X1597" s="13">
        <v>0</v>
      </c>
      <c r="Y1597" s="13"/>
      <c r="Z1597" s="13">
        <v>0.04</v>
      </c>
      <c r="AA1597" s="13">
        <v>0</v>
      </c>
      <c r="AB1597" s="13">
        <v>0</v>
      </c>
      <c r="AC1597" s="13">
        <v>0</v>
      </c>
      <c r="AD1597" s="13">
        <v>5.5555555555555601E-2</v>
      </c>
      <c r="AE1597" s="13">
        <v>0</v>
      </c>
      <c r="AF1597" s="13">
        <v>0</v>
      </c>
      <c r="AG1597" s="13">
        <v>0</v>
      </c>
      <c r="AH1597" s="13"/>
      <c r="AI1597" s="13">
        <v>0</v>
      </c>
      <c r="AJ1597" s="13">
        <v>0</v>
      </c>
      <c r="AK1597" s="13">
        <v>0</v>
      </c>
      <c r="AL1597" s="13">
        <v>1.2820512820512799E-2</v>
      </c>
      <c r="AM1597" s="13">
        <v>0</v>
      </c>
      <c r="AN1597" s="13"/>
      <c r="AO1597" s="13">
        <v>1.0752688172042999E-2</v>
      </c>
      <c r="AP1597" s="13">
        <v>1.6666666666666701E-2</v>
      </c>
      <c r="AQ1597" s="13"/>
      <c r="AR1597" s="13">
        <v>0</v>
      </c>
      <c r="AS1597" s="13">
        <v>3.8461538461538498E-2</v>
      </c>
      <c r="AT1597" s="13">
        <v>0</v>
      </c>
      <c r="AU1597" s="13">
        <v>0</v>
      </c>
      <c r="AV1597" s="13">
        <v>0</v>
      </c>
      <c r="AW1597" s="13">
        <v>0</v>
      </c>
      <c r="AX1597" s="13">
        <v>0</v>
      </c>
      <c r="AY1597" s="13">
        <v>0</v>
      </c>
      <c r="AZ1597" s="13">
        <v>0</v>
      </c>
      <c r="BA1597" s="13">
        <v>0</v>
      </c>
      <c r="BB1597" s="13">
        <v>0</v>
      </c>
      <c r="BC1597" s="13">
        <v>0</v>
      </c>
      <c r="BD1597" s="13"/>
      <c r="BE1597" s="13">
        <v>1.38888888888889E-2</v>
      </c>
    </row>
    <row r="1598" spans="2:57" x14ac:dyDescent="0.25">
      <c r="C1598" s="13"/>
      <c r="D1598" s="13"/>
      <c r="E1598" s="13"/>
      <c r="F1598" s="13"/>
      <c r="G1598" s="13"/>
      <c r="H1598" s="13"/>
      <c r="I1598" s="13"/>
      <c r="J1598" s="13"/>
      <c r="K1598" s="13"/>
      <c r="L1598" s="13"/>
      <c r="M1598" s="13"/>
      <c r="N1598" s="13"/>
      <c r="O1598" s="13"/>
      <c r="P1598" s="13"/>
      <c r="Q1598" s="13"/>
      <c r="R1598" s="13"/>
      <c r="S1598" s="13"/>
      <c r="T1598" s="13"/>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row>
    <row r="1599" spans="2:57" x14ac:dyDescent="0.25">
      <c r="B1599" s="6" t="s">
        <v>621</v>
      </c>
      <c r="C1599" s="13"/>
      <c r="D1599" s="13"/>
      <c r="E1599" s="13"/>
      <c r="F1599" s="13"/>
      <c r="G1599" s="13"/>
      <c r="H1599" s="13"/>
      <c r="I1599" s="13"/>
      <c r="J1599" s="13"/>
      <c r="K1599" s="13"/>
      <c r="L1599" s="13"/>
      <c r="M1599" s="13"/>
      <c r="N1599" s="13"/>
      <c r="O1599" s="13"/>
      <c r="P1599" s="13"/>
      <c r="Q1599" s="13"/>
      <c r="R1599" s="13"/>
      <c r="S1599" s="13"/>
      <c r="T1599" s="13"/>
      <c r="U1599" s="13"/>
      <c r="V1599" s="13"/>
      <c r="W1599" s="13"/>
      <c r="X1599" s="13"/>
      <c r="Y1599" s="13"/>
      <c r="Z1599" s="13"/>
      <c r="AA1599" s="13"/>
      <c r="AB1599" s="13"/>
      <c r="AC1599" s="13"/>
      <c r="AD1599" s="13"/>
      <c r="AE1599" s="13"/>
      <c r="AF1599" s="13"/>
      <c r="AG1599" s="13"/>
      <c r="AH1599" s="13"/>
      <c r="AI1599" s="13"/>
      <c r="AJ1599" s="13"/>
      <c r="AK1599" s="13"/>
      <c r="AL1599" s="13"/>
      <c r="AM1599" s="13"/>
      <c r="AN1599" s="13"/>
      <c r="AO1599" s="13"/>
      <c r="AP1599" s="13"/>
      <c r="AQ1599" s="13"/>
      <c r="AR1599" s="13"/>
      <c r="AS1599" s="13"/>
      <c r="AT1599" s="13"/>
      <c r="AU1599" s="13"/>
      <c r="AV1599" s="13"/>
      <c r="AW1599" s="13"/>
      <c r="AX1599" s="13"/>
      <c r="AY1599" s="13"/>
      <c r="AZ1599" s="13"/>
      <c r="BA1599" s="13"/>
      <c r="BB1599" s="13"/>
      <c r="BC1599" s="13"/>
      <c r="BD1599" s="13"/>
      <c r="BE1599" s="13"/>
    </row>
    <row r="1600" spans="2:57" x14ac:dyDescent="0.25">
      <c r="B1600" s="23" t="s">
        <v>242</v>
      </c>
      <c r="C1600" s="13"/>
      <c r="D1600" s="13"/>
      <c r="E1600" s="13"/>
      <c r="F1600" s="13"/>
      <c r="G1600" s="13"/>
      <c r="H1600" s="13"/>
      <c r="I1600" s="13"/>
      <c r="J1600" s="13"/>
      <c r="K1600" s="13"/>
      <c r="L1600" s="13"/>
      <c r="M1600" s="13"/>
      <c r="N1600" s="13"/>
      <c r="O1600" s="13"/>
      <c r="P1600" s="13"/>
      <c r="Q1600" s="13"/>
      <c r="R1600" s="13"/>
      <c r="S1600" s="13"/>
      <c r="T1600" s="13"/>
      <c r="U1600" s="13"/>
      <c r="V1600" s="13"/>
      <c r="W1600" s="13"/>
      <c r="X1600" s="13"/>
      <c r="Y1600" s="13"/>
      <c r="Z1600" s="13"/>
      <c r="AA1600" s="13"/>
      <c r="AB1600" s="13"/>
      <c r="AC1600" s="13"/>
      <c r="AD1600" s="13"/>
      <c r="AE1600" s="13"/>
      <c r="AF1600" s="13"/>
      <c r="AG1600" s="13"/>
      <c r="AH1600" s="13"/>
      <c r="AI1600" s="13"/>
      <c r="AJ1600" s="13"/>
      <c r="AK1600" s="13"/>
      <c r="AL1600" s="13"/>
      <c r="AM1600" s="13"/>
      <c r="AN1600" s="13"/>
      <c r="AO1600" s="13"/>
      <c r="AP1600" s="13"/>
      <c r="AQ1600" s="13"/>
      <c r="AR1600" s="13"/>
      <c r="AS1600" s="13"/>
      <c r="AT1600" s="13"/>
      <c r="AU1600" s="13"/>
      <c r="AV1600" s="13"/>
      <c r="AW1600" s="13"/>
      <c r="AX1600" s="13"/>
      <c r="AY1600" s="13"/>
      <c r="AZ1600" s="13"/>
      <c r="BA1600" s="13"/>
      <c r="BB1600" s="13"/>
      <c r="BC1600" s="13"/>
      <c r="BD1600" s="13"/>
      <c r="BE1600" s="13"/>
    </row>
    <row r="1601" spans="2:57" x14ac:dyDescent="0.25">
      <c r="B1601" t="s">
        <v>521</v>
      </c>
      <c r="C1601" s="13">
        <v>0.13543788187372699</v>
      </c>
      <c r="D1601" s="13">
        <v>9.0909090909090898E-2</v>
      </c>
      <c r="E1601" s="13">
        <v>0.125925925925926</v>
      </c>
      <c r="F1601" s="13">
        <v>0.12598425196850399</v>
      </c>
      <c r="G1601" s="13">
        <v>0.14922480620154999</v>
      </c>
      <c r="H1601" s="13"/>
      <c r="I1601" s="13">
        <v>0.120171673819742</v>
      </c>
      <c r="J1601" s="13">
        <v>0.14922480620154999</v>
      </c>
      <c r="K1601" s="13"/>
      <c r="L1601" s="13">
        <v>0.1640625</v>
      </c>
      <c r="M1601" s="13">
        <v>0.16450216450216501</v>
      </c>
      <c r="N1601" s="13">
        <v>0.14046822742474899</v>
      </c>
      <c r="O1601" s="13">
        <v>9.5975232198142399E-2</v>
      </c>
      <c r="P1601" s="13"/>
      <c r="Q1601" s="13">
        <v>0.135135135135135</v>
      </c>
      <c r="R1601" s="13">
        <v>0.14864864864864899</v>
      </c>
      <c r="S1601" s="13">
        <v>0.16304347826087001</v>
      </c>
      <c r="T1601" s="13">
        <v>9.34579439252336E-2</v>
      </c>
      <c r="U1601" s="13">
        <v>8.0645161290322606E-2</v>
      </c>
      <c r="V1601" s="13">
        <v>0.18320610687022901</v>
      </c>
      <c r="W1601" s="13">
        <v>0.16326530612244899</v>
      </c>
      <c r="X1601" s="13">
        <v>0.13596491228070201</v>
      </c>
      <c r="Y1601" s="13"/>
      <c r="Z1601" s="13">
        <v>0.100719424460432</v>
      </c>
      <c r="AA1601" s="13">
        <v>0.11656441717791401</v>
      </c>
      <c r="AB1601" s="13">
        <v>0.18831168831168801</v>
      </c>
      <c r="AC1601" s="13">
        <v>0.18994413407821201</v>
      </c>
      <c r="AD1601" s="13">
        <v>0.133333333333333</v>
      </c>
      <c r="AE1601" s="13">
        <v>9.1743119266055106E-2</v>
      </c>
      <c r="AF1601" s="13">
        <v>2.3809523809523801E-2</v>
      </c>
      <c r="AG1601" s="13">
        <v>0.13186813186813201</v>
      </c>
      <c r="AH1601" s="13"/>
      <c r="AI1601" s="13">
        <v>0.155555555555556</v>
      </c>
      <c r="AJ1601" s="13">
        <v>0.123711340206186</v>
      </c>
      <c r="AK1601" s="13">
        <v>9.8039215686274495E-2</v>
      </c>
      <c r="AL1601" s="13">
        <v>0.127490039840637</v>
      </c>
      <c r="AM1601" s="13">
        <v>0.20114942528735599</v>
      </c>
      <c r="AN1601" s="13"/>
      <c r="AO1601" s="13">
        <v>0.12374581939799301</v>
      </c>
      <c r="AP1601" s="13">
        <v>0.15364583333333301</v>
      </c>
      <c r="AQ1601" s="13"/>
      <c r="AR1601" s="13">
        <v>3.125E-2</v>
      </c>
      <c r="AS1601" s="13">
        <v>0.18531468531468501</v>
      </c>
      <c r="AT1601" s="13">
        <v>0.23529411764705899</v>
      </c>
      <c r="AU1601" s="13">
        <v>6.4516129032258104E-2</v>
      </c>
      <c r="AV1601" s="13">
        <v>0.13445378151260501</v>
      </c>
      <c r="AW1601" s="13">
        <v>0.12987012987013</v>
      </c>
      <c r="AX1601" s="13">
        <v>0.15476190476190499</v>
      </c>
      <c r="AY1601" s="13">
        <v>0.11764705882352899</v>
      </c>
      <c r="AZ1601" s="13">
        <v>9.8039215686274495E-2</v>
      </c>
      <c r="BA1601" s="13">
        <v>5.1724137931034503E-2</v>
      </c>
      <c r="BB1601" s="13">
        <v>0.19298245614035101</v>
      </c>
      <c r="BC1601" s="13">
        <v>9.4339622641509399E-2</v>
      </c>
      <c r="BD1601" s="13"/>
      <c r="BE1601" s="13">
        <v>0.17847025495750701</v>
      </c>
    </row>
    <row r="1602" spans="2:57" x14ac:dyDescent="0.25">
      <c r="B1602" t="s">
        <v>522</v>
      </c>
      <c r="C1602" s="13">
        <v>0.285132382892057</v>
      </c>
      <c r="D1602" s="13">
        <v>0.27272727272727298</v>
      </c>
      <c r="E1602" s="13">
        <v>0.24444444444444399</v>
      </c>
      <c r="F1602" s="13">
        <v>0.29921259842519699</v>
      </c>
      <c r="G1602" s="13">
        <v>0.290697674418605</v>
      </c>
      <c r="H1602" s="13"/>
      <c r="I1602" s="13">
        <v>0.27896995708154498</v>
      </c>
      <c r="J1602" s="13">
        <v>0.290697674418605</v>
      </c>
      <c r="K1602" s="13"/>
      <c r="L1602" s="13">
        <v>0.3671875</v>
      </c>
      <c r="M1602" s="13">
        <v>0.29437229437229401</v>
      </c>
      <c r="N1602" s="13">
        <v>0.29431438127090298</v>
      </c>
      <c r="O1602" s="13">
        <v>0.238390092879257</v>
      </c>
      <c r="P1602" s="13"/>
      <c r="Q1602" s="13">
        <v>0.29729729729729698</v>
      </c>
      <c r="R1602" s="13">
        <v>0.29729729729729698</v>
      </c>
      <c r="S1602" s="13">
        <v>0.38043478260869601</v>
      </c>
      <c r="T1602" s="13">
        <v>0.30841121495327101</v>
      </c>
      <c r="U1602" s="13">
        <v>0.33870967741935498</v>
      </c>
      <c r="V1602" s="13">
        <v>0.244274809160305</v>
      </c>
      <c r="W1602" s="13">
        <v>0.22448979591836701</v>
      </c>
      <c r="X1602" s="13">
        <v>0.25438596491228099</v>
      </c>
      <c r="Y1602" s="13"/>
      <c r="Z1602" s="13">
        <v>0.30215827338129497</v>
      </c>
      <c r="AA1602" s="13">
        <v>0.214723926380368</v>
      </c>
      <c r="AB1602" s="13">
        <v>0.331168831168831</v>
      </c>
      <c r="AC1602" s="13">
        <v>0.29050279329608902</v>
      </c>
      <c r="AD1602" s="13">
        <v>0.29523809523809502</v>
      </c>
      <c r="AE1602" s="13">
        <v>0.33027522935779802</v>
      </c>
      <c r="AF1602" s="13">
        <v>0.238095238095238</v>
      </c>
      <c r="AG1602" s="13">
        <v>0.25274725274725302</v>
      </c>
      <c r="AH1602" s="13"/>
      <c r="AI1602" s="13">
        <v>0.22222222222222199</v>
      </c>
      <c r="AJ1602" s="13">
        <v>0.39175257731958801</v>
      </c>
      <c r="AK1602" s="13">
        <v>0.24183006535947699</v>
      </c>
      <c r="AL1602" s="13">
        <v>0.28884462151394402</v>
      </c>
      <c r="AM1602" s="13">
        <v>0.28160919540229901</v>
      </c>
      <c r="AN1602" s="13"/>
      <c r="AO1602" s="13">
        <v>0.27424749163879603</v>
      </c>
      <c r="AP1602" s="13">
        <v>0.30208333333333298</v>
      </c>
      <c r="AQ1602" s="13"/>
      <c r="AR1602" s="13">
        <v>0.359375</v>
      </c>
      <c r="AS1602" s="13">
        <v>0.286713286713287</v>
      </c>
      <c r="AT1602" s="13">
        <v>0.41176470588235298</v>
      </c>
      <c r="AU1602" s="13">
        <v>0.32258064516128998</v>
      </c>
      <c r="AV1602" s="13">
        <v>0.17647058823529399</v>
      </c>
      <c r="AW1602" s="13">
        <v>0.29870129870129902</v>
      </c>
      <c r="AX1602" s="13">
        <v>0.273809523809524</v>
      </c>
      <c r="AY1602" s="13">
        <v>0.20588235294117599</v>
      </c>
      <c r="AZ1602" s="13">
        <v>0.30392156862745101</v>
      </c>
      <c r="BA1602" s="13">
        <v>0.32758620689655199</v>
      </c>
      <c r="BB1602" s="13">
        <v>0.35087719298245601</v>
      </c>
      <c r="BC1602" s="13">
        <v>0.26415094339622602</v>
      </c>
      <c r="BD1602" s="13"/>
      <c r="BE1602" s="13">
        <v>0.297450424929178</v>
      </c>
    </row>
    <row r="1603" spans="2:57" x14ac:dyDescent="0.25">
      <c r="B1603" t="s">
        <v>523</v>
      </c>
      <c r="C1603" s="13">
        <v>0.28920570264765799</v>
      </c>
      <c r="D1603" s="13">
        <v>0.35064935064935099</v>
      </c>
      <c r="E1603" s="13">
        <v>0.25185185185185199</v>
      </c>
      <c r="F1603" s="13">
        <v>0.29527559055118102</v>
      </c>
      <c r="G1603" s="13">
        <v>0.28682170542635699</v>
      </c>
      <c r="H1603" s="13"/>
      <c r="I1603" s="13">
        <v>0.29184549356223199</v>
      </c>
      <c r="J1603" s="13">
        <v>0.28682170542635699</v>
      </c>
      <c r="K1603" s="13"/>
      <c r="L1603" s="13">
        <v>0.2421875</v>
      </c>
      <c r="M1603" s="13">
        <v>0.307359307359307</v>
      </c>
      <c r="N1603" s="13">
        <v>0.28093645484949797</v>
      </c>
      <c r="O1603" s="13">
        <v>0.30340557275541802</v>
      </c>
      <c r="P1603" s="13"/>
      <c r="Q1603" s="13">
        <v>0.29729729729729698</v>
      </c>
      <c r="R1603" s="13">
        <v>0.27027027027027001</v>
      </c>
      <c r="S1603" s="13">
        <v>0.22826086956521699</v>
      </c>
      <c r="T1603" s="13">
        <v>0.30841121495327101</v>
      </c>
      <c r="U1603" s="13">
        <v>0.29032258064516098</v>
      </c>
      <c r="V1603" s="13">
        <v>0.32824427480916002</v>
      </c>
      <c r="W1603" s="13">
        <v>0.33673469387755101</v>
      </c>
      <c r="X1603" s="13">
        <v>0.27631578947368401</v>
      </c>
      <c r="Y1603" s="13"/>
      <c r="Z1603" s="13">
        <v>0.26618705035971202</v>
      </c>
      <c r="AA1603" s="13">
        <v>0.31901840490797501</v>
      </c>
      <c r="AB1603" s="13">
        <v>0.22077922077922099</v>
      </c>
      <c r="AC1603" s="13">
        <v>0.29050279329608902</v>
      </c>
      <c r="AD1603" s="13">
        <v>0.27619047619047599</v>
      </c>
      <c r="AE1603" s="13">
        <v>0.28440366972477099</v>
      </c>
      <c r="AF1603" s="13">
        <v>0.452380952380952</v>
      </c>
      <c r="AG1603" s="13">
        <v>0.32967032967033</v>
      </c>
      <c r="AH1603" s="13"/>
      <c r="AI1603" s="13">
        <v>0.2</v>
      </c>
      <c r="AJ1603" s="13">
        <v>0.216494845360825</v>
      </c>
      <c r="AK1603" s="13">
        <v>0.39215686274509798</v>
      </c>
      <c r="AL1603" s="13">
        <v>0.29282868525896399</v>
      </c>
      <c r="AM1603" s="13">
        <v>0.24137931034482801</v>
      </c>
      <c r="AN1603" s="13"/>
      <c r="AO1603" s="13">
        <v>0.29264214046822701</v>
      </c>
      <c r="AP1603" s="13">
        <v>0.28385416666666702</v>
      </c>
      <c r="AQ1603" s="13"/>
      <c r="AR1603" s="13">
        <v>0.390625</v>
      </c>
      <c r="AS1603" s="13">
        <v>0.26223776223776202</v>
      </c>
      <c r="AT1603" s="13">
        <v>0.17647058823529399</v>
      </c>
      <c r="AU1603" s="13">
        <v>0.35483870967741898</v>
      </c>
      <c r="AV1603" s="13">
        <v>0.310924369747899</v>
      </c>
      <c r="AW1603" s="13">
        <v>0.207792207792208</v>
      </c>
      <c r="AX1603" s="13">
        <v>0.26190476190476197</v>
      </c>
      <c r="AY1603" s="13">
        <v>0.38235294117647101</v>
      </c>
      <c r="AZ1603" s="13">
        <v>0.35294117647058798</v>
      </c>
      <c r="BA1603" s="13">
        <v>0.27586206896551702</v>
      </c>
      <c r="BB1603" s="13">
        <v>0.24561403508771901</v>
      </c>
      <c r="BC1603" s="13">
        <v>0.30188679245283001</v>
      </c>
      <c r="BD1603" s="13"/>
      <c r="BE1603" s="13">
        <v>0.274787535410765</v>
      </c>
    </row>
    <row r="1604" spans="2:57" x14ac:dyDescent="0.25">
      <c r="B1604" t="s">
        <v>524</v>
      </c>
      <c r="C1604" s="13">
        <v>0.14969450101833001</v>
      </c>
      <c r="D1604" s="13">
        <v>9.0909090909090898E-2</v>
      </c>
      <c r="E1604" s="13">
        <v>0.21481481481481501</v>
      </c>
      <c r="F1604" s="13">
        <v>0.14960629921259799</v>
      </c>
      <c r="G1604" s="13">
        <v>0.14147286821705399</v>
      </c>
      <c r="H1604" s="13"/>
      <c r="I1604" s="13">
        <v>0.15879828326180301</v>
      </c>
      <c r="J1604" s="13">
        <v>0.14147286821705399</v>
      </c>
      <c r="K1604" s="13"/>
      <c r="L1604" s="13">
        <v>0.1484375</v>
      </c>
      <c r="M1604" s="13">
        <v>0.11688311688311701</v>
      </c>
      <c r="N1604" s="13">
        <v>0.163879598662207</v>
      </c>
      <c r="O1604" s="13">
        <v>0.16099071207430299</v>
      </c>
      <c r="P1604" s="13"/>
      <c r="Q1604" s="13">
        <v>0.126126126126126</v>
      </c>
      <c r="R1604" s="13">
        <v>0.162162162162162</v>
      </c>
      <c r="S1604" s="13">
        <v>0.108695652173913</v>
      </c>
      <c r="T1604" s="13">
        <v>0.168224299065421</v>
      </c>
      <c r="U1604" s="13">
        <v>0.13709677419354799</v>
      </c>
      <c r="V1604" s="13">
        <v>0.12977099236641201</v>
      </c>
      <c r="W1604" s="13">
        <v>0.17346938775510201</v>
      </c>
      <c r="X1604" s="13">
        <v>0.162280701754386</v>
      </c>
      <c r="Y1604" s="13"/>
      <c r="Z1604" s="13">
        <v>0.194244604316547</v>
      </c>
      <c r="AA1604" s="13">
        <v>0.19631901840490801</v>
      </c>
      <c r="AB1604" s="13">
        <v>0.14285714285714299</v>
      </c>
      <c r="AC1604" s="13">
        <v>0.12849162011173201</v>
      </c>
      <c r="AD1604" s="13">
        <v>0.114285714285714</v>
      </c>
      <c r="AE1604" s="13">
        <v>0.119266055045872</v>
      </c>
      <c r="AF1604" s="13">
        <v>0.119047619047619</v>
      </c>
      <c r="AG1604" s="13">
        <v>0.14285714285714299</v>
      </c>
      <c r="AH1604" s="13"/>
      <c r="AI1604" s="13">
        <v>0.17777777777777801</v>
      </c>
      <c r="AJ1604" s="13">
        <v>0.123711340206186</v>
      </c>
      <c r="AK1604" s="13">
        <v>0.10457516339869299</v>
      </c>
      <c r="AL1604" s="13">
        <v>0.167330677290837</v>
      </c>
      <c r="AM1604" s="13">
        <v>0.14367816091954</v>
      </c>
      <c r="AN1604" s="13"/>
      <c r="AO1604" s="13">
        <v>0.160535117056856</v>
      </c>
      <c r="AP1604" s="13">
        <v>0.1328125</v>
      </c>
      <c r="AQ1604" s="13"/>
      <c r="AR1604" s="13">
        <v>0.140625</v>
      </c>
      <c r="AS1604" s="13">
        <v>0.125874125874126</v>
      </c>
      <c r="AT1604" s="13">
        <v>0</v>
      </c>
      <c r="AU1604" s="13">
        <v>6.4516129032258104E-2</v>
      </c>
      <c r="AV1604" s="13">
        <v>0.218487394957983</v>
      </c>
      <c r="AW1604" s="13">
        <v>0.22077922077922099</v>
      </c>
      <c r="AX1604" s="13">
        <v>0.214285714285714</v>
      </c>
      <c r="AY1604" s="13">
        <v>8.8235294117647106E-2</v>
      </c>
      <c r="AZ1604" s="13">
        <v>0.10784313725490199</v>
      </c>
      <c r="BA1604" s="13">
        <v>0.17241379310344801</v>
      </c>
      <c r="BB1604" s="13">
        <v>0.12280701754386</v>
      </c>
      <c r="BC1604" s="13">
        <v>0.15094339622641501</v>
      </c>
      <c r="BD1604" s="13"/>
      <c r="BE1604" s="13">
        <v>0.15014164305948999</v>
      </c>
    </row>
    <row r="1605" spans="2:57" x14ac:dyDescent="0.25">
      <c r="B1605" t="s">
        <v>525</v>
      </c>
      <c r="C1605" s="13">
        <v>9.2668024439918506E-2</v>
      </c>
      <c r="D1605" s="13">
        <v>0.103896103896104</v>
      </c>
      <c r="E1605" s="13">
        <v>0.11111111111111099</v>
      </c>
      <c r="F1605" s="13">
        <v>8.2677165354330701E-2</v>
      </c>
      <c r="G1605" s="13">
        <v>9.1085271317829494E-2</v>
      </c>
      <c r="H1605" s="13"/>
      <c r="I1605" s="13">
        <v>9.4420600858369105E-2</v>
      </c>
      <c r="J1605" s="13">
        <v>9.1085271317829494E-2</v>
      </c>
      <c r="K1605" s="13"/>
      <c r="L1605" s="13">
        <v>4.6875E-2</v>
      </c>
      <c r="M1605" s="13">
        <v>8.6580086580086604E-2</v>
      </c>
      <c r="N1605" s="13">
        <v>7.69230769230769E-2</v>
      </c>
      <c r="O1605" s="13">
        <v>0.13003095975232201</v>
      </c>
      <c r="P1605" s="13"/>
      <c r="Q1605" s="13">
        <v>7.2072072072072099E-2</v>
      </c>
      <c r="R1605" s="13">
        <v>9.45945945945946E-2</v>
      </c>
      <c r="S1605" s="13">
        <v>8.6956521739130405E-2</v>
      </c>
      <c r="T1605" s="13">
        <v>8.4112149532710304E-2</v>
      </c>
      <c r="U1605" s="13">
        <v>0.104838709677419</v>
      </c>
      <c r="V1605" s="13">
        <v>9.1603053435114504E-2</v>
      </c>
      <c r="W1605" s="13">
        <v>6.1224489795918401E-2</v>
      </c>
      <c r="X1605" s="13">
        <v>0.114035087719298</v>
      </c>
      <c r="Y1605" s="13"/>
      <c r="Z1605" s="13">
        <v>7.9136690647481994E-2</v>
      </c>
      <c r="AA1605" s="13">
        <v>8.5889570552147201E-2</v>
      </c>
      <c r="AB1605" s="13">
        <v>5.1948051948052E-2</v>
      </c>
      <c r="AC1605" s="13">
        <v>8.9385474860335198E-2</v>
      </c>
      <c r="AD1605" s="13">
        <v>0.14285714285714299</v>
      </c>
      <c r="AE1605" s="13">
        <v>0.100917431192661</v>
      </c>
      <c r="AF1605" s="13">
        <v>0.16666666666666699</v>
      </c>
      <c r="AG1605" s="13">
        <v>9.8901098901098897E-2</v>
      </c>
      <c r="AH1605" s="13"/>
      <c r="AI1605" s="13">
        <v>0.155555555555556</v>
      </c>
      <c r="AJ1605" s="13">
        <v>0.11340206185567001</v>
      </c>
      <c r="AK1605" s="13">
        <v>7.8431372549019607E-2</v>
      </c>
      <c r="AL1605" s="13">
        <v>7.7689243027888405E-2</v>
      </c>
      <c r="AM1605" s="13">
        <v>0.12068965517241401</v>
      </c>
      <c r="AN1605" s="13"/>
      <c r="AO1605" s="13">
        <v>9.3645484949832797E-2</v>
      </c>
      <c r="AP1605" s="13">
        <v>9.1145833333333301E-2</v>
      </c>
      <c r="AQ1605" s="13"/>
      <c r="AR1605" s="13">
        <v>7.8125E-2</v>
      </c>
      <c r="AS1605" s="13">
        <v>8.0419580419580403E-2</v>
      </c>
      <c r="AT1605" s="13">
        <v>0.11764705882352899</v>
      </c>
      <c r="AU1605" s="13">
        <v>0.12903225806451599</v>
      </c>
      <c r="AV1605" s="13">
        <v>0.11764705882352899</v>
      </c>
      <c r="AW1605" s="13">
        <v>9.0909090909090898E-2</v>
      </c>
      <c r="AX1605" s="13">
        <v>5.95238095238095E-2</v>
      </c>
      <c r="AY1605" s="13">
        <v>0.17647058823529399</v>
      </c>
      <c r="AZ1605" s="13">
        <v>9.8039215686274495E-2</v>
      </c>
      <c r="BA1605" s="13">
        <v>0.12068965517241401</v>
      </c>
      <c r="BB1605" s="13">
        <v>5.2631578947368397E-2</v>
      </c>
      <c r="BC1605" s="13">
        <v>9.4339622641509399E-2</v>
      </c>
      <c r="BD1605" s="13"/>
      <c r="BE1605" s="13">
        <v>7.9320113314447604E-2</v>
      </c>
    </row>
    <row r="1606" spans="2:57" x14ac:dyDescent="0.25">
      <c r="B1606" t="s">
        <v>82</v>
      </c>
      <c r="C1606" s="13">
        <v>4.7861507128309597E-2</v>
      </c>
      <c r="D1606" s="13">
        <v>9.0909090909090898E-2</v>
      </c>
      <c r="E1606" s="13">
        <v>5.1851851851851899E-2</v>
      </c>
      <c r="F1606" s="13">
        <v>4.7244094488188997E-2</v>
      </c>
      <c r="G1606" s="13">
        <v>4.0697674418604703E-2</v>
      </c>
      <c r="H1606" s="13"/>
      <c r="I1606" s="13">
        <v>5.5793991416309002E-2</v>
      </c>
      <c r="J1606" s="13">
        <v>4.0697674418604703E-2</v>
      </c>
      <c r="K1606" s="13"/>
      <c r="L1606" s="13">
        <v>3.125E-2</v>
      </c>
      <c r="M1606" s="13">
        <v>3.03030303030303E-2</v>
      </c>
      <c r="N1606" s="13">
        <v>4.3478260869565202E-2</v>
      </c>
      <c r="O1606" s="13">
        <v>7.1207430340557307E-2</v>
      </c>
      <c r="P1606" s="13"/>
      <c r="Q1606" s="13">
        <v>7.2072072072072099E-2</v>
      </c>
      <c r="R1606" s="13">
        <v>2.7027027027027001E-2</v>
      </c>
      <c r="S1606" s="13">
        <v>3.2608695652173898E-2</v>
      </c>
      <c r="T1606" s="13">
        <v>3.7383177570093497E-2</v>
      </c>
      <c r="U1606" s="13">
        <v>4.8387096774193498E-2</v>
      </c>
      <c r="V1606" s="13">
        <v>2.2900763358778602E-2</v>
      </c>
      <c r="W1606" s="13">
        <v>4.08163265306122E-2</v>
      </c>
      <c r="X1606" s="13">
        <v>5.7017543859649099E-2</v>
      </c>
      <c r="Y1606" s="13"/>
      <c r="Z1606" s="13">
        <v>5.7553956834532398E-2</v>
      </c>
      <c r="AA1606" s="13">
        <v>6.7484662576687102E-2</v>
      </c>
      <c r="AB1606" s="13">
        <v>6.4935064935064901E-2</v>
      </c>
      <c r="AC1606" s="13">
        <v>1.11731843575419E-2</v>
      </c>
      <c r="AD1606" s="13">
        <v>3.8095238095238099E-2</v>
      </c>
      <c r="AE1606" s="13">
        <v>7.3394495412843999E-2</v>
      </c>
      <c r="AF1606" s="13">
        <v>0</v>
      </c>
      <c r="AG1606" s="13">
        <v>4.3956043956044001E-2</v>
      </c>
      <c r="AH1606" s="13"/>
      <c r="AI1606" s="13">
        <v>8.8888888888888906E-2</v>
      </c>
      <c r="AJ1606" s="13">
        <v>3.09278350515464E-2</v>
      </c>
      <c r="AK1606" s="13">
        <v>8.4967320261437898E-2</v>
      </c>
      <c r="AL1606" s="13">
        <v>4.5816733067729098E-2</v>
      </c>
      <c r="AM1606" s="13">
        <v>1.1494252873563199E-2</v>
      </c>
      <c r="AN1606" s="13"/>
      <c r="AO1606" s="13">
        <v>5.5183946488294298E-2</v>
      </c>
      <c r="AP1606" s="13">
        <v>3.6458333333333301E-2</v>
      </c>
      <c r="AQ1606" s="13"/>
      <c r="AR1606" s="13">
        <v>0</v>
      </c>
      <c r="AS1606" s="13">
        <v>5.9440559440559398E-2</v>
      </c>
      <c r="AT1606" s="13">
        <v>5.8823529411764698E-2</v>
      </c>
      <c r="AU1606" s="13">
        <v>6.4516129032258104E-2</v>
      </c>
      <c r="AV1606" s="13">
        <v>4.20168067226891E-2</v>
      </c>
      <c r="AW1606" s="13">
        <v>5.1948051948052E-2</v>
      </c>
      <c r="AX1606" s="13">
        <v>3.5714285714285698E-2</v>
      </c>
      <c r="AY1606" s="13">
        <v>2.9411764705882401E-2</v>
      </c>
      <c r="AZ1606" s="13">
        <v>3.9215686274509803E-2</v>
      </c>
      <c r="BA1606" s="13">
        <v>5.1724137931034503E-2</v>
      </c>
      <c r="BB1606" s="13">
        <v>3.5087719298245598E-2</v>
      </c>
      <c r="BC1606" s="13">
        <v>9.4339622641509399E-2</v>
      </c>
      <c r="BD1606" s="13"/>
      <c r="BE1606" s="13">
        <v>1.9830028328611901E-2</v>
      </c>
    </row>
    <row r="1607" spans="2:57" x14ac:dyDescent="0.25">
      <c r="B1607" t="s">
        <v>526</v>
      </c>
      <c r="C1607" s="13">
        <v>0.42057026476578402</v>
      </c>
      <c r="D1607" s="13">
        <v>0.36363636363636398</v>
      </c>
      <c r="E1607" s="13">
        <v>0.37037037037037002</v>
      </c>
      <c r="F1607" s="13">
        <v>0.42519685039370098</v>
      </c>
      <c r="G1607" s="13">
        <v>0.43992248062015499</v>
      </c>
      <c r="H1607" s="13"/>
      <c r="I1607" s="13">
        <v>0.39914163090128801</v>
      </c>
      <c r="J1607" s="13">
        <v>0.43992248062015499</v>
      </c>
      <c r="K1607" s="13"/>
      <c r="L1607" s="13">
        <v>0.53125</v>
      </c>
      <c r="M1607" s="13">
        <v>0.45887445887445899</v>
      </c>
      <c r="N1607" s="13">
        <v>0.434782608695652</v>
      </c>
      <c r="O1607" s="13">
        <v>0.33436532507739902</v>
      </c>
      <c r="P1607" s="13"/>
      <c r="Q1607" s="13">
        <v>0.43243243243243201</v>
      </c>
      <c r="R1607" s="13">
        <v>0.445945945945946</v>
      </c>
      <c r="S1607" s="13">
        <v>0.54347826086956497</v>
      </c>
      <c r="T1607" s="13">
        <v>0.401869158878505</v>
      </c>
      <c r="U1607" s="13">
        <v>0.41935483870967699</v>
      </c>
      <c r="V1607" s="13">
        <v>0.42748091603053401</v>
      </c>
      <c r="W1607" s="13">
        <v>0.38775510204081598</v>
      </c>
      <c r="X1607" s="13">
        <v>0.390350877192982</v>
      </c>
      <c r="Y1607" s="13"/>
      <c r="Z1607" s="13">
        <v>0.402877697841727</v>
      </c>
      <c r="AA1607" s="13">
        <v>0.33128834355828202</v>
      </c>
      <c r="AB1607" s="13">
        <v>0.51948051948051899</v>
      </c>
      <c r="AC1607" s="13">
        <v>0.480446927374302</v>
      </c>
      <c r="AD1607" s="13">
        <v>0.42857142857142899</v>
      </c>
      <c r="AE1607" s="13">
        <v>0.42201834862385301</v>
      </c>
      <c r="AF1607" s="13">
        <v>0.26190476190476197</v>
      </c>
      <c r="AG1607" s="13">
        <v>0.38461538461538503</v>
      </c>
      <c r="AH1607" s="13"/>
      <c r="AI1607" s="13">
        <v>0.37777777777777799</v>
      </c>
      <c r="AJ1607" s="13">
        <v>0.51546391752577303</v>
      </c>
      <c r="AK1607" s="13">
        <v>0.33986928104575198</v>
      </c>
      <c r="AL1607" s="13">
        <v>0.41633466135458203</v>
      </c>
      <c r="AM1607" s="13">
        <v>0.48275862068965503</v>
      </c>
      <c r="AN1607" s="13"/>
      <c r="AO1607" s="13">
        <v>0.39799331103678898</v>
      </c>
      <c r="AP1607" s="13">
        <v>0.45572916666666702</v>
      </c>
      <c r="AQ1607" s="13"/>
      <c r="AR1607" s="13">
        <v>0.390625</v>
      </c>
      <c r="AS1607" s="13">
        <v>0.47202797202797198</v>
      </c>
      <c r="AT1607" s="13">
        <v>0.64705882352941202</v>
      </c>
      <c r="AU1607" s="13">
        <v>0.38709677419354799</v>
      </c>
      <c r="AV1607" s="13">
        <v>0.310924369747899</v>
      </c>
      <c r="AW1607" s="13">
        <v>0.42857142857142899</v>
      </c>
      <c r="AX1607" s="13">
        <v>0.42857142857142899</v>
      </c>
      <c r="AY1607" s="13">
        <v>0.32352941176470601</v>
      </c>
      <c r="AZ1607" s="13">
        <v>0.40196078431372501</v>
      </c>
      <c r="BA1607" s="13">
        <v>0.37931034482758602</v>
      </c>
      <c r="BB1607" s="13">
        <v>0.54385964912280704</v>
      </c>
      <c r="BC1607" s="13">
        <v>0.35849056603773599</v>
      </c>
      <c r="BD1607" s="13"/>
      <c r="BE1607" s="13">
        <v>0.47592067988668602</v>
      </c>
    </row>
    <row r="1608" spans="2:57" x14ac:dyDescent="0.25">
      <c r="B1608" t="s">
        <v>527</v>
      </c>
      <c r="C1608" s="13">
        <v>0.24236252545824799</v>
      </c>
      <c r="D1608" s="13">
        <v>0.19480519480519501</v>
      </c>
      <c r="E1608" s="13">
        <v>0.32592592592592601</v>
      </c>
      <c r="F1608" s="13">
        <v>0.232283464566929</v>
      </c>
      <c r="G1608" s="13">
        <v>0.232558139534884</v>
      </c>
      <c r="H1608" s="13"/>
      <c r="I1608" s="13">
        <v>0.25321888412017202</v>
      </c>
      <c r="J1608" s="13">
        <v>0.232558139534884</v>
      </c>
      <c r="K1608" s="13"/>
      <c r="L1608" s="13">
        <v>0.1953125</v>
      </c>
      <c r="M1608" s="13">
        <v>0.20346320346320301</v>
      </c>
      <c r="N1608" s="13">
        <v>0.24080267558528401</v>
      </c>
      <c r="O1608" s="13">
        <v>0.29102167182662497</v>
      </c>
      <c r="P1608" s="13"/>
      <c r="Q1608" s="13">
        <v>0.19819819819819801</v>
      </c>
      <c r="R1608" s="13">
        <v>0.25675675675675702</v>
      </c>
      <c r="S1608" s="13">
        <v>0.19565217391304299</v>
      </c>
      <c r="T1608" s="13">
        <v>0.25233644859813098</v>
      </c>
      <c r="U1608" s="13">
        <v>0.241935483870968</v>
      </c>
      <c r="V1608" s="13">
        <v>0.221374045801527</v>
      </c>
      <c r="W1608" s="13">
        <v>0.23469387755102</v>
      </c>
      <c r="X1608" s="13">
        <v>0.27631578947368401</v>
      </c>
      <c r="Y1608" s="13"/>
      <c r="Z1608" s="13">
        <v>0.27338129496402902</v>
      </c>
      <c r="AA1608" s="13">
        <v>0.28220858895705497</v>
      </c>
      <c r="AB1608" s="13">
        <v>0.19480519480519501</v>
      </c>
      <c r="AC1608" s="13">
        <v>0.217877094972067</v>
      </c>
      <c r="AD1608" s="13">
        <v>0.25714285714285701</v>
      </c>
      <c r="AE1608" s="13">
        <v>0.22018348623853201</v>
      </c>
      <c r="AF1608" s="13">
        <v>0.28571428571428598</v>
      </c>
      <c r="AG1608" s="13">
        <v>0.24175824175824201</v>
      </c>
      <c r="AH1608" s="13"/>
      <c r="AI1608" s="13">
        <v>0.33333333333333298</v>
      </c>
      <c r="AJ1608" s="13">
        <v>0.23711340206185599</v>
      </c>
      <c r="AK1608" s="13">
        <v>0.18300653594771199</v>
      </c>
      <c r="AL1608" s="13">
        <v>0.24501992031872499</v>
      </c>
      <c r="AM1608" s="13">
        <v>0.26436781609195398</v>
      </c>
      <c r="AN1608" s="13"/>
      <c r="AO1608" s="13">
        <v>0.25418060200668902</v>
      </c>
      <c r="AP1608" s="13">
        <v>0.22395833333333301</v>
      </c>
      <c r="AQ1608" s="13"/>
      <c r="AR1608" s="13">
        <v>0.21875</v>
      </c>
      <c r="AS1608" s="13">
        <v>0.206293706293706</v>
      </c>
      <c r="AT1608" s="13">
        <v>0.11764705882352899</v>
      </c>
      <c r="AU1608" s="13">
        <v>0.19354838709677399</v>
      </c>
      <c r="AV1608" s="13">
        <v>0.33613445378151302</v>
      </c>
      <c r="AW1608" s="13">
        <v>0.31168831168831201</v>
      </c>
      <c r="AX1608" s="13">
        <v>0.273809523809524</v>
      </c>
      <c r="AY1608" s="13">
        <v>0.26470588235294101</v>
      </c>
      <c r="AZ1608" s="13">
        <v>0.20588235294117599</v>
      </c>
      <c r="BA1608" s="13">
        <v>0.29310344827586199</v>
      </c>
      <c r="BB1608" s="13">
        <v>0.175438596491228</v>
      </c>
      <c r="BC1608" s="13">
        <v>0.245283018867925</v>
      </c>
      <c r="BD1608" s="13"/>
      <c r="BE1608" s="13">
        <v>0.22946175637393801</v>
      </c>
    </row>
    <row r="1609" spans="2:57" x14ac:dyDescent="0.25">
      <c r="B1609" t="s">
        <v>274</v>
      </c>
      <c r="C1609" s="13">
        <v>0.178207739307536</v>
      </c>
      <c r="D1609" s="13">
        <v>0.168831168831169</v>
      </c>
      <c r="E1609" s="13">
        <v>4.4444444444444398E-2</v>
      </c>
      <c r="F1609" s="13">
        <v>0.192913385826772</v>
      </c>
      <c r="G1609" s="13">
        <v>0.20736434108527099</v>
      </c>
      <c r="H1609" s="13"/>
      <c r="I1609" s="13">
        <v>0.145922746781116</v>
      </c>
      <c r="J1609" s="13">
        <v>0.20736434108527099</v>
      </c>
      <c r="K1609" s="13"/>
      <c r="L1609" s="13">
        <v>0.3359375</v>
      </c>
      <c r="M1609" s="13">
        <v>0.25541125541125498</v>
      </c>
      <c r="N1609" s="13">
        <v>0.19397993311036801</v>
      </c>
      <c r="O1609" s="13">
        <v>4.3343653250773898E-2</v>
      </c>
      <c r="P1609" s="13"/>
      <c r="Q1609" s="13">
        <v>0.23423423423423401</v>
      </c>
      <c r="R1609" s="13">
        <v>0.18918918918918901</v>
      </c>
      <c r="S1609" s="13">
        <v>0.34782608695652201</v>
      </c>
      <c r="T1609" s="13">
        <v>0.14953271028037399</v>
      </c>
      <c r="U1609" s="13">
        <v>0.17741935483870999</v>
      </c>
      <c r="V1609" s="13">
        <v>0.206106870229008</v>
      </c>
      <c r="W1609" s="13">
        <v>0.15306122448979601</v>
      </c>
      <c r="X1609" s="13">
        <v>0.114035087719298</v>
      </c>
      <c r="Y1609" s="13"/>
      <c r="Z1609" s="13">
        <v>0.12949640287769801</v>
      </c>
      <c r="AA1609" s="13">
        <v>4.9079754601226898E-2</v>
      </c>
      <c r="AB1609" s="13">
        <v>0.32467532467532501</v>
      </c>
      <c r="AC1609" s="13">
        <v>0.26256983240223503</v>
      </c>
      <c r="AD1609" s="13">
        <v>0.17142857142857101</v>
      </c>
      <c r="AE1609" s="13">
        <v>0.201834862385321</v>
      </c>
      <c r="AF1609" s="13">
        <v>-2.3809523809523801E-2</v>
      </c>
      <c r="AG1609" s="13">
        <v>0.14285714285714299</v>
      </c>
      <c r="AH1609" s="13"/>
      <c r="AI1609" s="13">
        <v>4.4444444444444398E-2</v>
      </c>
      <c r="AJ1609" s="13">
        <v>0.27835051546391698</v>
      </c>
      <c r="AK1609" s="13">
        <v>0.15686274509803899</v>
      </c>
      <c r="AL1609" s="13">
        <v>0.171314741035857</v>
      </c>
      <c r="AM1609" s="13">
        <v>0.21839080459770099</v>
      </c>
      <c r="AN1609" s="13"/>
      <c r="AO1609" s="13">
        <v>0.14381270903009999</v>
      </c>
      <c r="AP1609" s="13">
        <v>0.23177083333333301</v>
      </c>
      <c r="AQ1609" s="13"/>
      <c r="AR1609" s="13">
        <v>0.171875</v>
      </c>
      <c r="AS1609" s="13">
        <v>0.26573426573426601</v>
      </c>
      <c r="AT1609" s="13">
        <v>0.52941176470588203</v>
      </c>
      <c r="AU1609" s="13">
        <v>0.19354838709677399</v>
      </c>
      <c r="AV1609" s="13">
        <v>-2.5210084033613502E-2</v>
      </c>
      <c r="AW1609" s="13">
        <v>0.11688311688311701</v>
      </c>
      <c r="AX1609" s="13">
        <v>0.15476190476190499</v>
      </c>
      <c r="AY1609" s="13">
        <v>5.8823529411764698E-2</v>
      </c>
      <c r="AZ1609" s="13">
        <v>0.19607843137254899</v>
      </c>
      <c r="BA1609" s="13">
        <v>8.6206896551724102E-2</v>
      </c>
      <c r="BB1609" s="13">
        <v>0.36842105263157898</v>
      </c>
      <c r="BC1609" s="13">
        <v>0.113207547169811</v>
      </c>
      <c r="BD1609" s="13"/>
      <c r="BE1609" s="13">
        <v>0.24645892351274801</v>
      </c>
    </row>
    <row r="1610" spans="2:57" x14ac:dyDescent="0.25">
      <c r="C1610" s="13"/>
      <c r="D1610" s="13"/>
      <c r="E1610" s="13"/>
      <c r="F1610" s="13"/>
      <c r="G1610" s="13"/>
      <c r="H1610" s="13"/>
      <c r="I1610" s="13"/>
      <c r="J1610" s="13"/>
      <c r="K1610" s="13"/>
      <c r="L1610" s="13"/>
      <c r="M1610" s="13"/>
      <c r="N1610" s="13"/>
      <c r="O1610" s="13"/>
      <c r="P1610" s="13"/>
      <c r="Q1610" s="13"/>
      <c r="R1610" s="13"/>
      <c r="S1610" s="13"/>
      <c r="T1610" s="13"/>
      <c r="U1610" s="13"/>
      <c r="V1610" s="13"/>
      <c r="W1610" s="13"/>
      <c r="X1610" s="13"/>
      <c r="Y1610" s="13"/>
      <c r="Z1610" s="13"/>
      <c r="AA1610" s="13"/>
      <c r="AB1610" s="13"/>
      <c r="AC1610" s="13"/>
      <c r="AD1610" s="13"/>
      <c r="AE1610" s="13"/>
      <c r="AF1610" s="13"/>
      <c r="AG1610" s="13"/>
      <c r="AH1610" s="13"/>
      <c r="AI1610" s="13"/>
      <c r="AJ1610" s="13"/>
      <c r="AK1610" s="13"/>
      <c r="AL1610" s="13"/>
      <c r="AM1610" s="13"/>
      <c r="AN1610" s="13"/>
      <c r="AO1610" s="13"/>
      <c r="AP1610" s="13"/>
      <c r="AQ1610" s="13"/>
      <c r="AR1610" s="13"/>
      <c r="AS1610" s="13"/>
      <c r="AT1610" s="13"/>
      <c r="AU1610" s="13"/>
      <c r="AV1610" s="13"/>
      <c r="AW1610" s="13"/>
      <c r="AX1610" s="13"/>
      <c r="AY1610" s="13"/>
      <c r="AZ1610" s="13"/>
      <c r="BA1610" s="13"/>
      <c r="BB1610" s="13"/>
      <c r="BC1610" s="13"/>
      <c r="BD1610" s="13"/>
      <c r="BE1610" s="13"/>
    </row>
    <row r="1611" spans="2:57" x14ac:dyDescent="0.25">
      <c r="B1611" s="6" t="s">
        <v>622</v>
      </c>
      <c r="C1611" s="13"/>
      <c r="D1611" s="13"/>
      <c r="E1611" s="13"/>
      <c r="F1611" s="13"/>
      <c r="G1611" s="13"/>
      <c r="H1611" s="13"/>
      <c r="I1611" s="13"/>
      <c r="J1611" s="13"/>
      <c r="K1611" s="13"/>
      <c r="L1611" s="13"/>
      <c r="M1611" s="13"/>
      <c r="N1611" s="13"/>
      <c r="O1611" s="13"/>
      <c r="P1611" s="13"/>
      <c r="Q1611" s="13"/>
      <c r="R1611" s="13"/>
      <c r="S1611" s="13"/>
      <c r="T1611" s="13"/>
      <c r="U1611" s="13"/>
      <c r="V1611" s="13"/>
      <c r="W1611" s="13"/>
      <c r="X1611" s="13"/>
      <c r="Y1611" s="13"/>
      <c r="Z1611" s="13"/>
      <c r="AA1611" s="13"/>
      <c r="AB1611" s="13"/>
      <c r="AC1611" s="13"/>
      <c r="AD1611" s="13"/>
      <c r="AE1611" s="13"/>
      <c r="AF1611" s="13"/>
      <c r="AG1611" s="13"/>
      <c r="AH1611" s="13"/>
      <c r="AI1611" s="13"/>
      <c r="AJ1611" s="13"/>
      <c r="AK1611" s="13"/>
      <c r="AL1611" s="13"/>
      <c r="AM1611" s="13"/>
      <c r="AN1611" s="13"/>
      <c r="AO1611" s="13"/>
      <c r="AP1611" s="13"/>
      <c r="AQ1611" s="13"/>
      <c r="AR1611" s="13"/>
      <c r="AS1611" s="13"/>
      <c r="AT1611" s="13"/>
      <c r="AU1611" s="13"/>
      <c r="AV1611" s="13"/>
      <c r="AW1611" s="13"/>
      <c r="AX1611" s="13"/>
      <c r="AY1611" s="13"/>
      <c r="AZ1611" s="13"/>
      <c r="BA1611" s="13"/>
      <c r="BB1611" s="13"/>
      <c r="BC1611" s="13"/>
      <c r="BD1611" s="13"/>
      <c r="BE1611" s="13"/>
    </row>
    <row r="1612" spans="2:57" x14ac:dyDescent="0.25">
      <c r="B1612" s="23" t="s">
        <v>242</v>
      </c>
      <c r="C1612" s="13"/>
      <c r="D1612" s="13"/>
      <c r="E1612" s="13"/>
      <c r="F1612" s="13"/>
      <c r="G1612" s="13"/>
      <c r="H1612" s="13"/>
      <c r="I1612" s="13"/>
      <c r="J1612" s="13"/>
      <c r="K1612" s="13"/>
      <c r="L1612" s="13"/>
      <c r="M1612" s="13"/>
      <c r="N1612" s="13"/>
      <c r="O1612" s="13"/>
      <c r="P1612" s="13"/>
      <c r="Q1612" s="13"/>
      <c r="R1612" s="13"/>
      <c r="S1612" s="13"/>
      <c r="T1612" s="13"/>
      <c r="U1612" s="13"/>
      <c r="V1612" s="13"/>
      <c r="W1612" s="13"/>
      <c r="X1612" s="13"/>
      <c r="Y1612" s="13"/>
      <c r="Z1612" s="13"/>
      <c r="AA1612" s="13"/>
      <c r="AB1612" s="13"/>
      <c r="AC1612" s="13"/>
      <c r="AD1612" s="13"/>
      <c r="AE1612" s="13"/>
      <c r="AF1612" s="13"/>
      <c r="AG1612" s="13"/>
      <c r="AH1612" s="13"/>
      <c r="AI1612" s="13"/>
      <c r="AJ1612" s="13"/>
      <c r="AK1612" s="13"/>
      <c r="AL1612" s="13"/>
      <c r="AM1612" s="13"/>
      <c r="AN1612" s="13"/>
      <c r="AO1612" s="13"/>
      <c r="AP1612" s="13"/>
      <c r="AQ1612" s="13"/>
      <c r="AR1612" s="13"/>
      <c r="AS1612" s="13"/>
      <c r="AT1612" s="13"/>
      <c r="AU1612" s="13"/>
      <c r="AV1612" s="13"/>
      <c r="AW1612" s="13"/>
      <c r="AX1612" s="13"/>
      <c r="AY1612" s="13"/>
      <c r="AZ1612" s="13"/>
      <c r="BA1612" s="13"/>
      <c r="BB1612" s="13"/>
      <c r="BC1612" s="13"/>
      <c r="BD1612" s="13"/>
      <c r="BE1612" s="13"/>
    </row>
    <row r="1613" spans="2:57" x14ac:dyDescent="0.25">
      <c r="B1613" t="s">
        <v>521</v>
      </c>
      <c r="C1613" s="13">
        <v>0.114052953156823</v>
      </c>
      <c r="D1613" s="13">
        <v>5.1948051948052E-2</v>
      </c>
      <c r="E1613" s="13">
        <v>0.11111111111111099</v>
      </c>
      <c r="F1613" s="13">
        <v>9.8425196850393706E-2</v>
      </c>
      <c r="G1613" s="13">
        <v>0.13178294573643401</v>
      </c>
      <c r="H1613" s="13"/>
      <c r="I1613" s="13">
        <v>9.4420600858369105E-2</v>
      </c>
      <c r="J1613" s="13">
        <v>0.13178294573643401</v>
      </c>
      <c r="K1613" s="13"/>
      <c r="L1613" s="13">
        <v>0.171875</v>
      </c>
      <c r="M1613" s="13">
        <v>0.12554112554112601</v>
      </c>
      <c r="N1613" s="13">
        <v>0.11371237458194</v>
      </c>
      <c r="O1613" s="13">
        <v>8.0495356037151702E-2</v>
      </c>
      <c r="P1613" s="13"/>
      <c r="Q1613" s="13">
        <v>6.3063063063063099E-2</v>
      </c>
      <c r="R1613" s="13">
        <v>0.135135135135135</v>
      </c>
      <c r="S1613" s="13">
        <v>0.13043478260869601</v>
      </c>
      <c r="T1613" s="13">
        <v>0.11214953271028</v>
      </c>
      <c r="U1613" s="13">
        <v>9.6774193548387094E-2</v>
      </c>
      <c r="V1613" s="13">
        <v>0.13740458015267201</v>
      </c>
      <c r="W1613" s="13">
        <v>0.16326530612244899</v>
      </c>
      <c r="X1613" s="13">
        <v>0.105263157894737</v>
      </c>
      <c r="Y1613" s="13"/>
      <c r="Z1613" s="13">
        <v>0.107913669064748</v>
      </c>
      <c r="AA1613" s="13">
        <v>0.110429447852761</v>
      </c>
      <c r="AB1613" s="13">
        <v>0.123376623376623</v>
      </c>
      <c r="AC1613" s="13">
        <v>0.13407821229050301</v>
      </c>
      <c r="AD1613" s="13">
        <v>0.104761904761905</v>
      </c>
      <c r="AE1613" s="13">
        <v>9.1743119266055106E-2</v>
      </c>
      <c r="AF1613" s="13">
        <v>4.7619047619047603E-2</v>
      </c>
      <c r="AG1613" s="13">
        <v>0.14285714285714299</v>
      </c>
      <c r="AH1613" s="13"/>
      <c r="AI1613" s="13">
        <v>8.8888888888888906E-2</v>
      </c>
      <c r="AJ1613" s="13">
        <v>0.10309278350515499</v>
      </c>
      <c r="AK1613" s="13">
        <v>0.10457516339869299</v>
      </c>
      <c r="AL1613" s="13">
        <v>0.107569721115538</v>
      </c>
      <c r="AM1613" s="13">
        <v>0.160919540229885</v>
      </c>
      <c r="AN1613" s="13"/>
      <c r="AO1613" s="13">
        <v>0.117056856187291</v>
      </c>
      <c r="AP1613" s="13">
        <v>0.109375</v>
      </c>
      <c r="AQ1613" s="13"/>
      <c r="AR1613" s="13">
        <v>9.375E-2</v>
      </c>
      <c r="AS1613" s="13">
        <v>0.143356643356643</v>
      </c>
      <c r="AT1613" s="13">
        <v>0.11764705882352899</v>
      </c>
      <c r="AU1613" s="13">
        <v>9.6774193548387094E-2</v>
      </c>
      <c r="AV1613" s="13">
        <v>8.40336134453782E-2</v>
      </c>
      <c r="AW1613" s="13">
        <v>0.12987012987013</v>
      </c>
      <c r="AX1613" s="13">
        <v>8.3333333333333301E-2</v>
      </c>
      <c r="AY1613" s="13">
        <v>8.8235294117647106E-2</v>
      </c>
      <c r="AZ1613" s="13">
        <v>8.8235294117647106E-2</v>
      </c>
      <c r="BA1613" s="13">
        <v>6.8965517241379296E-2</v>
      </c>
      <c r="BB1613" s="13">
        <v>0.175438596491228</v>
      </c>
      <c r="BC1613" s="13">
        <v>0.13207547169811301</v>
      </c>
      <c r="BD1613" s="13"/>
      <c r="BE1613" s="13">
        <v>0.12747875354107599</v>
      </c>
    </row>
    <row r="1614" spans="2:57" x14ac:dyDescent="0.25">
      <c r="B1614" t="s">
        <v>522</v>
      </c>
      <c r="C1614" s="13">
        <v>0.24745417515274901</v>
      </c>
      <c r="D1614" s="13">
        <v>0.207792207792208</v>
      </c>
      <c r="E1614" s="13">
        <v>0.2</v>
      </c>
      <c r="F1614" s="13">
        <v>0.244094488188976</v>
      </c>
      <c r="G1614" s="13">
        <v>0.26744186046511598</v>
      </c>
      <c r="H1614" s="13"/>
      <c r="I1614" s="13">
        <v>0.225321888412017</v>
      </c>
      <c r="J1614" s="13">
        <v>0.26744186046511598</v>
      </c>
      <c r="K1614" s="13"/>
      <c r="L1614" s="13">
        <v>0.3125</v>
      </c>
      <c r="M1614" s="13">
        <v>0.29437229437229401</v>
      </c>
      <c r="N1614" s="13">
        <v>0.23745819397993301</v>
      </c>
      <c r="O1614" s="13">
        <v>0.19814241486068099</v>
      </c>
      <c r="P1614" s="13"/>
      <c r="Q1614" s="13">
        <v>0.27027027027027001</v>
      </c>
      <c r="R1614" s="13">
        <v>0.28378378378378399</v>
      </c>
      <c r="S1614" s="13">
        <v>0.32608695652173902</v>
      </c>
      <c r="T1614" s="13">
        <v>0.233644859813084</v>
      </c>
      <c r="U1614" s="13">
        <v>0.25806451612903197</v>
      </c>
      <c r="V1614" s="13">
        <v>0.26717557251908403</v>
      </c>
      <c r="W1614" s="13">
        <v>0.214285714285714</v>
      </c>
      <c r="X1614" s="13">
        <v>0.20614035087719301</v>
      </c>
      <c r="Y1614" s="13"/>
      <c r="Z1614" s="13">
        <v>0.28057553956834502</v>
      </c>
      <c r="AA1614" s="13">
        <v>0.190184049079755</v>
      </c>
      <c r="AB1614" s="13">
        <v>0.246753246753247</v>
      </c>
      <c r="AC1614" s="13">
        <v>0.28491620111731802</v>
      </c>
      <c r="AD1614" s="13">
        <v>0.238095238095238</v>
      </c>
      <c r="AE1614" s="13">
        <v>0.302752293577982</v>
      </c>
      <c r="AF1614" s="13">
        <v>0.16666666666666699</v>
      </c>
      <c r="AG1614" s="13">
        <v>0.20879120879120899</v>
      </c>
      <c r="AH1614" s="13"/>
      <c r="AI1614" s="13">
        <v>0.266666666666667</v>
      </c>
      <c r="AJ1614" s="13">
        <v>0.268041237113402</v>
      </c>
      <c r="AK1614" s="13">
        <v>0.18954248366013099</v>
      </c>
      <c r="AL1614" s="13">
        <v>0.25099601593625498</v>
      </c>
      <c r="AM1614" s="13">
        <v>0.28160919540229901</v>
      </c>
      <c r="AN1614" s="13"/>
      <c r="AO1614" s="13">
        <v>0.23244147157190601</v>
      </c>
      <c r="AP1614" s="13">
        <v>0.27083333333333298</v>
      </c>
      <c r="AQ1614" s="13"/>
      <c r="AR1614" s="13">
        <v>0.34375</v>
      </c>
      <c r="AS1614" s="13">
        <v>0.269230769230769</v>
      </c>
      <c r="AT1614" s="13">
        <v>0.47058823529411797</v>
      </c>
      <c r="AU1614" s="13">
        <v>0.25806451612903197</v>
      </c>
      <c r="AV1614" s="13">
        <v>0.19327731092437</v>
      </c>
      <c r="AW1614" s="13">
        <v>0.168831168831169</v>
      </c>
      <c r="AX1614" s="13">
        <v>0.30952380952380998</v>
      </c>
      <c r="AY1614" s="13">
        <v>0.17647058823529399</v>
      </c>
      <c r="AZ1614" s="13">
        <v>0.26470588235294101</v>
      </c>
      <c r="BA1614" s="13">
        <v>0.15517241379310301</v>
      </c>
      <c r="BB1614" s="13">
        <v>0.31578947368421101</v>
      </c>
      <c r="BC1614" s="13">
        <v>0.113207547169811</v>
      </c>
      <c r="BD1614" s="13"/>
      <c r="BE1614" s="13">
        <v>0.291784702549575</v>
      </c>
    </row>
    <row r="1615" spans="2:57" x14ac:dyDescent="0.25">
      <c r="B1615" t="s">
        <v>523</v>
      </c>
      <c r="C1615" s="13">
        <v>0.27291242362525497</v>
      </c>
      <c r="D1615" s="13">
        <v>0.36363636363636398</v>
      </c>
      <c r="E1615" s="13">
        <v>0.23703703703703699</v>
      </c>
      <c r="F1615" s="13">
        <v>0.32677165354330701</v>
      </c>
      <c r="G1615" s="13">
        <v>0.242248062015504</v>
      </c>
      <c r="H1615" s="13"/>
      <c r="I1615" s="13">
        <v>0.3068669527897</v>
      </c>
      <c r="J1615" s="13">
        <v>0.242248062015504</v>
      </c>
      <c r="K1615" s="13"/>
      <c r="L1615" s="13">
        <v>0.265625</v>
      </c>
      <c r="M1615" s="13">
        <v>0.28571428571428598</v>
      </c>
      <c r="N1615" s="13">
        <v>0.27759197324414697</v>
      </c>
      <c r="O1615" s="13">
        <v>0.26315789473684198</v>
      </c>
      <c r="P1615" s="13"/>
      <c r="Q1615" s="13">
        <v>0.31531531531531498</v>
      </c>
      <c r="R1615" s="13">
        <v>0.28378378378378399</v>
      </c>
      <c r="S1615" s="13">
        <v>0.30434782608695699</v>
      </c>
      <c r="T1615" s="13">
        <v>0.25233644859813098</v>
      </c>
      <c r="U1615" s="13">
        <v>0.30645161290322598</v>
      </c>
      <c r="V1615" s="13">
        <v>0.27480916030534402</v>
      </c>
      <c r="W1615" s="13">
        <v>0.25510204081632698</v>
      </c>
      <c r="X1615" s="13">
        <v>0.24122807017543901</v>
      </c>
      <c r="Y1615" s="13"/>
      <c r="Z1615" s="13">
        <v>0.23021582733813001</v>
      </c>
      <c r="AA1615" s="13">
        <v>0.30674846625766899</v>
      </c>
      <c r="AB1615" s="13">
        <v>0.26623376623376599</v>
      </c>
      <c r="AC1615" s="13">
        <v>0.26815642458100603</v>
      </c>
      <c r="AD1615" s="13">
        <v>0.28571428571428598</v>
      </c>
      <c r="AE1615" s="13">
        <v>0.23853211009174299</v>
      </c>
      <c r="AF1615" s="13">
        <v>0.40476190476190499</v>
      </c>
      <c r="AG1615" s="13">
        <v>0.26373626373626402</v>
      </c>
      <c r="AH1615" s="13"/>
      <c r="AI1615" s="13">
        <v>0.2</v>
      </c>
      <c r="AJ1615" s="13">
        <v>0.268041237113402</v>
      </c>
      <c r="AK1615" s="13">
        <v>0.30065359477124198</v>
      </c>
      <c r="AL1615" s="13">
        <v>0.29482071713147401</v>
      </c>
      <c r="AM1615" s="13">
        <v>0.21264367816092</v>
      </c>
      <c r="AN1615" s="13"/>
      <c r="AO1615" s="13">
        <v>0.26254180602006699</v>
      </c>
      <c r="AP1615" s="13">
        <v>0.2890625</v>
      </c>
      <c r="AQ1615" s="13"/>
      <c r="AR1615" s="13">
        <v>0.28125</v>
      </c>
      <c r="AS1615" s="13">
        <v>0.25174825174825199</v>
      </c>
      <c r="AT1615" s="13">
        <v>0.11764705882352899</v>
      </c>
      <c r="AU1615" s="13">
        <v>0.29032258064516098</v>
      </c>
      <c r="AV1615" s="13">
        <v>0.28571428571428598</v>
      </c>
      <c r="AW1615" s="13">
        <v>0.27272727272727298</v>
      </c>
      <c r="AX1615" s="13">
        <v>0.19047619047618999</v>
      </c>
      <c r="AY1615" s="13">
        <v>0.41176470588235298</v>
      </c>
      <c r="AZ1615" s="13">
        <v>0.32352941176470601</v>
      </c>
      <c r="BA1615" s="13">
        <v>0.25862068965517199</v>
      </c>
      <c r="BB1615" s="13">
        <v>0.33333333333333298</v>
      </c>
      <c r="BC1615" s="13">
        <v>0.28301886792452802</v>
      </c>
      <c r="BD1615" s="13"/>
      <c r="BE1615" s="13">
        <v>0.23796033994334301</v>
      </c>
    </row>
    <row r="1616" spans="2:57" x14ac:dyDescent="0.25">
      <c r="B1616" t="s">
        <v>524</v>
      </c>
      <c r="C1616" s="13">
        <v>0.17107942973523399</v>
      </c>
      <c r="D1616" s="13">
        <v>0.11688311688311701</v>
      </c>
      <c r="E1616" s="13">
        <v>0.19259259259259301</v>
      </c>
      <c r="F1616" s="13">
        <v>0.16535433070866101</v>
      </c>
      <c r="G1616" s="13">
        <v>0.176356589147287</v>
      </c>
      <c r="H1616" s="13"/>
      <c r="I1616" s="13">
        <v>0.16523605150214599</v>
      </c>
      <c r="J1616" s="13">
        <v>0.176356589147287</v>
      </c>
      <c r="K1616" s="13"/>
      <c r="L1616" s="13">
        <v>0.1171875</v>
      </c>
      <c r="M1616" s="13">
        <v>0.14285714285714299</v>
      </c>
      <c r="N1616" s="13">
        <v>0.18394648829431401</v>
      </c>
      <c r="O1616" s="13">
        <v>0.201238390092879</v>
      </c>
      <c r="P1616" s="13"/>
      <c r="Q1616" s="13">
        <v>0.153153153153153</v>
      </c>
      <c r="R1616" s="13">
        <v>0.162162162162162</v>
      </c>
      <c r="S1616" s="13">
        <v>7.6086956521739094E-2</v>
      </c>
      <c r="T1616" s="13">
        <v>0.242990654205607</v>
      </c>
      <c r="U1616" s="13">
        <v>0.14516129032258099</v>
      </c>
      <c r="V1616" s="13">
        <v>0.16030534351145001</v>
      </c>
      <c r="W1616" s="13">
        <v>0.16326530612244899</v>
      </c>
      <c r="X1616" s="13">
        <v>0.20614035087719301</v>
      </c>
      <c r="Y1616" s="13"/>
      <c r="Z1616" s="13">
        <v>0.12230215827338101</v>
      </c>
      <c r="AA1616" s="13">
        <v>0.190184049079755</v>
      </c>
      <c r="AB1616" s="13">
        <v>0.19480519480519501</v>
      </c>
      <c r="AC1616" s="13">
        <v>0.14525139664804501</v>
      </c>
      <c r="AD1616" s="13">
        <v>0.17142857142857101</v>
      </c>
      <c r="AE1616" s="13">
        <v>0.16513761467889901</v>
      </c>
      <c r="AF1616" s="13">
        <v>0.214285714285714</v>
      </c>
      <c r="AG1616" s="13">
        <v>0.20879120879120899</v>
      </c>
      <c r="AH1616" s="13"/>
      <c r="AI1616" s="13">
        <v>0.133333333333333</v>
      </c>
      <c r="AJ1616" s="13">
        <v>0.15463917525773199</v>
      </c>
      <c r="AK1616" s="13">
        <v>0.17647058823529399</v>
      </c>
      <c r="AL1616" s="13">
        <v>0.19123505976095601</v>
      </c>
      <c r="AM1616" s="13">
        <v>0.12068965517241401</v>
      </c>
      <c r="AN1616" s="13"/>
      <c r="AO1616" s="13">
        <v>0.17892976588628801</v>
      </c>
      <c r="AP1616" s="13">
        <v>0.15885416666666699</v>
      </c>
      <c r="AQ1616" s="13"/>
      <c r="AR1616" s="13">
        <v>0.15625</v>
      </c>
      <c r="AS1616" s="13">
        <v>0.160839160839161</v>
      </c>
      <c r="AT1616" s="13">
        <v>0.17647058823529399</v>
      </c>
      <c r="AU1616" s="13">
        <v>0.19354838709677399</v>
      </c>
      <c r="AV1616" s="13">
        <v>0.19327731092437</v>
      </c>
      <c r="AW1616" s="13">
        <v>0.18181818181818199</v>
      </c>
      <c r="AX1616" s="13">
        <v>0.238095238095238</v>
      </c>
      <c r="AY1616" s="13">
        <v>0.11764705882352899</v>
      </c>
      <c r="AZ1616" s="13">
        <v>0.14705882352941199</v>
      </c>
      <c r="BA1616" s="13">
        <v>0.22413793103448301</v>
      </c>
      <c r="BB1616" s="13">
        <v>7.0175438596491196E-2</v>
      </c>
      <c r="BC1616" s="13">
        <v>0.18867924528301899</v>
      </c>
      <c r="BD1616" s="13"/>
      <c r="BE1616" s="13">
        <v>0.16430594900849901</v>
      </c>
    </row>
    <row r="1617" spans="2:57" x14ac:dyDescent="0.25">
      <c r="B1617" t="s">
        <v>525</v>
      </c>
      <c r="C1617" s="13">
        <v>0.130346232179226</v>
      </c>
      <c r="D1617" s="13">
        <v>0.18181818181818199</v>
      </c>
      <c r="E1617" s="13">
        <v>0.17777777777777801</v>
      </c>
      <c r="F1617" s="13">
        <v>9.4488188976377993E-2</v>
      </c>
      <c r="G1617" s="13">
        <v>0.127906976744186</v>
      </c>
      <c r="H1617" s="13"/>
      <c r="I1617" s="13">
        <v>0.13304721030042899</v>
      </c>
      <c r="J1617" s="13">
        <v>0.127906976744186</v>
      </c>
      <c r="K1617" s="13"/>
      <c r="L1617" s="13">
        <v>0.1015625</v>
      </c>
      <c r="M1617" s="13">
        <v>0.103896103896104</v>
      </c>
      <c r="N1617" s="13">
        <v>0.12374581939799301</v>
      </c>
      <c r="O1617" s="13">
        <v>0.16718266253870001</v>
      </c>
      <c r="P1617" s="13"/>
      <c r="Q1617" s="13">
        <v>0.117117117117117</v>
      </c>
      <c r="R1617" s="13">
        <v>9.45945945945946E-2</v>
      </c>
      <c r="S1617" s="13">
        <v>0.119565217391304</v>
      </c>
      <c r="T1617" s="13">
        <v>0.10280373831775701</v>
      </c>
      <c r="U1617" s="13">
        <v>0.15322580645161299</v>
      </c>
      <c r="V1617" s="13">
        <v>0.12977099236641201</v>
      </c>
      <c r="W1617" s="13">
        <v>9.1836734693877597E-2</v>
      </c>
      <c r="X1617" s="13">
        <v>0.175438596491228</v>
      </c>
      <c r="Y1617" s="13"/>
      <c r="Z1617" s="13">
        <v>0.15107913669064699</v>
      </c>
      <c r="AA1617" s="13">
        <v>0.16564417177914101</v>
      </c>
      <c r="AB1617" s="13">
        <v>9.7402597402597393E-2</v>
      </c>
      <c r="AC1617" s="13">
        <v>0.13966480446927401</v>
      </c>
      <c r="AD1617" s="13">
        <v>0.161904761904762</v>
      </c>
      <c r="AE1617" s="13">
        <v>0.11009174311926601</v>
      </c>
      <c r="AF1617" s="13">
        <v>9.5238095238095205E-2</v>
      </c>
      <c r="AG1617" s="13">
        <v>7.69230769230769E-2</v>
      </c>
      <c r="AH1617" s="13"/>
      <c r="AI1617" s="13">
        <v>0.22222222222222199</v>
      </c>
      <c r="AJ1617" s="13">
        <v>0.134020618556701</v>
      </c>
      <c r="AK1617" s="13">
        <v>0.13725490196078399</v>
      </c>
      <c r="AL1617" s="13">
        <v>0.103585657370518</v>
      </c>
      <c r="AM1617" s="13">
        <v>0.17241379310344801</v>
      </c>
      <c r="AN1617" s="13"/>
      <c r="AO1617" s="13">
        <v>0.14882943143812699</v>
      </c>
      <c r="AP1617" s="13">
        <v>0.1015625</v>
      </c>
      <c r="AQ1617" s="13"/>
      <c r="AR1617" s="13">
        <v>7.8125E-2</v>
      </c>
      <c r="AS1617" s="13">
        <v>0.115384615384615</v>
      </c>
      <c r="AT1617" s="13">
        <v>0.11764705882352899</v>
      </c>
      <c r="AU1617" s="13">
        <v>9.6774193548387094E-2</v>
      </c>
      <c r="AV1617" s="13">
        <v>0.17647058823529399</v>
      </c>
      <c r="AW1617" s="13">
        <v>0.15584415584415601</v>
      </c>
      <c r="AX1617" s="13">
        <v>0.14285714285714299</v>
      </c>
      <c r="AY1617" s="13">
        <v>0.17647058823529399</v>
      </c>
      <c r="AZ1617" s="13">
        <v>0.10784313725490199</v>
      </c>
      <c r="BA1617" s="13">
        <v>0.17241379310344801</v>
      </c>
      <c r="BB1617" s="13">
        <v>5.2631578947368397E-2</v>
      </c>
      <c r="BC1617" s="13">
        <v>0.18867924528301899</v>
      </c>
      <c r="BD1617" s="13"/>
      <c r="BE1617" s="13">
        <v>0.15297450424929199</v>
      </c>
    </row>
    <row r="1618" spans="2:57" x14ac:dyDescent="0.25">
      <c r="B1618" t="s">
        <v>82</v>
      </c>
      <c r="C1618" s="13">
        <v>6.4154786150712795E-2</v>
      </c>
      <c r="D1618" s="13">
        <v>7.7922077922077906E-2</v>
      </c>
      <c r="E1618" s="13">
        <v>8.1481481481481502E-2</v>
      </c>
      <c r="F1618" s="13">
        <v>7.0866141732283505E-2</v>
      </c>
      <c r="G1618" s="13">
        <v>5.4263565891472902E-2</v>
      </c>
      <c r="H1618" s="13"/>
      <c r="I1618" s="13">
        <v>7.5107296137339102E-2</v>
      </c>
      <c r="J1618" s="13">
        <v>5.4263565891472902E-2</v>
      </c>
      <c r="K1618" s="13"/>
      <c r="L1618" s="13">
        <v>3.125E-2</v>
      </c>
      <c r="M1618" s="13">
        <v>4.7619047619047603E-2</v>
      </c>
      <c r="N1618" s="13">
        <v>6.3545150501672198E-2</v>
      </c>
      <c r="O1618" s="13">
        <v>8.9783281733746098E-2</v>
      </c>
      <c r="P1618" s="13"/>
      <c r="Q1618" s="13">
        <v>8.1081081081081099E-2</v>
      </c>
      <c r="R1618" s="13">
        <v>4.0540540540540501E-2</v>
      </c>
      <c r="S1618" s="13">
        <v>4.3478260869565202E-2</v>
      </c>
      <c r="T1618" s="13">
        <v>5.60747663551402E-2</v>
      </c>
      <c r="U1618" s="13">
        <v>4.0322580645161303E-2</v>
      </c>
      <c r="V1618" s="13">
        <v>3.0534351145038201E-2</v>
      </c>
      <c r="W1618" s="13">
        <v>0.11224489795918401</v>
      </c>
      <c r="X1618" s="13">
        <v>6.5789473684210495E-2</v>
      </c>
      <c r="Y1618" s="13"/>
      <c r="Z1618" s="13">
        <v>0.107913669064748</v>
      </c>
      <c r="AA1618" s="13">
        <v>3.6809815950920199E-2</v>
      </c>
      <c r="AB1618" s="13">
        <v>7.1428571428571397E-2</v>
      </c>
      <c r="AC1618" s="13">
        <v>2.7932960893854698E-2</v>
      </c>
      <c r="AD1618" s="13">
        <v>3.8095238095238099E-2</v>
      </c>
      <c r="AE1618" s="13">
        <v>9.1743119266055106E-2</v>
      </c>
      <c r="AF1618" s="13">
        <v>7.1428571428571397E-2</v>
      </c>
      <c r="AG1618" s="13">
        <v>9.8901098901098897E-2</v>
      </c>
      <c r="AH1618" s="13"/>
      <c r="AI1618" s="13">
        <v>8.8888888888888906E-2</v>
      </c>
      <c r="AJ1618" s="13">
        <v>7.2164948453608199E-2</v>
      </c>
      <c r="AK1618" s="13">
        <v>9.1503267973856203E-2</v>
      </c>
      <c r="AL1618" s="13">
        <v>5.1792828685259001E-2</v>
      </c>
      <c r="AM1618" s="13">
        <v>5.1724137931034503E-2</v>
      </c>
      <c r="AN1618" s="13"/>
      <c r="AO1618" s="13">
        <v>6.02006688963211E-2</v>
      </c>
      <c r="AP1618" s="13">
        <v>7.03125E-2</v>
      </c>
      <c r="AQ1618" s="13"/>
      <c r="AR1618" s="13">
        <v>4.6875E-2</v>
      </c>
      <c r="AS1618" s="13">
        <v>5.9440559440559398E-2</v>
      </c>
      <c r="AT1618" s="13">
        <v>0</v>
      </c>
      <c r="AU1618" s="13">
        <v>6.4516129032258104E-2</v>
      </c>
      <c r="AV1618" s="13">
        <v>6.7226890756302504E-2</v>
      </c>
      <c r="AW1618" s="13">
        <v>9.0909090909090898E-2</v>
      </c>
      <c r="AX1618" s="13">
        <v>3.5714285714285698E-2</v>
      </c>
      <c r="AY1618" s="13">
        <v>2.9411764705882401E-2</v>
      </c>
      <c r="AZ1618" s="13">
        <v>6.8627450980392204E-2</v>
      </c>
      <c r="BA1618" s="13">
        <v>0.12068965517241401</v>
      </c>
      <c r="BB1618" s="13">
        <v>5.2631578947368397E-2</v>
      </c>
      <c r="BC1618" s="13">
        <v>9.4339622641509399E-2</v>
      </c>
      <c r="BD1618" s="13"/>
      <c r="BE1618" s="13">
        <v>2.54957507082153E-2</v>
      </c>
    </row>
    <row r="1619" spans="2:57" x14ac:dyDescent="0.25">
      <c r="B1619" t="s">
        <v>526</v>
      </c>
      <c r="C1619" s="13">
        <v>0.36150712830957199</v>
      </c>
      <c r="D1619" s="13">
        <v>0.25974025974025999</v>
      </c>
      <c r="E1619" s="13">
        <v>0.31111111111111101</v>
      </c>
      <c r="F1619" s="13">
        <v>0.34251968503937003</v>
      </c>
      <c r="G1619" s="13">
        <v>0.39922480620154999</v>
      </c>
      <c r="H1619" s="13"/>
      <c r="I1619" s="13">
        <v>0.31974248927038601</v>
      </c>
      <c r="J1619" s="13">
        <v>0.39922480620154999</v>
      </c>
      <c r="K1619" s="13"/>
      <c r="L1619" s="13">
        <v>0.484375</v>
      </c>
      <c r="M1619" s="13">
        <v>0.41991341991342002</v>
      </c>
      <c r="N1619" s="13">
        <v>0.35117056856187301</v>
      </c>
      <c r="O1619" s="13">
        <v>0.27863777089783298</v>
      </c>
      <c r="P1619" s="13"/>
      <c r="Q1619" s="13">
        <v>0.33333333333333298</v>
      </c>
      <c r="R1619" s="13">
        <v>0.41891891891891903</v>
      </c>
      <c r="S1619" s="13">
        <v>0.45652173913043498</v>
      </c>
      <c r="T1619" s="13">
        <v>0.34579439252336402</v>
      </c>
      <c r="U1619" s="13">
        <v>0.35483870967741898</v>
      </c>
      <c r="V1619" s="13">
        <v>0.40458015267175601</v>
      </c>
      <c r="W1619" s="13">
        <v>0.37755102040816302</v>
      </c>
      <c r="X1619" s="13">
        <v>0.31140350877193002</v>
      </c>
      <c r="Y1619" s="13"/>
      <c r="Z1619" s="13">
        <v>0.388489208633093</v>
      </c>
      <c r="AA1619" s="13">
        <v>0.30061349693251499</v>
      </c>
      <c r="AB1619" s="13">
        <v>0.37012987012986998</v>
      </c>
      <c r="AC1619" s="13">
        <v>0.41899441340782101</v>
      </c>
      <c r="AD1619" s="13">
        <v>0.34285714285714303</v>
      </c>
      <c r="AE1619" s="13">
        <v>0.394495412844037</v>
      </c>
      <c r="AF1619" s="13">
        <v>0.214285714285714</v>
      </c>
      <c r="AG1619" s="13">
        <v>0.35164835164835201</v>
      </c>
      <c r="AH1619" s="13"/>
      <c r="AI1619" s="13">
        <v>0.35555555555555601</v>
      </c>
      <c r="AJ1619" s="13">
        <v>0.37113402061855699</v>
      </c>
      <c r="AK1619" s="13">
        <v>0.29411764705882398</v>
      </c>
      <c r="AL1619" s="13">
        <v>0.35856573705179301</v>
      </c>
      <c r="AM1619" s="13">
        <v>0.44252873563218398</v>
      </c>
      <c r="AN1619" s="13"/>
      <c r="AO1619" s="13">
        <v>0.34949832775919698</v>
      </c>
      <c r="AP1619" s="13">
        <v>0.38020833333333298</v>
      </c>
      <c r="AQ1619" s="13"/>
      <c r="AR1619" s="13">
        <v>0.4375</v>
      </c>
      <c r="AS1619" s="13">
        <v>0.41258741258741299</v>
      </c>
      <c r="AT1619" s="13">
        <v>0.58823529411764697</v>
      </c>
      <c r="AU1619" s="13">
        <v>0.35483870967741898</v>
      </c>
      <c r="AV1619" s="13">
        <v>0.27731092436974802</v>
      </c>
      <c r="AW1619" s="13">
        <v>0.29870129870129902</v>
      </c>
      <c r="AX1619" s="13">
        <v>0.39285714285714302</v>
      </c>
      <c r="AY1619" s="13">
        <v>0.26470588235294101</v>
      </c>
      <c r="AZ1619" s="13">
        <v>0.35294117647058798</v>
      </c>
      <c r="BA1619" s="13">
        <v>0.22413793103448301</v>
      </c>
      <c r="BB1619" s="13">
        <v>0.49122807017543901</v>
      </c>
      <c r="BC1619" s="13">
        <v>0.245283018867925</v>
      </c>
      <c r="BD1619" s="13"/>
      <c r="BE1619" s="13">
        <v>0.41926345609065202</v>
      </c>
    </row>
    <row r="1620" spans="2:57" x14ac:dyDescent="0.25">
      <c r="B1620" t="s">
        <v>527</v>
      </c>
      <c r="C1620" s="13">
        <v>0.30142566191446002</v>
      </c>
      <c r="D1620" s="13">
        <v>0.29870129870129902</v>
      </c>
      <c r="E1620" s="13">
        <v>0.37037037037037002</v>
      </c>
      <c r="F1620" s="13">
        <v>0.25984251968503902</v>
      </c>
      <c r="G1620" s="13">
        <v>0.30426356589147302</v>
      </c>
      <c r="H1620" s="13"/>
      <c r="I1620" s="13">
        <v>0.29828326180257497</v>
      </c>
      <c r="J1620" s="13">
        <v>0.30426356589147302</v>
      </c>
      <c r="K1620" s="13"/>
      <c r="L1620" s="13">
        <v>0.21875</v>
      </c>
      <c r="M1620" s="13">
        <v>0.246753246753247</v>
      </c>
      <c r="N1620" s="13">
        <v>0.30769230769230799</v>
      </c>
      <c r="O1620" s="13">
        <v>0.36842105263157898</v>
      </c>
      <c r="P1620" s="13"/>
      <c r="Q1620" s="13">
        <v>0.27027027027027001</v>
      </c>
      <c r="R1620" s="13">
        <v>0.25675675675675702</v>
      </c>
      <c r="S1620" s="13">
        <v>0.19565217391304299</v>
      </c>
      <c r="T1620" s="13">
        <v>0.34579439252336402</v>
      </c>
      <c r="U1620" s="13">
        <v>0.29838709677419401</v>
      </c>
      <c r="V1620" s="13">
        <v>0.29007633587786302</v>
      </c>
      <c r="W1620" s="13">
        <v>0.25510204081632698</v>
      </c>
      <c r="X1620" s="13">
        <v>0.38157894736842102</v>
      </c>
      <c r="Y1620" s="13"/>
      <c r="Z1620" s="13">
        <v>0.27338129496402902</v>
      </c>
      <c r="AA1620" s="13">
        <v>0.35582822085889598</v>
      </c>
      <c r="AB1620" s="13">
        <v>0.29220779220779203</v>
      </c>
      <c r="AC1620" s="13">
        <v>0.28491620111731802</v>
      </c>
      <c r="AD1620" s="13">
        <v>0.33333333333333298</v>
      </c>
      <c r="AE1620" s="13">
        <v>0.27522935779816499</v>
      </c>
      <c r="AF1620" s="13">
        <v>0.30952380952380998</v>
      </c>
      <c r="AG1620" s="13">
        <v>0.28571428571428598</v>
      </c>
      <c r="AH1620" s="13"/>
      <c r="AI1620" s="13">
        <v>0.35555555555555601</v>
      </c>
      <c r="AJ1620" s="13">
        <v>0.28865979381443302</v>
      </c>
      <c r="AK1620" s="13">
        <v>0.31372549019607798</v>
      </c>
      <c r="AL1620" s="13">
        <v>0.29482071713147401</v>
      </c>
      <c r="AM1620" s="13">
        <v>0.29310344827586199</v>
      </c>
      <c r="AN1620" s="13"/>
      <c r="AO1620" s="13">
        <v>0.327759197324415</v>
      </c>
      <c r="AP1620" s="13">
        <v>0.26041666666666702</v>
      </c>
      <c r="AQ1620" s="13"/>
      <c r="AR1620" s="13">
        <v>0.234375</v>
      </c>
      <c r="AS1620" s="13">
        <v>0.27622377622377597</v>
      </c>
      <c r="AT1620" s="13">
        <v>0.29411764705882398</v>
      </c>
      <c r="AU1620" s="13">
        <v>0.29032258064516098</v>
      </c>
      <c r="AV1620" s="13">
        <v>0.369747899159664</v>
      </c>
      <c r="AW1620" s="13">
        <v>0.337662337662338</v>
      </c>
      <c r="AX1620" s="13">
        <v>0.38095238095238099</v>
      </c>
      <c r="AY1620" s="13">
        <v>0.29411764705882398</v>
      </c>
      <c r="AZ1620" s="13">
        <v>0.25490196078431399</v>
      </c>
      <c r="BA1620" s="13">
        <v>0.39655172413793099</v>
      </c>
      <c r="BB1620" s="13">
        <v>0.12280701754386</v>
      </c>
      <c r="BC1620" s="13">
        <v>0.37735849056603799</v>
      </c>
      <c r="BD1620" s="13"/>
      <c r="BE1620" s="13">
        <v>0.31728045325778997</v>
      </c>
    </row>
    <row r="1621" spans="2:57" x14ac:dyDescent="0.25">
      <c r="B1621" t="s">
        <v>274</v>
      </c>
      <c r="C1621" s="13">
        <v>6.0081466395111999E-2</v>
      </c>
      <c r="D1621" s="13">
        <v>-3.8961038961038898E-2</v>
      </c>
      <c r="E1621" s="13">
        <v>-5.9259259259259199E-2</v>
      </c>
      <c r="F1621" s="13">
        <v>8.2677165354330701E-2</v>
      </c>
      <c r="G1621" s="13">
        <v>9.4961240310077494E-2</v>
      </c>
      <c r="H1621" s="13"/>
      <c r="I1621" s="13">
        <v>2.14592274678111E-2</v>
      </c>
      <c r="J1621" s="13">
        <v>9.4961240310077494E-2</v>
      </c>
      <c r="K1621" s="13"/>
      <c r="L1621" s="13">
        <v>0.265625</v>
      </c>
      <c r="M1621" s="13">
        <v>0.17316017316017299</v>
      </c>
      <c r="N1621" s="13">
        <v>4.3478260869565202E-2</v>
      </c>
      <c r="O1621" s="13">
        <v>-8.9783281733746098E-2</v>
      </c>
      <c r="P1621" s="13"/>
      <c r="Q1621" s="13">
        <v>6.3063063063063099E-2</v>
      </c>
      <c r="R1621" s="13">
        <v>0.162162162162162</v>
      </c>
      <c r="S1621" s="13">
        <v>0.26086956521739102</v>
      </c>
      <c r="T1621" s="13">
        <v>0</v>
      </c>
      <c r="U1621" s="13">
        <v>5.6451612903225798E-2</v>
      </c>
      <c r="V1621" s="13">
        <v>0.114503816793893</v>
      </c>
      <c r="W1621" s="13">
        <v>0.122448979591837</v>
      </c>
      <c r="X1621" s="13">
        <v>-7.0175438596491196E-2</v>
      </c>
      <c r="Y1621" s="13"/>
      <c r="Z1621" s="13">
        <v>0.115107913669065</v>
      </c>
      <c r="AA1621" s="13">
        <v>-5.5214723926380299E-2</v>
      </c>
      <c r="AB1621" s="13">
        <v>7.7922077922077906E-2</v>
      </c>
      <c r="AC1621" s="13">
        <v>0.13407821229050301</v>
      </c>
      <c r="AD1621" s="13">
        <v>9.52380952380949E-3</v>
      </c>
      <c r="AE1621" s="13">
        <v>0.119266055045872</v>
      </c>
      <c r="AF1621" s="13">
        <v>-9.5238095238095302E-2</v>
      </c>
      <c r="AG1621" s="13">
        <v>6.5934065934065894E-2</v>
      </c>
      <c r="AH1621" s="13"/>
      <c r="AI1621" s="13">
        <v>5.5511151231257802E-17</v>
      </c>
      <c r="AJ1621" s="13">
        <v>8.2474226804123807E-2</v>
      </c>
      <c r="AK1621" s="13">
        <v>-1.9607843137254902E-2</v>
      </c>
      <c r="AL1621" s="13">
        <v>6.3745019920318696E-2</v>
      </c>
      <c r="AM1621" s="13">
        <v>0.14942528735632199</v>
      </c>
      <c r="AN1621" s="13"/>
      <c r="AO1621" s="13">
        <v>2.1739130434782601E-2</v>
      </c>
      <c r="AP1621" s="13">
        <v>0.119791666666667</v>
      </c>
      <c r="AQ1621" s="13"/>
      <c r="AR1621" s="13">
        <v>0.203125</v>
      </c>
      <c r="AS1621" s="13">
        <v>0.13636363636363599</v>
      </c>
      <c r="AT1621" s="13">
        <v>0.29411764705882398</v>
      </c>
      <c r="AU1621" s="13">
        <v>6.4516129032258104E-2</v>
      </c>
      <c r="AV1621" s="13">
        <v>-9.2436974789915999E-2</v>
      </c>
      <c r="AW1621" s="13">
        <v>-3.8961038961039002E-2</v>
      </c>
      <c r="AX1621" s="13">
        <v>1.1904761904761901E-2</v>
      </c>
      <c r="AY1621" s="13">
        <v>-2.9411764705882401E-2</v>
      </c>
      <c r="AZ1621" s="13">
        <v>9.8039215686274606E-2</v>
      </c>
      <c r="BA1621" s="13">
        <v>-0.17241379310344801</v>
      </c>
      <c r="BB1621" s="13">
        <v>0.36842105263157898</v>
      </c>
      <c r="BC1621" s="13">
        <v>-0.13207547169811301</v>
      </c>
      <c r="BD1621" s="13"/>
      <c r="BE1621" s="13">
        <v>0.10198300283286101</v>
      </c>
    </row>
    <row r="1622" spans="2:57" x14ac:dyDescent="0.25">
      <c r="C1622" s="13"/>
      <c r="D1622" s="13"/>
      <c r="E1622" s="13"/>
      <c r="F1622" s="13"/>
      <c r="G1622" s="13"/>
      <c r="H1622" s="13"/>
      <c r="I1622" s="13"/>
      <c r="J1622" s="13"/>
      <c r="K1622" s="13"/>
      <c r="L1622" s="13"/>
      <c r="M1622" s="13"/>
      <c r="N1622" s="13"/>
      <c r="O1622" s="13"/>
      <c r="P1622" s="13"/>
      <c r="Q1622" s="13"/>
      <c r="R1622" s="13"/>
      <c r="S1622" s="13"/>
      <c r="T1622" s="13"/>
      <c r="U1622" s="13"/>
      <c r="V1622" s="13"/>
      <c r="W1622" s="13"/>
      <c r="X1622" s="13"/>
      <c r="Y1622" s="13"/>
      <c r="Z1622" s="13"/>
      <c r="AA1622" s="13"/>
      <c r="AB1622" s="13"/>
      <c r="AC1622" s="13"/>
      <c r="AD1622" s="13"/>
      <c r="AE1622" s="13"/>
      <c r="AF1622" s="13"/>
      <c r="AG1622" s="13"/>
      <c r="AH1622" s="13"/>
      <c r="AI1622" s="13"/>
      <c r="AJ1622" s="13"/>
      <c r="AK1622" s="13"/>
      <c r="AL1622" s="13"/>
      <c r="AM1622" s="13"/>
      <c r="AN1622" s="13"/>
      <c r="AO1622" s="13"/>
      <c r="AP1622" s="13"/>
      <c r="AQ1622" s="13"/>
      <c r="AR1622" s="13"/>
      <c r="AS1622" s="13"/>
      <c r="AT1622" s="13"/>
      <c r="AU1622" s="13"/>
      <c r="AV1622" s="13"/>
      <c r="AW1622" s="13"/>
      <c r="AX1622" s="13"/>
      <c r="AY1622" s="13"/>
      <c r="AZ1622" s="13"/>
      <c r="BA1622" s="13"/>
      <c r="BB1622" s="13"/>
      <c r="BC1622" s="13"/>
      <c r="BD1622" s="13"/>
      <c r="BE1622" s="13"/>
    </row>
    <row r="1623" spans="2:57" x14ac:dyDescent="0.25">
      <c r="B1623" s="6" t="s">
        <v>636</v>
      </c>
      <c r="C1623" s="13"/>
      <c r="D1623" s="13"/>
      <c r="E1623" s="13"/>
      <c r="F1623" s="13"/>
      <c r="G1623" s="13"/>
      <c r="H1623" s="13"/>
      <c r="I1623" s="13"/>
      <c r="J1623" s="13"/>
      <c r="K1623" s="13"/>
      <c r="L1623" s="13"/>
      <c r="M1623" s="13"/>
      <c r="N1623" s="13"/>
      <c r="O1623" s="13"/>
      <c r="P1623" s="13"/>
      <c r="Q1623" s="13"/>
      <c r="R1623" s="13"/>
      <c r="S1623" s="13"/>
      <c r="T1623" s="13"/>
      <c r="U1623" s="13"/>
      <c r="V1623" s="13"/>
      <c r="W1623" s="13"/>
      <c r="X1623" s="13"/>
      <c r="Y1623" s="13"/>
      <c r="Z1623" s="13"/>
      <c r="AA1623" s="13"/>
      <c r="AB1623" s="13"/>
      <c r="AC1623" s="13"/>
      <c r="AD1623" s="13"/>
      <c r="AE1623" s="13"/>
      <c r="AF1623" s="13"/>
      <c r="AG1623" s="13"/>
      <c r="AH1623" s="13"/>
      <c r="AI1623" s="13"/>
      <c r="AJ1623" s="13"/>
      <c r="AK1623" s="13"/>
      <c r="AL1623" s="13"/>
      <c r="AM1623" s="13"/>
      <c r="AN1623" s="13"/>
      <c r="AO1623" s="13"/>
      <c r="AP1623" s="13"/>
      <c r="AQ1623" s="13"/>
      <c r="AR1623" s="13"/>
      <c r="AS1623" s="13"/>
      <c r="AT1623" s="13"/>
      <c r="AU1623" s="13"/>
      <c r="AV1623" s="13"/>
      <c r="AW1623" s="13"/>
      <c r="AX1623" s="13"/>
      <c r="AY1623" s="13"/>
      <c r="AZ1623" s="13"/>
      <c r="BA1623" s="13"/>
      <c r="BB1623" s="13"/>
      <c r="BC1623" s="13"/>
      <c r="BD1623" s="13"/>
      <c r="BE1623" s="13"/>
    </row>
    <row r="1624" spans="2:57" x14ac:dyDescent="0.25">
      <c r="B1624" s="23" t="s">
        <v>86</v>
      </c>
      <c r="C1624" s="13"/>
      <c r="D1624" s="13"/>
      <c r="E1624" s="13"/>
      <c r="F1624" s="13"/>
      <c r="G1624" s="13"/>
      <c r="H1624" s="13"/>
      <c r="I1624" s="13"/>
      <c r="J1624" s="13"/>
      <c r="K1624" s="13"/>
      <c r="L1624" s="13"/>
      <c r="M1624" s="13"/>
      <c r="N1624" s="13"/>
      <c r="O1624" s="13"/>
      <c r="P1624" s="13"/>
      <c r="Q1624" s="13"/>
      <c r="R1624" s="13"/>
      <c r="S1624" s="13"/>
      <c r="T1624" s="13"/>
      <c r="U1624" s="13"/>
      <c r="V1624" s="13"/>
      <c r="W1624" s="13"/>
      <c r="X1624" s="13"/>
      <c r="Y1624" s="13"/>
      <c r="Z1624" s="13"/>
      <c r="AA1624" s="13"/>
      <c r="AB1624" s="13"/>
      <c r="AC1624" s="13"/>
      <c r="AD1624" s="13"/>
      <c r="AE1624" s="13"/>
      <c r="AF1624" s="13"/>
      <c r="AG1624" s="13"/>
      <c r="AH1624" s="13"/>
      <c r="AI1624" s="13"/>
      <c r="AJ1624" s="13"/>
      <c r="AK1624" s="13"/>
      <c r="AL1624" s="13"/>
      <c r="AM1624" s="13"/>
      <c r="AN1624" s="13"/>
      <c r="AO1624" s="13"/>
      <c r="AP1624" s="13"/>
      <c r="AQ1624" s="13"/>
      <c r="AR1624" s="13"/>
      <c r="AS1624" s="13"/>
      <c r="AT1624" s="13"/>
      <c r="AU1624" s="13"/>
      <c r="AV1624" s="13"/>
      <c r="AW1624" s="13"/>
      <c r="AX1624" s="13"/>
      <c r="AY1624" s="13"/>
      <c r="AZ1624" s="13"/>
      <c r="BA1624" s="13"/>
      <c r="BB1624" s="13"/>
      <c r="BC1624" s="13"/>
      <c r="BD1624" s="13"/>
      <c r="BE1624" s="13"/>
    </row>
    <row r="1625" spans="2:57" x14ac:dyDescent="0.25">
      <c r="B1625" t="s">
        <v>629</v>
      </c>
      <c r="C1625" s="13">
        <v>8.7576374745417504E-2</v>
      </c>
      <c r="D1625" s="13">
        <v>0.12987012987013</v>
      </c>
      <c r="E1625" s="13">
        <v>0.125925925925926</v>
      </c>
      <c r="F1625" s="13">
        <v>5.5118110236220499E-2</v>
      </c>
      <c r="G1625" s="13">
        <v>8.7209302325581398E-2</v>
      </c>
      <c r="H1625" s="13"/>
      <c r="I1625" s="13">
        <v>8.7982832618025794E-2</v>
      </c>
      <c r="J1625" s="13">
        <v>8.7209302325581398E-2</v>
      </c>
      <c r="K1625" s="13"/>
      <c r="L1625" s="13">
        <v>4.6875E-2</v>
      </c>
      <c r="M1625" s="13">
        <v>6.4935064935064901E-2</v>
      </c>
      <c r="N1625" s="13">
        <v>7.0234113712374605E-2</v>
      </c>
      <c r="O1625" s="13">
        <v>0.13622291021671801</v>
      </c>
      <c r="P1625" s="13"/>
      <c r="Q1625" s="13">
        <v>0.108108108108108</v>
      </c>
      <c r="R1625" s="13">
        <v>0.121621621621622</v>
      </c>
      <c r="S1625" s="13">
        <v>6.5217391304347797E-2</v>
      </c>
      <c r="T1625" s="13">
        <v>0.10280373831775701</v>
      </c>
      <c r="U1625" s="13">
        <v>6.4516129032258104E-2</v>
      </c>
      <c r="V1625" s="13">
        <v>6.1068702290076299E-2</v>
      </c>
      <c r="W1625" s="13">
        <v>8.1632653061224497E-2</v>
      </c>
      <c r="X1625" s="13">
        <v>9.2105263157894704E-2</v>
      </c>
      <c r="Y1625" s="13"/>
      <c r="Z1625" s="13">
        <v>0.107913669064748</v>
      </c>
      <c r="AA1625" s="13">
        <v>6.7484662576687102E-2</v>
      </c>
      <c r="AB1625" s="13">
        <v>9.0909090909090898E-2</v>
      </c>
      <c r="AC1625" s="13">
        <v>7.2625698324022395E-2</v>
      </c>
      <c r="AD1625" s="13">
        <v>6.6666666666666693E-2</v>
      </c>
      <c r="AE1625" s="13">
        <v>0.146788990825688</v>
      </c>
      <c r="AF1625" s="13">
        <v>7.1428571428571397E-2</v>
      </c>
      <c r="AG1625" s="13">
        <v>7.69230769230769E-2</v>
      </c>
      <c r="AH1625" s="13"/>
      <c r="AI1625" s="13">
        <v>0.133333333333333</v>
      </c>
      <c r="AJ1625" s="13">
        <v>0.10309278350515499</v>
      </c>
      <c r="AK1625" s="13">
        <v>9.1503267973856203E-2</v>
      </c>
      <c r="AL1625" s="13">
        <v>7.3705179282868502E-2</v>
      </c>
      <c r="AM1625" s="13">
        <v>0.10344827586206901</v>
      </c>
      <c r="AN1625" s="13"/>
      <c r="AO1625" s="13">
        <v>7.8595317725752498E-2</v>
      </c>
      <c r="AP1625" s="13">
        <v>0.1015625</v>
      </c>
      <c r="AQ1625" s="13"/>
      <c r="AR1625" s="13">
        <v>6.25E-2</v>
      </c>
      <c r="AS1625" s="13">
        <v>6.9930069930069894E-2</v>
      </c>
      <c r="AT1625" s="13">
        <v>0</v>
      </c>
      <c r="AU1625" s="13">
        <v>6.4516129032258104E-2</v>
      </c>
      <c r="AV1625" s="13">
        <v>0.126050420168067</v>
      </c>
      <c r="AW1625" s="13">
        <v>9.0909090909090898E-2</v>
      </c>
      <c r="AX1625" s="13">
        <v>1.1904761904761901E-2</v>
      </c>
      <c r="AY1625" s="13">
        <v>0.14705882352941199</v>
      </c>
      <c r="AZ1625" s="13">
        <v>0.13725490196078399</v>
      </c>
      <c r="BA1625" s="13">
        <v>0.10344827586206901</v>
      </c>
      <c r="BB1625" s="13">
        <v>0.105263157894737</v>
      </c>
      <c r="BC1625" s="13">
        <v>0.113207547169811</v>
      </c>
      <c r="BD1625" s="13"/>
      <c r="BE1625" s="13">
        <v>7.0821529745042494E-2</v>
      </c>
    </row>
    <row r="1626" spans="2:57" x14ac:dyDescent="0.25">
      <c r="B1626" t="s">
        <v>102</v>
      </c>
      <c r="C1626" s="13">
        <v>4.9898167006110002E-2</v>
      </c>
      <c r="D1626" s="13">
        <v>5.1948051948052E-2</v>
      </c>
      <c r="E1626" s="13">
        <v>8.1481481481481502E-2</v>
      </c>
      <c r="F1626" s="13">
        <v>5.5118110236220499E-2</v>
      </c>
      <c r="G1626" s="13">
        <v>3.8759689922480599E-2</v>
      </c>
      <c r="H1626" s="13"/>
      <c r="I1626" s="13">
        <v>6.2231759656652397E-2</v>
      </c>
      <c r="J1626" s="13">
        <v>3.8759689922480599E-2</v>
      </c>
      <c r="K1626" s="13"/>
      <c r="L1626" s="13">
        <v>4.6875E-2</v>
      </c>
      <c r="M1626" s="13">
        <v>3.4632034632034597E-2</v>
      </c>
      <c r="N1626" s="13">
        <v>4.0133779264213999E-2</v>
      </c>
      <c r="O1626" s="13">
        <v>7.1207430340557307E-2</v>
      </c>
      <c r="P1626" s="13"/>
      <c r="Q1626" s="13">
        <v>3.6036036036036001E-2</v>
      </c>
      <c r="R1626" s="13">
        <v>5.4054054054054099E-2</v>
      </c>
      <c r="S1626" s="13">
        <v>4.3478260869565202E-2</v>
      </c>
      <c r="T1626" s="13">
        <v>6.5420560747663503E-2</v>
      </c>
      <c r="U1626" s="13">
        <v>8.0645161290322606E-2</v>
      </c>
      <c r="V1626" s="13">
        <v>3.0534351145038201E-2</v>
      </c>
      <c r="W1626" s="13">
        <v>2.04081632653061E-2</v>
      </c>
      <c r="X1626" s="13">
        <v>5.7017543859649099E-2</v>
      </c>
      <c r="Y1626" s="13"/>
      <c r="Z1626" s="13">
        <v>3.5971223021582698E-2</v>
      </c>
      <c r="AA1626" s="13">
        <v>6.13496932515337E-2</v>
      </c>
      <c r="AB1626" s="13">
        <v>3.8961038961039002E-2</v>
      </c>
      <c r="AC1626" s="13">
        <v>6.7039106145251395E-2</v>
      </c>
      <c r="AD1626" s="13">
        <v>5.7142857142857099E-2</v>
      </c>
      <c r="AE1626" s="13">
        <v>5.5045871559633003E-2</v>
      </c>
      <c r="AF1626" s="13">
        <v>7.1428571428571397E-2</v>
      </c>
      <c r="AG1626" s="13">
        <v>1.0989010989011E-2</v>
      </c>
      <c r="AH1626" s="13"/>
      <c r="AI1626" s="13">
        <v>0</v>
      </c>
      <c r="AJ1626" s="13">
        <v>6.18556701030928E-2</v>
      </c>
      <c r="AK1626" s="13">
        <v>7.1895424836601302E-2</v>
      </c>
      <c r="AL1626" s="13">
        <v>4.7808764940239001E-2</v>
      </c>
      <c r="AM1626" s="13">
        <v>4.5977011494252901E-2</v>
      </c>
      <c r="AN1626" s="13"/>
      <c r="AO1626" s="13">
        <v>4.6822742474916398E-2</v>
      </c>
      <c r="AP1626" s="13">
        <v>5.46875E-2</v>
      </c>
      <c r="AQ1626" s="13"/>
      <c r="AR1626" s="13">
        <v>9.375E-2</v>
      </c>
      <c r="AS1626" s="13">
        <v>4.5454545454545497E-2</v>
      </c>
      <c r="AT1626" s="13">
        <v>0</v>
      </c>
      <c r="AU1626" s="13">
        <v>0</v>
      </c>
      <c r="AV1626" s="13">
        <v>5.0420168067226899E-2</v>
      </c>
      <c r="AW1626" s="13">
        <v>3.8961038961039002E-2</v>
      </c>
      <c r="AX1626" s="13">
        <v>4.7619047619047603E-2</v>
      </c>
      <c r="AY1626" s="13">
        <v>5.8823529411764698E-2</v>
      </c>
      <c r="AZ1626" s="13">
        <v>3.9215686274509803E-2</v>
      </c>
      <c r="BA1626" s="13">
        <v>0.12068965517241401</v>
      </c>
      <c r="BB1626" s="13">
        <v>3.5087719298245598E-2</v>
      </c>
      <c r="BC1626" s="13">
        <v>3.77358490566038E-2</v>
      </c>
      <c r="BD1626" s="13"/>
      <c r="BE1626" s="13">
        <v>3.9660056657223802E-2</v>
      </c>
    </row>
    <row r="1627" spans="2:57" x14ac:dyDescent="0.25">
      <c r="B1627" t="s">
        <v>103</v>
      </c>
      <c r="C1627" s="13">
        <v>8.9613034623217902E-2</v>
      </c>
      <c r="D1627" s="13">
        <v>0.103896103896104</v>
      </c>
      <c r="E1627" s="13">
        <v>5.1851851851851899E-2</v>
      </c>
      <c r="F1627" s="13">
        <v>7.4803149606299205E-2</v>
      </c>
      <c r="G1627" s="13">
        <v>0.104651162790698</v>
      </c>
      <c r="H1627" s="13"/>
      <c r="I1627" s="13">
        <v>7.2961373390557901E-2</v>
      </c>
      <c r="J1627" s="13">
        <v>0.104651162790698</v>
      </c>
      <c r="K1627" s="13"/>
      <c r="L1627" s="13">
        <v>8.59375E-2</v>
      </c>
      <c r="M1627" s="13">
        <v>7.7922077922077906E-2</v>
      </c>
      <c r="N1627" s="13">
        <v>7.3578595317725801E-2</v>
      </c>
      <c r="O1627" s="13">
        <v>0.114551083591331</v>
      </c>
      <c r="P1627" s="13"/>
      <c r="Q1627" s="13">
        <v>9.90990990990991E-2</v>
      </c>
      <c r="R1627" s="13">
        <v>2.7027027027027001E-2</v>
      </c>
      <c r="S1627" s="13">
        <v>5.4347826086956499E-2</v>
      </c>
      <c r="T1627" s="13">
        <v>7.4766355140186896E-2</v>
      </c>
      <c r="U1627" s="13">
        <v>0.104838709677419</v>
      </c>
      <c r="V1627" s="13">
        <v>0.106870229007634</v>
      </c>
      <c r="W1627" s="13">
        <v>9.1836734693877597E-2</v>
      </c>
      <c r="X1627" s="13">
        <v>0.114035087719298</v>
      </c>
      <c r="Y1627" s="13"/>
      <c r="Z1627" s="13">
        <v>0.12230215827338101</v>
      </c>
      <c r="AA1627" s="13">
        <v>7.3619631901840496E-2</v>
      </c>
      <c r="AB1627" s="13">
        <v>6.4935064935064901E-2</v>
      </c>
      <c r="AC1627" s="13">
        <v>7.8212290502793297E-2</v>
      </c>
      <c r="AD1627" s="13">
        <v>0.104761904761905</v>
      </c>
      <c r="AE1627" s="13">
        <v>0.100917431192661</v>
      </c>
      <c r="AF1627" s="13">
        <v>0.119047619047619</v>
      </c>
      <c r="AG1627" s="13">
        <v>8.7912087912087905E-2</v>
      </c>
      <c r="AH1627" s="13"/>
      <c r="AI1627" s="13">
        <v>2.2222222222222199E-2</v>
      </c>
      <c r="AJ1627" s="13">
        <v>7.2164948453608199E-2</v>
      </c>
      <c r="AK1627" s="13">
        <v>0.10457516339869299</v>
      </c>
      <c r="AL1627" s="13">
        <v>8.5657370517928294E-2</v>
      </c>
      <c r="AM1627" s="13">
        <v>0.10344827586206901</v>
      </c>
      <c r="AN1627" s="13"/>
      <c r="AO1627" s="13">
        <v>9.0301003344481601E-2</v>
      </c>
      <c r="AP1627" s="13">
        <v>8.8541666666666699E-2</v>
      </c>
      <c r="AQ1627" s="13"/>
      <c r="AR1627" s="13">
        <v>9.375E-2</v>
      </c>
      <c r="AS1627" s="13">
        <v>9.4405594405594401E-2</v>
      </c>
      <c r="AT1627" s="13">
        <v>0.17647058823529399</v>
      </c>
      <c r="AU1627" s="13">
        <v>9.6774193548387094E-2</v>
      </c>
      <c r="AV1627" s="13">
        <v>0.10084033613445401</v>
      </c>
      <c r="AW1627" s="13">
        <v>3.8961038961039002E-2</v>
      </c>
      <c r="AX1627" s="13">
        <v>8.3333333333333301E-2</v>
      </c>
      <c r="AY1627" s="13">
        <v>2.9411764705882401E-2</v>
      </c>
      <c r="AZ1627" s="13">
        <v>6.8627450980392204E-2</v>
      </c>
      <c r="BA1627" s="13">
        <v>0.13793103448275901</v>
      </c>
      <c r="BB1627" s="13">
        <v>8.7719298245614002E-2</v>
      </c>
      <c r="BC1627" s="13">
        <v>0.113207547169811</v>
      </c>
      <c r="BD1627" s="13"/>
      <c r="BE1627" s="13">
        <v>8.4985835694051007E-2</v>
      </c>
    </row>
    <row r="1628" spans="2:57" x14ac:dyDescent="0.25">
      <c r="B1628" t="s">
        <v>104</v>
      </c>
      <c r="C1628" s="13">
        <v>7.3319755600814704E-2</v>
      </c>
      <c r="D1628" s="13">
        <v>2.5974025974026E-2</v>
      </c>
      <c r="E1628" s="13">
        <v>7.4074074074074098E-2</v>
      </c>
      <c r="F1628" s="13">
        <v>8.2677165354330701E-2</v>
      </c>
      <c r="G1628" s="13">
        <v>7.5581395348837205E-2</v>
      </c>
      <c r="H1628" s="13"/>
      <c r="I1628" s="13">
        <v>7.0815450643776798E-2</v>
      </c>
      <c r="J1628" s="13">
        <v>7.5581395348837205E-2</v>
      </c>
      <c r="K1628" s="13"/>
      <c r="L1628" s="13">
        <v>7.8125E-2</v>
      </c>
      <c r="M1628" s="13">
        <v>3.8961038961039002E-2</v>
      </c>
      <c r="N1628" s="13">
        <v>0.11371237458194</v>
      </c>
      <c r="O1628" s="13">
        <v>5.8823529411764698E-2</v>
      </c>
      <c r="P1628" s="13"/>
      <c r="Q1628" s="13">
        <v>8.1081081081081099E-2</v>
      </c>
      <c r="R1628" s="13">
        <v>8.1081081081081099E-2</v>
      </c>
      <c r="S1628" s="13">
        <v>8.6956521739130405E-2</v>
      </c>
      <c r="T1628" s="13">
        <v>7.4766355140186896E-2</v>
      </c>
      <c r="U1628" s="13">
        <v>5.6451612903225798E-2</v>
      </c>
      <c r="V1628" s="13">
        <v>0.106870229007634</v>
      </c>
      <c r="W1628" s="13">
        <v>8.1632653061224497E-2</v>
      </c>
      <c r="X1628" s="13">
        <v>4.8245614035087703E-2</v>
      </c>
      <c r="Y1628" s="13"/>
      <c r="Z1628" s="13">
        <v>5.0359712230215799E-2</v>
      </c>
      <c r="AA1628" s="13">
        <v>6.13496932515337E-2</v>
      </c>
      <c r="AB1628" s="13">
        <v>9.0909090909090898E-2</v>
      </c>
      <c r="AC1628" s="13">
        <v>4.4692737430167599E-2</v>
      </c>
      <c r="AD1628" s="13">
        <v>0.15238095238095201</v>
      </c>
      <c r="AE1628" s="13">
        <v>5.5045871559633003E-2</v>
      </c>
      <c r="AF1628" s="13">
        <v>2.3809523809523801E-2</v>
      </c>
      <c r="AG1628" s="13">
        <v>0.10989010989011</v>
      </c>
      <c r="AH1628" s="13"/>
      <c r="AI1628" s="13">
        <v>8.8888888888888906E-2</v>
      </c>
      <c r="AJ1628" s="13">
        <v>9.2783505154639206E-2</v>
      </c>
      <c r="AK1628" s="13">
        <v>7.8431372549019607E-2</v>
      </c>
      <c r="AL1628" s="13">
        <v>6.5737051792828696E-2</v>
      </c>
      <c r="AM1628" s="13">
        <v>7.4712643678160898E-2</v>
      </c>
      <c r="AN1628" s="13"/>
      <c r="AO1628" s="13">
        <v>6.6889632107023395E-2</v>
      </c>
      <c r="AP1628" s="13">
        <v>8.3333333333333301E-2</v>
      </c>
      <c r="AQ1628" s="13"/>
      <c r="AR1628" s="13">
        <v>3.125E-2</v>
      </c>
      <c r="AS1628" s="13">
        <v>6.6433566433566404E-2</v>
      </c>
      <c r="AT1628" s="13">
        <v>5.8823529411764698E-2</v>
      </c>
      <c r="AU1628" s="13">
        <v>0.12903225806451599</v>
      </c>
      <c r="AV1628" s="13">
        <v>4.20168067226891E-2</v>
      </c>
      <c r="AW1628" s="13">
        <v>0.14285714285714299</v>
      </c>
      <c r="AX1628" s="13">
        <v>8.3333333333333301E-2</v>
      </c>
      <c r="AY1628" s="13">
        <v>2.9411764705882401E-2</v>
      </c>
      <c r="AZ1628" s="13">
        <v>7.8431372549019607E-2</v>
      </c>
      <c r="BA1628" s="13">
        <v>0.10344827586206901</v>
      </c>
      <c r="BB1628" s="13">
        <v>8.7719298245614002E-2</v>
      </c>
      <c r="BC1628" s="13">
        <v>5.6603773584905703E-2</v>
      </c>
      <c r="BD1628" s="13"/>
      <c r="BE1628" s="13">
        <v>5.6657223796034002E-2</v>
      </c>
    </row>
    <row r="1629" spans="2:57" x14ac:dyDescent="0.25">
      <c r="B1629" t="s">
        <v>131</v>
      </c>
      <c r="C1629" s="13">
        <v>0.11608961303462299</v>
      </c>
      <c r="D1629" s="13">
        <v>0.15584415584415601</v>
      </c>
      <c r="E1629" s="13">
        <v>8.1481481481481502E-2</v>
      </c>
      <c r="F1629" s="13">
        <v>0.14960629921259799</v>
      </c>
      <c r="G1629" s="13">
        <v>0.10271317829457401</v>
      </c>
      <c r="H1629" s="13"/>
      <c r="I1629" s="13">
        <v>0.13090128755364799</v>
      </c>
      <c r="J1629" s="13">
        <v>0.10271317829457401</v>
      </c>
      <c r="K1629" s="13"/>
      <c r="L1629" s="13">
        <v>0.109375</v>
      </c>
      <c r="M1629" s="13">
        <v>0.12987012987013</v>
      </c>
      <c r="N1629" s="13">
        <v>0.12374581939799301</v>
      </c>
      <c r="O1629" s="13">
        <v>0.10216718266253901</v>
      </c>
      <c r="P1629" s="13"/>
      <c r="Q1629" s="13">
        <v>0.117117117117117</v>
      </c>
      <c r="R1629" s="13">
        <v>0.14864864864864899</v>
      </c>
      <c r="S1629" s="13">
        <v>8.6956521739130405E-2</v>
      </c>
      <c r="T1629" s="13">
        <v>0.11214953271028</v>
      </c>
      <c r="U1629" s="13">
        <v>0.12903225806451599</v>
      </c>
      <c r="V1629" s="13">
        <v>6.1068702290076299E-2</v>
      </c>
      <c r="W1629" s="13">
        <v>0.11224489795918401</v>
      </c>
      <c r="X1629" s="13">
        <v>0.12719298245614</v>
      </c>
      <c r="Y1629" s="13"/>
      <c r="Z1629" s="13">
        <v>0.107913669064748</v>
      </c>
      <c r="AA1629" s="13">
        <v>0.13496932515337401</v>
      </c>
      <c r="AB1629" s="13">
        <v>0.15584415584415601</v>
      </c>
      <c r="AC1629" s="13">
        <v>0.106145251396648</v>
      </c>
      <c r="AD1629" s="13">
        <v>3.8095238095238099E-2</v>
      </c>
      <c r="AE1629" s="13">
        <v>0.11009174311926601</v>
      </c>
      <c r="AF1629" s="13">
        <v>9.5238095238095205E-2</v>
      </c>
      <c r="AG1629" s="13">
        <v>0.15384615384615399</v>
      </c>
      <c r="AH1629" s="13"/>
      <c r="AI1629" s="13">
        <v>0.155555555555556</v>
      </c>
      <c r="AJ1629" s="13">
        <v>9.2783505154639206E-2</v>
      </c>
      <c r="AK1629" s="13">
        <v>0.16339869281045799</v>
      </c>
      <c r="AL1629" s="13">
        <v>0.115537848605578</v>
      </c>
      <c r="AM1629" s="13">
        <v>6.3218390804597693E-2</v>
      </c>
      <c r="AN1629" s="13"/>
      <c r="AO1629" s="13">
        <v>0.118729096989967</v>
      </c>
      <c r="AP1629" s="13">
        <v>0.111979166666667</v>
      </c>
      <c r="AQ1629" s="13"/>
      <c r="AR1629" s="13">
        <v>9.375E-2</v>
      </c>
      <c r="AS1629" s="13">
        <v>9.0909090909090898E-2</v>
      </c>
      <c r="AT1629" s="13">
        <v>0.23529411764705899</v>
      </c>
      <c r="AU1629" s="13">
        <v>0.12903225806451599</v>
      </c>
      <c r="AV1629" s="13">
        <v>0.10084033613445401</v>
      </c>
      <c r="AW1629" s="13">
        <v>0.19480519480519501</v>
      </c>
      <c r="AX1629" s="13">
        <v>0.14285714285714299</v>
      </c>
      <c r="AY1629" s="13">
        <v>0.26470588235294101</v>
      </c>
      <c r="AZ1629" s="13">
        <v>4.9019607843137303E-2</v>
      </c>
      <c r="BA1629" s="13">
        <v>0.15517241379310301</v>
      </c>
      <c r="BB1629" s="13">
        <v>8.7719298245614002E-2</v>
      </c>
      <c r="BC1629" s="13">
        <v>0.13207547169811301</v>
      </c>
      <c r="BD1629" s="13"/>
      <c r="BE1629" s="13">
        <v>0.13314447592067999</v>
      </c>
    </row>
    <row r="1630" spans="2:57" x14ac:dyDescent="0.25">
      <c r="B1630" t="s">
        <v>132</v>
      </c>
      <c r="C1630" s="13">
        <v>9.9796334012220003E-2</v>
      </c>
      <c r="D1630" s="13">
        <v>0.103896103896104</v>
      </c>
      <c r="E1630" s="13">
        <v>9.6296296296296297E-2</v>
      </c>
      <c r="F1630" s="13">
        <v>0.10629921259842499</v>
      </c>
      <c r="G1630" s="13">
        <v>9.6899224806201598E-2</v>
      </c>
      <c r="H1630" s="13"/>
      <c r="I1630" s="13">
        <v>0.10300429184549401</v>
      </c>
      <c r="J1630" s="13">
        <v>9.6899224806201598E-2</v>
      </c>
      <c r="K1630" s="13"/>
      <c r="L1630" s="13">
        <v>0.1015625</v>
      </c>
      <c r="M1630" s="13">
        <v>0.12554112554112601</v>
      </c>
      <c r="N1630" s="13">
        <v>9.0301003344481601E-2</v>
      </c>
      <c r="O1630" s="13">
        <v>8.9783281733746098E-2</v>
      </c>
      <c r="P1630" s="13"/>
      <c r="Q1630" s="13">
        <v>9.90990990990991E-2</v>
      </c>
      <c r="R1630" s="13">
        <v>0.135135135135135</v>
      </c>
      <c r="S1630" s="13">
        <v>6.5217391304347797E-2</v>
      </c>
      <c r="T1630" s="13">
        <v>0.15887850467289699</v>
      </c>
      <c r="U1630" s="13">
        <v>0.104838709677419</v>
      </c>
      <c r="V1630" s="13">
        <v>8.3969465648855005E-2</v>
      </c>
      <c r="W1630" s="13">
        <v>0.102040816326531</v>
      </c>
      <c r="X1630" s="13">
        <v>8.3333333333333301E-2</v>
      </c>
      <c r="Y1630" s="13"/>
      <c r="Z1630" s="13">
        <v>5.7553956834532398E-2</v>
      </c>
      <c r="AA1630" s="13">
        <v>7.3619631901840496E-2</v>
      </c>
      <c r="AB1630" s="13">
        <v>0.11038961038961</v>
      </c>
      <c r="AC1630" s="13">
        <v>0.111731843575419</v>
      </c>
      <c r="AD1630" s="13">
        <v>0.14285714285714299</v>
      </c>
      <c r="AE1630" s="13">
        <v>0.11009174311926601</v>
      </c>
      <c r="AF1630" s="13">
        <v>9.5238095238095205E-2</v>
      </c>
      <c r="AG1630" s="13">
        <v>0.10989010989011</v>
      </c>
      <c r="AH1630" s="13"/>
      <c r="AI1630" s="13">
        <v>6.6666666666666693E-2</v>
      </c>
      <c r="AJ1630" s="13">
        <v>0.123711340206186</v>
      </c>
      <c r="AK1630" s="13">
        <v>7.8431372549019607E-2</v>
      </c>
      <c r="AL1630" s="13">
        <v>0.105577689243028</v>
      </c>
      <c r="AM1630" s="13">
        <v>0.10344827586206901</v>
      </c>
      <c r="AN1630" s="13"/>
      <c r="AO1630" s="13">
        <v>0.103678929765886</v>
      </c>
      <c r="AP1630" s="13">
        <v>9.375E-2</v>
      </c>
      <c r="AQ1630" s="13"/>
      <c r="AR1630" s="13">
        <v>0.171875</v>
      </c>
      <c r="AS1630" s="13">
        <v>0.108391608391608</v>
      </c>
      <c r="AT1630" s="13">
        <v>0.17647058823529399</v>
      </c>
      <c r="AU1630" s="13">
        <v>3.2258064516128997E-2</v>
      </c>
      <c r="AV1630" s="13">
        <v>0.109243697478992</v>
      </c>
      <c r="AW1630" s="13">
        <v>0.103896103896104</v>
      </c>
      <c r="AX1630" s="13">
        <v>0.14285714285714299</v>
      </c>
      <c r="AY1630" s="13">
        <v>8.8235294117647106E-2</v>
      </c>
      <c r="AZ1630" s="13">
        <v>6.8627450980392204E-2</v>
      </c>
      <c r="BA1630" s="13">
        <v>0.10344827586206901</v>
      </c>
      <c r="BB1630" s="13">
        <v>3.5087719298245598E-2</v>
      </c>
      <c r="BC1630" s="13">
        <v>1.88679245283019E-2</v>
      </c>
      <c r="BD1630" s="13"/>
      <c r="BE1630" s="13">
        <v>0.124645892351275</v>
      </c>
    </row>
    <row r="1631" spans="2:57" x14ac:dyDescent="0.25">
      <c r="B1631" t="s">
        <v>630</v>
      </c>
      <c r="C1631" s="13">
        <v>0.12525458248472501</v>
      </c>
      <c r="D1631" s="13">
        <v>0.103896103896104</v>
      </c>
      <c r="E1631" s="13">
        <v>0.11851851851851899</v>
      </c>
      <c r="F1631" s="13">
        <v>0.14173228346456701</v>
      </c>
      <c r="G1631" s="13">
        <v>0.122093023255814</v>
      </c>
      <c r="H1631" s="13"/>
      <c r="I1631" s="13">
        <v>0.128755364806867</v>
      </c>
      <c r="J1631" s="13">
        <v>0.122093023255814</v>
      </c>
      <c r="K1631" s="13"/>
      <c r="L1631" s="13">
        <v>0.1171875</v>
      </c>
      <c r="M1631" s="13">
        <v>0.13419913419913401</v>
      </c>
      <c r="N1631" s="13">
        <v>0.12374581939799301</v>
      </c>
      <c r="O1631" s="13">
        <v>0.123839009287926</v>
      </c>
      <c r="P1631" s="13"/>
      <c r="Q1631" s="13">
        <v>0.117117117117117</v>
      </c>
      <c r="R1631" s="13">
        <v>0.108108108108108</v>
      </c>
      <c r="S1631" s="13">
        <v>0.141304347826087</v>
      </c>
      <c r="T1631" s="13">
        <v>0.14953271028037399</v>
      </c>
      <c r="U1631" s="13">
        <v>0.12903225806451599</v>
      </c>
      <c r="V1631" s="13">
        <v>0.14503816793893101</v>
      </c>
      <c r="W1631" s="13">
        <v>0.102040816326531</v>
      </c>
      <c r="X1631" s="13">
        <v>0.12280701754386</v>
      </c>
      <c r="Y1631" s="13"/>
      <c r="Z1631" s="13">
        <v>0.107913669064748</v>
      </c>
      <c r="AA1631" s="13">
        <v>0.14723926380368099</v>
      </c>
      <c r="AB1631" s="13">
        <v>0.103896103896104</v>
      </c>
      <c r="AC1631" s="13">
        <v>0.11731843575419</v>
      </c>
      <c r="AD1631" s="13">
        <v>0.104761904761905</v>
      </c>
      <c r="AE1631" s="13">
        <v>0.146788990825688</v>
      </c>
      <c r="AF1631" s="13">
        <v>0.14285714285714299</v>
      </c>
      <c r="AG1631" s="13">
        <v>0.15384615384615399</v>
      </c>
      <c r="AH1631" s="13"/>
      <c r="AI1631" s="13">
        <v>8.8888888888888906E-2</v>
      </c>
      <c r="AJ1631" s="13">
        <v>0.15463917525773199</v>
      </c>
      <c r="AK1631" s="13">
        <v>0.10457516339869299</v>
      </c>
      <c r="AL1631" s="13">
        <v>0.12948207171314699</v>
      </c>
      <c r="AM1631" s="13">
        <v>0.13218390804597699</v>
      </c>
      <c r="AN1631" s="13"/>
      <c r="AO1631" s="13">
        <v>0.118729096989967</v>
      </c>
      <c r="AP1631" s="13">
        <v>0.13541666666666699</v>
      </c>
      <c r="AQ1631" s="13"/>
      <c r="AR1631" s="13">
        <v>0.171875</v>
      </c>
      <c r="AS1631" s="13">
        <v>0.11888111888111901</v>
      </c>
      <c r="AT1631" s="13">
        <v>0.11764705882352899</v>
      </c>
      <c r="AU1631" s="13">
        <v>0.12903225806451599</v>
      </c>
      <c r="AV1631" s="13">
        <v>0.13445378151260501</v>
      </c>
      <c r="AW1631" s="13">
        <v>0.11688311688311701</v>
      </c>
      <c r="AX1631" s="13">
        <v>0.119047619047619</v>
      </c>
      <c r="AY1631" s="13">
        <v>0.14705882352941199</v>
      </c>
      <c r="AZ1631" s="13">
        <v>0.14705882352941199</v>
      </c>
      <c r="BA1631" s="13">
        <v>5.1724137931034503E-2</v>
      </c>
      <c r="BB1631" s="13">
        <v>0.157894736842105</v>
      </c>
      <c r="BC1631" s="13">
        <v>9.4339622641509399E-2</v>
      </c>
      <c r="BD1631" s="13"/>
      <c r="BE1631" s="13">
        <v>0.13881019830028299</v>
      </c>
    </row>
    <row r="1632" spans="2:57" x14ac:dyDescent="0.25">
      <c r="B1632" t="s">
        <v>631</v>
      </c>
      <c r="C1632" s="13">
        <v>0.13441955193482699</v>
      </c>
      <c r="D1632" s="13">
        <v>7.7922077922077906E-2</v>
      </c>
      <c r="E1632" s="13">
        <v>0.10370370370370401</v>
      </c>
      <c r="F1632" s="13">
        <v>0.145669291338583</v>
      </c>
      <c r="G1632" s="13">
        <v>0.145348837209302</v>
      </c>
      <c r="H1632" s="13"/>
      <c r="I1632" s="13">
        <v>0.122317596566524</v>
      </c>
      <c r="J1632" s="13">
        <v>0.145348837209302</v>
      </c>
      <c r="K1632" s="13"/>
      <c r="L1632" s="13">
        <v>0.125</v>
      </c>
      <c r="M1632" s="13">
        <v>0.12554112554112601</v>
      </c>
      <c r="N1632" s="13">
        <v>0.14715719063545199</v>
      </c>
      <c r="O1632" s="13">
        <v>0.13312693498452</v>
      </c>
      <c r="P1632" s="13"/>
      <c r="Q1632" s="13">
        <v>0.108108108108108</v>
      </c>
      <c r="R1632" s="13">
        <v>5.4054054054054099E-2</v>
      </c>
      <c r="S1632" s="13">
        <v>0.173913043478261</v>
      </c>
      <c r="T1632" s="13">
        <v>0.11214953271028</v>
      </c>
      <c r="U1632" s="13">
        <v>0.104838709677419</v>
      </c>
      <c r="V1632" s="13">
        <v>0.16030534351145001</v>
      </c>
      <c r="W1632" s="13">
        <v>0.16326530612244899</v>
      </c>
      <c r="X1632" s="13">
        <v>0.15350877192982501</v>
      </c>
      <c r="Y1632" s="13"/>
      <c r="Z1632" s="13">
        <v>0.13669064748201401</v>
      </c>
      <c r="AA1632" s="13">
        <v>0.128834355828221</v>
      </c>
      <c r="AB1632" s="13">
        <v>0.18831168831168801</v>
      </c>
      <c r="AC1632" s="13">
        <v>0.14525139664804501</v>
      </c>
      <c r="AD1632" s="13">
        <v>0.114285714285714</v>
      </c>
      <c r="AE1632" s="13">
        <v>8.2568807339449504E-2</v>
      </c>
      <c r="AF1632" s="13">
        <v>0.119047619047619</v>
      </c>
      <c r="AG1632" s="13">
        <v>0.120879120879121</v>
      </c>
      <c r="AH1632" s="13"/>
      <c r="AI1632" s="13">
        <v>0.133333333333333</v>
      </c>
      <c r="AJ1632" s="13">
        <v>0.123711340206186</v>
      </c>
      <c r="AK1632" s="13">
        <v>0.16993464052287599</v>
      </c>
      <c r="AL1632" s="13">
        <v>0.13346613545816699</v>
      </c>
      <c r="AM1632" s="13">
        <v>0.12068965517241401</v>
      </c>
      <c r="AN1632" s="13"/>
      <c r="AO1632" s="13">
        <v>0.13043478260869601</v>
      </c>
      <c r="AP1632" s="13">
        <v>0.140625</v>
      </c>
      <c r="AQ1632" s="13"/>
      <c r="AR1632" s="13">
        <v>7.8125E-2</v>
      </c>
      <c r="AS1632" s="13">
        <v>0.12937062937062899</v>
      </c>
      <c r="AT1632" s="13">
        <v>0.11764705882352899</v>
      </c>
      <c r="AU1632" s="13">
        <v>0.29032258064516098</v>
      </c>
      <c r="AV1632" s="13">
        <v>0.14285714285714299</v>
      </c>
      <c r="AW1632" s="13">
        <v>6.4935064935064901E-2</v>
      </c>
      <c r="AX1632" s="13">
        <v>0.19047619047618999</v>
      </c>
      <c r="AY1632" s="13">
        <v>8.8235294117647106E-2</v>
      </c>
      <c r="AZ1632" s="13">
        <v>0.15686274509803899</v>
      </c>
      <c r="BA1632" s="13">
        <v>6.8965517241379296E-2</v>
      </c>
      <c r="BB1632" s="13">
        <v>0.21052631578947401</v>
      </c>
      <c r="BC1632" s="13">
        <v>0.113207547169811</v>
      </c>
      <c r="BD1632" s="13"/>
      <c r="BE1632" s="13">
        <v>0.13597733711048199</v>
      </c>
    </row>
    <row r="1633" spans="2:57" x14ac:dyDescent="0.25">
      <c r="B1633" t="s">
        <v>632</v>
      </c>
      <c r="C1633" s="13">
        <v>0.102851323828921</v>
      </c>
      <c r="D1633" s="13">
        <v>5.1948051948052E-2</v>
      </c>
      <c r="E1633" s="13">
        <v>0.133333333333333</v>
      </c>
      <c r="F1633" s="13">
        <v>9.0551181102362197E-2</v>
      </c>
      <c r="G1633" s="13">
        <v>0.108527131782946</v>
      </c>
      <c r="H1633" s="13"/>
      <c r="I1633" s="13">
        <v>9.6566523605150195E-2</v>
      </c>
      <c r="J1633" s="13">
        <v>0.108527131782946</v>
      </c>
      <c r="K1633" s="13"/>
      <c r="L1633" s="13">
        <v>0.1484375</v>
      </c>
      <c r="M1633" s="13">
        <v>0.13419913419913401</v>
      </c>
      <c r="N1633" s="13">
        <v>0.11371237458194</v>
      </c>
      <c r="O1633" s="13">
        <v>5.2631578947368397E-2</v>
      </c>
      <c r="P1633" s="13"/>
      <c r="Q1633" s="13">
        <v>8.1081081081081099E-2</v>
      </c>
      <c r="R1633" s="13">
        <v>0.135135135135135</v>
      </c>
      <c r="S1633" s="13">
        <v>0.141304347826087</v>
      </c>
      <c r="T1633" s="13">
        <v>7.4766355140186896E-2</v>
      </c>
      <c r="U1633" s="13">
        <v>0.14516129032258099</v>
      </c>
      <c r="V1633" s="13">
        <v>9.1603053435114504E-2</v>
      </c>
      <c r="W1633" s="13">
        <v>0.11224489795918401</v>
      </c>
      <c r="X1633" s="13">
        <v>8.7719298245614002E-2</v>
      </c>
      <c r="Y1633" s="13"/>
      <c r="Z1633" s="13">
        <v>7.9136690647481994E-2</v>
      </c>
      <c r="AA1633" s="13">
        <v>0.110429447852761</v>
      </c>
      <c r="AB1633" s="13">
        <v>8.4415584415584402E-2</v>
      </c>
      <c r="AC1633" s="13">
        <v>0.100558659217877</v>
      </c>
      <c r="AD1633" s="13">
        <v>0.14285714285714299</v>
      </c>
      <c r="AE1633" s="13">
        <v>0.100917431192661</v>
      </c>
      <c r="AF1633" s="13">
        <v>0.16666666666666699</v>
      </c>
      <c r="AG1633" s="13">
        <v>8.7912087912087905E-2</v>
      </c>
      <c r="AH1633" s="13"/>
      <c r="AI1633" s="13">
        <v>0.155555555555556</v>
      </c>
      <c r="AJ1633" s="13">
        <v>7.2164948453608199E-2</v>
      </c>
      <c r="AK1633" s="13">
        <v>3.9215686274509803E-2</v>
      </c>
      <c r="AL1633" s="13">
        <v>0.12549800796812699</v>
      </c>
      <c r="AM1633" s="13">
        <v>9.7701149425287404E-2</v>
      </c>
      <c r="AN1633" s="13"/>
      <c r="AO1633" s="13">
        <v>0.103678929765886</v>
      </c>
      <c r="AP1633" s="13">
        <v>0.1015625</v>
      </c>
      <c r="AQ1633" s="13"/>
      <c r="AR1633" s="13">
        <v>0.171875</v>
      </c>
      <c r="AS1633" s="13">
        <v>0.101398601398601</v>
      </c>
      <c r="AT1633" s="13">
        <v>5.8823529411764698E-2</v>
      </c>
      <c r="AU1633" s="13">
        <v>6.4516129032258104E-2</v>
      </c>
      <c r="AV1633" s="13">
        <v>8.40336134453782E-2</v>
      </c>
      <c r="AW1633" s="13">
        <v>0.14285714285714299</v>
      </c>
      <c r="AX1633" s="13">
        <v>0.119047619047619</v>
      </c>
      <c r="AY1633" s="13">
        <v>0.11764705882352899</v>
      </c>
      <c r="AZ1633" s="13">
        <v>7.8431372549019607E-2</v>
      </c>
      <c r="BA1633" s="13">
        <v>6.8965517241379296E-2</v>
      </c>
      <c r="BB1633" s="13">
        <v>8.7719298245614002E-2</v>
      </c>
      <c r="BC1633" s="13">
        <v>0.113207547169811</v>
      </c>
      <c r="BD1633" s="13"/>
      <c r="BE1633" s="13">
        <v>9.9150141643059506E-2</v>
      </c>
    </row>
    <row r="1634" spans="2:57" x14ac:dyDescent="0.25">
      <c r="B1634" t="s">
        <v>633</v>
      </c>
      <c r="C1634" s="13">
        <v>0.10386965376782099</v>
      </c>
      <c r="D1634" s="13">
        <v>0.11688311688311701</v>
      </c>
      <c r="E1634" s="13">
        <v>9.6296296296296297E-2</v>
      </c>
      <c r="F1634" s="13">
        <v>9.0551181102362197E-2</v>
      </c>
      <c r="G1634" s="13">
        <v>0.11046511627907001</v>
      </c>
      <c r="H1634" s="13"/>
      <c r="I1634" s="13">
        <v>9.6566523605150195E-2</v>
      </c>
      <c r="J1634" s="13">
        <v>0.11046511627907001</v>
      </c>
      <c r="K1634" s="13"/>
      <c r="L1634" s="13">
        <v>0.125</v>
      </c>
      <c r="M1634" s="13">
        <v>0.108225108225108</v>
      </c>
      <c r="N1634" s="13">
        <v>9.6989966555184007E-2</v>
      </c>
      <c r="O1634" s="13">
        <v>9.5975232198142399E-2</v>
      </c>
      <c r="P1634" s="13"/>
      <c r="Q1634" s="13">
        <v>9.90990990990991E-2</v>
      </c>
      <c r="R1634" s="13">
        <v>0.108108108108108</v>
      </c>
      <c r="S1634" s="13">
        <v>0.108695652173913</v>
      </c>
      <c r="T1634" s="13">
        <v>5.60747663551402E-2</v>
      </c>
      <c r="U1634" s="13">
        <v>8.0645161290322606E-2</v>
      </c>
      <c r="V1634" s="13">
        <v>0.14503816793893101</v>
      </c>
      <c r="W1634" s="13">
        <v>0.11224489795918401</v>
      </c>
      <c r="X1634" s="13">
        <v>0.109649122807018</v>
      </c>
      <c r="Y1634" s="13"/>
      <c r="Z1634" s="13">
        <v>0.16546762589928099</v>
      </c>
      <c r="AA1634" s="13">
        <v>0.128834355828221</v>
      </c>
      <c r="AB1634" s="13">
        <v>6.4935064935064901E-2</v>
      </c>
      <c r="AC1634" s="13">
        <v>0.13407821229050301</v>
      </c>
      <c r="AD1634" s="13">
        <v>5.7142857142857099E-2</v>
      </c>
      <c r="AE1634" s="13">
        <v>7.3394495412843999E-2</v>
      </c>
      <c r="AF1634" s="13">
        <v>9.5238095238095205E-2</v>
      </c>
      <c r="AG1634" s="13">
        <v>6.5934065934065894E-2</v>
      </c>
      <c r="AH1634" s="13"/>
      <c r="AI1634" s="13">
        <v>6.6666666666666693E-2</v>
      </c>
      <c r="AJ1634" s="13">
        <v>0.10309278350515499</v>
      </c>
      <c r="AK1634" s="13">
        <v>7.1895424836601302E-2</v>
      </c>
      <c r="AL1634" s="13">
        <v>0.103585657370518</v>
      </c>
      <c r="AM1634" s="13">
        <v>0.14367816091954</v>
      </c>
      <c r="AN1634" s="13"/>
      <c r="AO1634" s="13">
        <v>0.120401337792642</v>
      </c>
      <c r="AP1634" s="13">
        <v>7.8125E-2</v>
      </c>
      <c r="AQ1634" s="13"/>
      <c r="AR1634" s="13">
        <v>3.125E-2</v>
      </c>
      <c r="AS1634" s="13">
        <v>0.15384615384615399</v>
      </c>
      <c r="AT1634" s="13">
        <v>5.8823529411764698E-2</v>
      </c>
      <c r="AU1634" s="13">
        <v>6.4516129032258104E-2</v>
      </c>
      <c r="AV1634" s="13">
        <v>9.2436974789915999E-2</v>
      </c>
      <c r="AW1634" s="13">
        <v>5.1948051948052E-2</v>
      </c>
      <c r="AX1634" s="13">
        <v>4.7619047619047603E-2</v>
      </c>
      <c r="AY1634" s="13">
        <v>2.9411764705882401E-2</v>
      </c>
      <c r="AZ1634" s="13">
        <v>0.15686274509803899</v>
      </c>
      <c r="BA1634" s="13">
        <v>6.8965517241379296E-2</v>
      </c>
      <c r="BB1634" s="13">
        <v>7.0175438596491196E-2</v>
      </c>
      <c r="BC1634" s="13">
        <v>0.169811320754717</v>
      </c>
      <c r="BD1634" s="13"/>
      <c r="BE1634" s="13">
        <v>9.3484419263456103E-2</v>
      </c>
    </row>
    <row r="1635" spans="2:57" x14ac:dyDescent="0.25">
      <c r="B1635" t="s">
        <v>634</v>
      </c>
      <c r="C1635" s="13">
        <v>1.7311608961303501E-2</v>
      </c>
      <c r="D1635" s="13">
        <v>7.7922077922077906E-2</v>
      </c>
      <c r="E1635" s="13">
        <v>3.7037037037037E-2</v>
      </c>
      <c r="F1635" s="13">
        <v>7.8740157480314994E-3</v>
      </c>
      <c r="G1635" s="13">
        <v>7.7519379844961196E-3</v>
      </c>
      <c r="H1635" s="13"/>
      <c r="I1635" s="13">
        <v>2.7896995708154501E-2</v>
      </c>
      <c r="J1635" s="13">
        <v>7.7519379844961196E-3</v>
      </c>
      <c r="K1635" s="13"/>
      <c r="L1635" s="13">
        <v>1.5625E-2</v>
      </c>
      <c r="M1635" s="13">
        <v>2.5974025974026E-2</v>
      </c>
      <c r="N1635" s="13">
        <v>6.6889632107023402E-3</v>
      </c>
      <c r="O1635" s="13">
        <v>2.1671826625387001E-2</v>
      </c>
      <c r="P1635" s="13"/>
      <c r="Q1635" s="13">
        <v>5.4054054054054099E-2</v>
      </c>
      <c r="R1635" s="13">
        <v>2.7027027027027001E-2</v>
      </c>
      <c r="S1635" s="13">
        <v>3.2608695652173898E-2</v>
      </c>
      <c r="T1635" s="13">
        <v>1.86915887850467E-2</v>
      </c>
      <c r="U1635" s="13">
        <v>0</v>
      </c>
      <c r="V1635" s="13">
        <v>7.63358778625954E-3</v>
      </c>
      <c r="W1635" s="13">
        <v>2.04081632653061E-2</v>
      </c>
      <c r="X1635" s="13">
        <v>4.3859649122806998E-3</v>
      </c>
      <c r="Y1635" s="13"/>
      <c r="Z1635" s="13">
        <v>2.8776978417266199E-2</v>
      </c>
      <c r="AA1635" s="13">
        <v>1.22699386503067E-2</v>
      </c>
      <c r="AB1635" s="13">
        <v>6.4935064935064896E-3</v>
      </c>
      <c r="AC1635" s="13">
        <v>2.23463687150838E-2</v>
      </c>
      <c r="AD1635" s="13">
        <v>1.9047619047619001E-2</v>
      </c>
      <c r="AE1635" s="13">
        <v>1.8348623853211E-2</v>
      </c>
      <c r="AF1635" s="13">
        <v>0</v>
      </c>
      <c r="AG1635" s="13">
        <v>2.1978021978022001E-2</v>
      </c>
      <c r="AH1635" s="13"/>
      <c r="AI1635" s="13">
        <v>8.8888888888888906E-2</v>
      </c>
      <c r="AJ1635" s="13">
        <v>0</v>
      </c>
      <c r="AK1635" s="13">
        <v>2.61437908496732E-2</v>
      </c>
      <c r="AL1635" s="13">
        <v>1.39442231075697E-2</v>
      </c>
      <c r="AM1635" s="13">
        <v>1.1494252873563199E-2</v>
      </c>
      <c r="AN1635" s="13"/>
      <c r="AO1635" s="13">
        <v>2.1739130434782601E-2</v>
      </c>
      <c r="AP1635" s="13">
        <v>1.0416666666666701E-2</v>
      </c>
      <c r="AQ1635" s="13"/>
      <c r="AR1635" s="13">
        <v>0</v>
      </c>
      <c r="AS1635" s="13">
        <v>2.0979020979021001E-2</v>
      </c>
      <c r="AT1635" s="13">
        <v>0</v>
      </c>
      <c r="AU1635" s="13">
        <v>0</v>
      </c>
      <c r="AV1635" s="13">
        <v>1.6806722689075598E-2</v>
      </c>
      <c r="AW1635" s="13">
        <v>1.2987012987013E-2</v>
      </c>
      <c r="AX1635" s="13">
        <v>1.1904761904761901E-2</v>
      </c>
      <c r="AY1635" s="13">
        <v>0</v>
      </c>
      <c r="AZ1635" s="13">
        <v>1.9607843137254902E-2</v>
      </c>
      <c r="BA1635" s="13">
        <v>1.72413793103448E-2</v>
      </c>
      <c r="BB1635" s="13">
        <v>3.5087719298245598E-2</v>
      </c>
      <c r="BC1635" s="13">
        <v>3.77358490566038E-2</v>
      </c>
      <c r="BD1635" s="13"/>
      <c r="BE1635" s="13">
        <v>2.2662889518413599E-2</v>
      </c>
    </row>
    <row r="1636" spans="2:57" x14ac:dyDescent="0.25">
      <c r="C1636" s="13"/>
      <c r="D1636" s="13"/>
      <c r="E1636" s="13"/>
      <c r="F1636" s="13"/>
      <c r="G1636" s="13"/>
      <c r="H1636" s="13"/>
      <c r="I1636" s="13"/>
      <c r="J1636" s="13"/>
      <c r="K1636" s="13"/>
      <c r="L1636" s="13"/>
      <c r="M1636" s="13"/>
      <c r="N1636" s="13"/>
      <c r="O1636" s="13"/>
      <c r="P1636" s="13"/>
      <c r="Q1636" s="13"/>
      <c r="R1636" s="13"/>
      <c r="S1636" s="13"/>
      <c r="T1636" s="13"/>
      <c r="U1636" s="13"/>
      <c r="V1636" s="13"/>
      <c r="W1636" s="13"/>
      <c r="X1636" s="13"/>
      <c r="Y1636" s="13"/>
      <c r="Z1636" s="13"/>
      <c r="AA1636" s="13"/>
      <c r="AB1636" s="13"/>
      <c r="AC1636" s="13"/>
      <c r="AD1636" s="13"/>
      <c r="AE1636" s="13"/>
      <c r="AF1636" s="13"/>
      <c r="AG1636" s="13"/>
      <c r="AH1636" s="13"/>
      <c r="AI1636" s="13"/>
      <c r="AJ1636" s="13"/>
      <c r="AK1636" s="13"/>
      <c r="AL1636" s="13"/>
      <c r="AM1636" s="13"/>
      <c r="AN1636" s="13"/>
      <c r="AO1636" s="13"/>
      <c r="AP1636" s="13"/>
      <c r="AQ1636" s="13"/>
      <c r="AR1636" s="13"/>
      <c r="AS1636" s="13"/>
      <c r="AT1636" s="13"/>
      <c r="AU1636" s="13"/>
      <c r="AV1636" s="13"/>
      <c r="AW1636" s="13"/>
      <c r="AX1636" s="13"/>
      <c r="AY1636" s="13"/>
      <c r="AZ1636" s="13"/>
      <c r="BA1636" s="13"/>
      <c r="BB1636" s="13"/>
      <c r="BC1636" s="13"/>
      <c r="BD1636" s="13"/>
      <c r="BE1636" s="13"/>
    </row>
    <row r="1637" spans="2:57" x14ac:dyDescent="0.25">
      <c r="B1637" s="6" t="s">
        <v>637</v>
      </c>
      <c r="C1637" s="13"/>
      <c r="D1637" s="13"/>
      <c r="E1637" s="13"/>
      <c r="F1637" s="13"/>
      <c r="G1637" s="13"/>
      <c r="H1637" s="13"/>
      <c r="I1637" s="13"/>
      <c r="J1637" s="13"/>
      <c r="K1637" s="13"/>
      <c r="L1637" s="13"/>
      <c r="M1637" s="13"/>
      <c r="N1637" s="13"/>
      <c r="O1637" s="13"/>
      <c r="P1637" s="13"/>
      <c r="Q1637" s="13"/>
      <c r="R1637" s="13"/>
      <c r="S1637" s="13"/>
      <c r="T1637" s="13"/>
      <c r="U1637" s="13"/>
      <c r="V1637" s="13"/>
      <c r="W1637" s="13"/>
      <c r="X1637" s="13"/>
      <c r="Y1637" s="13"/>
      <c r="Z1637" s="13"/>
      <c r="AA1637" s="13"/>
      <c r="AB1637" s="13"/>
      <c r="AC1637" s="13"/>
      <c r="AD1637" s="13"/>
      <c r="AE1637" s="13"/>
      <c r="AF1637" s="13"/>
      <c r="AG1637" s="13"/>
      <c r="AH1637" s="13"/>
      <c r="AI1637" s="13"/>
      <c r="AJ1637" s="13"/>
      <c r="AK1637" s="13"/>
      <c r="AL1637" s="13"/>
      <c r="AM1637" s="13"/>
      <c r="AN1637" s="13"/>
      <c r="AO1637" s="13"/>
      <c r="AP1637" s="13"/>
      <c r="AQ1637" s="13"/>
      <c r="AR1637" s="13"/>
      <c r="AS1637" s="13"/>
      <c r="AT1637" s="13"/>
      <c r="AU1637" s="13"/>
      <c r="AV1637" s="13"/>
      <c r="AW1637" s="13"/>
      <c r="AX1637" s="13"/>
      <c r="AY1637" s="13"/>
      <c r="AZ1637" s="13"/>
      <c r="BA1637" s="13"/>
      <c r="BB1637" s="13"/>
      <c r="BC1637" s="13"/>
      <c r="BD1637" s="13"/>
      <c r="BE1637" s="13"/>
    </row>
    <row r="1638" spans="2:57" x14ac:dyDescent="0.25">
      <c r="B1638" s="23" t="s">
        <v>86</v>
      </c>
      <c r="C1638" s="13"/>
      <c r="D1638" s="13"/>
      <c r="E1638" s="13"/>
      <c r="F1638" s="13"/>
      <c r="G1638" s="13"/>
      <c r="H1638" s="13"/>
      <c r="I1638" s="13"/>
      <c r="J1638" s="13"/>
      <c r="K1638" s="13"/>
      <c r="L1638" s="13"/>
      <c r="M1638" s="13"/>
      <c r="N1638" s="13"/>
      <c r="O1638" s="13"/>
      <c r="P1638" s="13"/>
      <c r="Q1638" s="13"/>
      <c r="R1638" s="13"/>
      <c r="S1638" s="13"/>
      <c r="T1638" s="13"/>
      <c r="U1638" s="13"/>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row>
    <row r="1639" spans="2:57" x14ac:dyDescent="0.25">
      <c r="B1639" t="s">
        <v>629</v>
      </c>
      <c r="C1639" s="13">
        <v>3.3604887983706699E-2</v>
      </c>
      <c r="D1639" s="13">
        <v>3.8961038961039002E-2</v>
      </c>
      <c r="E1639" s="13">
        <v>5.1851851851851899E-2</v>
      </c>
      <c r="F1639" s="13">
        <v>3.1496062992125998E-2</v>
      </c>
      <c r="G1639" s="13">
        <v>2.9069767441860499E-2</v>
      </c>
      <c r="H1639" s="13"/>
      <c r="I1639" s="13">
        <v>3.8626609442060103E-2</v>
      </c>
      <c r="J1639" s="13">
        <v>2.9069767441860499E-2</v>
      </c>
      <c r="K1639" s="13"/>
      <c r="L1639" s="13">
        <v>3.90625E-2</v>
      </c>
      <c r="M1639" s="13">
        <v>3.03030303030303E-2</v>
      </c>
      <c r="N1639" s="13">
        <v>4.0133779264213999E-2</v>
      </c>
      <c r="O1639" s="13">
        <v>2.7863777089783302E-2</v>
      </c>
      <c r="P1639" s="13"/>
      <c r="Q1639" s="13">
        <v>5.4054054054054099E-2</v>
      </c>
      <c r="R1639" s="13">
        <v>1.35135135135135E-2</v>
      </c>
      <c r="S1639" s="13">
        <v>3.2608695652173898E-2</v>
      </c>
      <c r="T1639" s="13">
        <v>5.60747663551402E-2</v>
      </c>
      <c r="U1639" s="13">
        <v>5.6451612903225798E-2</v>
      </c>
      <c r="V1639" s="13">
        <v>3.8167938931297697E-2</v>
      </c>
      <c r="W1639" s="13">
        <v>0</v>
      </c>
      <c r="X1639" s="13">
        <v>1.3157894736842099E-2</v>
      </c>
      <c r="Y1639" s="13"/>
      <c r="Z1639" s="13">
        <v>4.3165467625899297E-2</v>
      </c>
      <c r="AA1639" s="13">
        <v>1.84049079754601E-2</v>
      </c>
      <c r="AB1639" s="13">
        <v>3.2467532467532499E-2</v>
      </c>
      <c r="AC1639" s="13">
        <v>5.5865921787709501E-2</v>
      </c>
      <c r="AD1639" s="13">
        <v>2.8571428571428598E-2</v>
      </c>
      <c r="AE1639" s="13">
        <v>5.5045871559633003E-2</v>
      </c>
      <c r="AF1639" s="13">
        <v>0</v>
      </c>
      <c r="AG1639" s="13">
        <v>0</v>
      </c>
      <c r="AH1639" s="13"/>
      <c r="AI1639" s="13">
        <v>2.2222222222222199E-2</v>
      </c>
      <c r="AJ1639" s="13">
        <v>1.03092783505155E-2</v>
      </c>
      <c r="AK1639" s="13">
        <v>5.8823529411764698E-2</v>
      </c>
      <c r="AL1639" s="13">
        <v>2.1912350597609601E-2</v>
      </c>
      <c r="AM1639" s="13">
        <v>6.3218390804597693E-2</v>
      </c>
      <c r="AN1639" s="13"/>
      <c r="AO1639" s="13">
        <v>3.1772575250836099E-2</v>
      </c>
      <c r="AP1639" s="13">
        <v>3.6458333333333301E-2</v>
      </c>
      <c r="AQ1639" s="13"/>
      <c r="AR1639" s="13">
        <v>0</v>
      </c>
      <c r="AS1639" s="13">
        <v>3.1468531468531499E-2</v>
      </c>
      <c r="AT1639" s="13">
        <v>5.8823529411764698E-2</v>
      </c>
      <c r="AU1639" s="13">
        <v>0</v>
      </c>
      <c r="AV1639" s="13">
        <v>3.3613445378151301E-2</v>
      </c>
      <c r="AW1639" s="13">
        <v>3.8961038961039002E-2</v>
      </c>
      <c r="AX1639" s="13">
        <v>2.3809523809523801E-2</v>
      </c>
      <c r="AY1639" s="13">
        <v>2.9411764705882401E-2</v>
      </c>
      <c r="AZ1639" s="13">
        <v>6.8627450980392204E-2</v>
      </c>
      <c r="BA1639" s="13">
        <v>6.8965517241379296E-2</v>
      </c>
      <c r="BB1639" s="13">
        <v>3.5087719298245598E-2</v>
      </c>
      <c r="BC1639" s="13">
        <v>0</v>
      </c>
      <c r="BD1639" s="13"/>
      <c r="BE1639" s="13">
        <v>2.54957507082153E-2</v>
      </c>
    </row>
    <row r="1640" spans="2:57" x14ac:dyDescent="0.25">
      <c r="B1640" t="s">
        <v>102</v>
      </c>
      <c r="C1640" s="13">
        <v>3.0549898167006099E-2</v>
      </c>
      <c r="D1640" s="13">
        <v>7.7922077922077906E-2</v>
      </c>
      <c r="E1640" s="13">
        <v>2.96296296296296E-2</v>
      </c>
      <c r="F1640" s="13">
        <v>2.3622047244094498E-2</v>
      </c>
      <c r="G1640" s="13">
        <v>2.7131782945736399E-2</v>
      </c>
      <c r="H1640" s="13"/>
      <c r="I1640" s="13">
        <v>3.4334763948497903E-2</v>
      </c>
      <c r="J1640" s="13">
        <v>2.7131782945736399E-2</v>
      </c>
      <c r="K1640" s="13"/>
      <c r="L1640" s="13">
        <v>7.8125E-3</v>
      </c>
      <c r="M1640" s="13">
        <v>2.5974025974026E-2</v>
      </c>
      <c r="N1640" s="13">
        <v>2.3411371237458199E-2</v>
      </c>
      <c r="O1640" s="13">
        <v>4.9535603715170302E-2</v>
      </c>
      <c r="P1640" s="13"/>
      <c r="Q1640" s="13">
        <v>3.6036036036036001E-2</v>
      </c>
      <c r="R1640" s="13">
        <v>4.0540540540540501E-2</v>
      </c>
      <c r="S1640" s="13">
        <v>3.2608695652173898E-2</v>
      </c>
      <c r="T1640" s="13">
        <v>3.7383177570093497E-2</v>
      </c>
      <c r="U1640" s="13">
        <v>1.6129032258064498E-2</v>
      </c>
      <c r="V1640" s="13">
        <v>1.5267175572519101E-2</v>
      </c>
      <c r="W1640" s="13">
        <v>7.1428571428571397E-2</v>
      </c>
      <c r="X1640" s="13">
        <v>2.1929824561403501E-2</v>
      </c>
      <c r="Y1640" s="13"/>
      <c r="Z1640" s="13">
        <v>4.3165467625899297E-2</v>
      </c>
      <c r="AA1640" s="13">
        <v>3.6809815950920199E-2</v>
      </c>
      <c r="AB1640" s="13">
        <v>1.2987012987013E-2</v>
      </c>
      <c r="AC1640" s="13">
        <v>3.3519553072625698E-2</v>
      </c>
      <c r="AD1640" s="13">
        <v>2.8571428571428598E-2</v>
      </c>
      <c r="AE1640" s="13">
        <v>3.6697247706422E-2</v>
      </c>
      <c r="AF1640" s="13">
        <v>2.3809523809523801E-2</v>
      </c>
      <c r="AG1640" s="13">
        <v>2.1978021978022001E-2</v>
      </c>
      <c r="AH1640" s="13"/>
      <c r="AI1640" s="13">
        <v>4.4444444444444398E-2</v>
      </c>
      <c r="AJ1640" s="13">
        <v>4.1237113402061903E-2</v>
      </c>
      <c r="AK1640" s="13">
        <v>3.9215686274509803E-2</v>
      </c>
      <c r="AL1640" s="13">
        <v>2.78884462151394E-2</v>
      </c>
      <c r="AM1640" s="13">
        <v>1.72413793103448E-2</v>
      </c>
      <c r="AN1640" s="13"/>
      <c r="AO1640" s="13">
        <v>3.0100334448160501E-2</v>
      </c>
      <c r="AP1640" s="13">
        <v>3.125E-2</v>
      </c>
      <c r="AQ1640" s="13"/>
      <c r="AR1640" s="13">
        <v>4.6875E-2</v>
      </c>
      <c r="AS1640" s="13">
        <v>2.0979020979021001E-2</v>
      </c>
      <c r="AT1640" s="13">
        <v>0</v>
      </c>
      <c r="AU1640" s="13">
        <v>3.2258064516128997E-2</v>
      </c>
      <c r="AV1640" s="13">
        <v>3.3613445378151301E-2</v>
      </c>
      <c r="AW1640" s="13">
        <v>5.1948051948052E-2</v>
      </c>
      <c r="AX1640" s="13">
        <v>1.1904761904761901E-2</v>
      </c>
      <c r="AY1640" s="13">
        <v>0</v>
      </c>
      <c r="AZ1640" s="13">
        <v>3.9215686274509803E-2</v>
      </c>
      <c r="BA1640" s="13">
        <v>1.72413793103448E-2</v>
      </c>
      <c r="BB1640" s="13">
        <v>5.2631578947368397E-2</v>
      </c>
      <c r="BC1640" s="13">
        <v>5.6603773584905703E-2</v>
      </c>
      <c r="BD1640" s="13"/>
      <c r="BE1640" s="13">
        <v>2.2662889518413599E-2</v>
      </c>
    </row>
    <row r="1641" spans="2:57" x14ac:dyDescent="0.25">
      <c r="B1641" t="s">
        <v>103</v>
      </c>
      <c r="C1641" s="13">
        <v>4.1751527494908298E-2</v>
      </c>
      <c r="D1641" s="13">
        <v>1.2987012987013E-2</v>
      </c>
      <c r="E1641" s="13">
        <v>5.1851851851851899E-2</v>
      </c>
      <c r="F1641" s="13">
        <v>5.1181102362204703E-2</v>
      </c>
      <c r="G1641" s="13">
        <v>3.8759689922480599E-2</v>
      </c>
      <c r="H1641" s="13"/>
      <c r="I1641" s="13">
        <v>4.50643776824034E-2</v>
      </c>
      <c r="J1641" s="13">
        <v>3.8759689922480599E-2</v>
      </c>
      <c r="K1641" s="13"/>
      <c r="L1641" s="13">
        <v>6.25E-2</v>
      </c>
      <c r="M1641" s="13">
        <v>3.8961038961039002E-2</v>
      </c>
      <c r="N1641" s="13">
        <v>4.6822742474916398E-2</v>
      </c>
      <c r="O1641" s="13">
        <v>3.09597523219814E-2</v>
      </c>
      <c r="P1641" s="13"/>
      <c r="Q1641" s="13">
        <v>6.3063063063063099E-2</v>
      </c>
      <c r="R1641" s="13">
        <v>5.4054054054054099E-2</v>
      </c>
      <c r="S1641" s="13">
        <v>4.3478260869565202E-2</v>
      </c>
      <c r="T1641" s="13">
        <v>3.7383177570093497E-2</v>
      </c>
      <c r="U1641" s="13">
        <v>2.4193548387096801E-2</v>
      </c>
      <c r="V1641" s="13">
        <v>4.58015267175573E-2</v>
      </c>
      <c r="W1641" s="13">
        <v>2.04081632653061E-2</v>
      </c>
      <c r="X1641" s="13">
        <v>4.8245614035087703E-2</v>
      </c>
      <c r="Y1641" s="13"/>
      <c r="Z1641" s="13">
        <v>5.7553956834532398E-2</v>
      </c>
      <c r="AA1641" s="13">
        <v>3.0674846625766899E-2</v>
      </c>
      <c r="AB1641" s="13">
        <v>3.2467532467532499E-2</v>
      </c>
      <c r="AC1641" s="13">
        <v>5.5865921787709501E-2</v>
      </c>
      <c r="AD1641" s="13">
        <v>4.7619047619047603E-2</v>
      </c>
      <c r="AE1641" s="13">
        <v>3.6697247706422E-2</v>
      </c>
      <c r="AF1641" s="13">
        <v>2.3809523809523801E-2</v>
      </c>
      <c r="AG1641" s="13">
        <v>3.2967032967033003E-2</v>
      </c>
      <c r="AH1641" s="13"/>
      <c r="AI1641" s="13">
        <v>6.6666666666666693E-2</v>
      </c>
      <c r="AJ1641" s="13">
        <v>2.06185567010309E-2</v>
      </c>
      <c r="AK1641" s="13">
        <v>3.2679738562091498E-2</v>
      </c>
      <c r="AL1641" s="13">
        <v>4.5816733067729098E-2</v>
      </c>
      <c r="AM1641" s="13">
        <v>4.0229885057471299E-2</v>
      </c>
      <c r="AN1641" s="13"/>
      <c r="AO1641" s="13">
        <v>4.6822742474916398E-2</v>
      </c>
      <c r="AP1641" s="13">
        <v>3.3854166666666699E-2</v>
      </c>
      <c r="AQ1641" s="13"/>
      <c r="AR1641" s="13">
        <v>3.125E-2</v>
      </c>
      <c r="AS1641" s="13">
        <v>4.8951048951049E-2</v>
      </c>
      <c r="AT1641" s="13">
        <v>0.11764705882352899</v>
      </c>
      <c r="AU1641" s="13">
        <v>6.4516129032258104E-2</v>
      </c>
      <c r="AV1641" s="13">
        <v>7.5630252100840303E-2</v>
      </c>
      <c r="AW1641" s="13">
        <v>3.8961038961039002E-2</v>
      </c>
      <c r="AX1641" s="13">
        <v>3.5714285714285698E-2</v>
      </c>
      <c r="AY1641" s="13">
        <v>2.9411764705882401E-2</v>
      </c>
      <c r="AZ1641" s="13">
        <v>9.8039215686274508E-3</v>
      </c>
      <c r="BA1641" s="13">
        <v>0</v>
      </c>
      <c r="BB1641" s="13">
        <v>3.5087719298245598E-2</v>
      </c>
      <c r="BC1641" s="13">
        <v>3.77358490566038E-2</v>
      </c>
      <c r="BD1641" s="13"/>
      <c r="BE1641" s="13">
        <v>5.09915014164306E-2</v>
      </c>
    </row>
    <row r="1642" spans="2:57" x14ac:dyDescent="0.25">
      <c r="B1642" t="s">
        <v>104</v>
      </c>
      <c r="C1642" s="13">
        <v>6.5173116089613001E-2</v>
      </c>
      <c r="D1642" s="13">
        <v>9.0909090909090898E-2</v>
      </c>
      <c r="E1642" s="13">
        <v>2.96296296296296E-2</v>
      </c>
      <c r="F1642" s="13">
        <v>8.6614173228346497E-2</v>
      </c>
      <c r="G1642" s="13">
        <v>6.0077519379844999E-2</v>
      </c>
      <c r="H1642" s="13"/>
      <c r="I1642" s="13">
        <v>7.0815450643776798E-2</v>
      </c>
      <c r="J1642" s="13">
        <v>6.0077519379844999E-2</v>
      </c>
      <c r="K1642" s="13"/>
      <c r="L1642" s="13">
        <v>7.03125E-2</v>
      </c>
      <c r="M1642" s="13">
        <v>7.7922077922077906E-2</v>
      </c>
      <c r="N1642" s="13">
        <v>5.6856187290969903E-2</v>
      </c>
      <c r="O1642" s="13">
        <v>6.19195046439628E-2</v>
      </c>
      <c r="P1642" s="13"/>
      <c r="Q1642" s="13">
        <v>8.1081081081081099E-2</v>
      </c>
      <c r="R1642" s="13">
        <v>4.0540540540540501E-2</v>
      </c>
      <c r="S1642" s="13">
        <v>3.2608695652173898E-2</v>
      </c>
      <c r="T1642" s="13">
        <v>5.60747663551402E-2</v>
      </c>
      <c r="U1642" s="13">
        <v>7.25806451612903E-2</v>
      </c>
      <c r="V1642" s="13">
        <v>9.1603053435114504E-2</v>
      </c>
      <c r="W1642" s="13">
        <v>5.10204081632653E-2</v>
      </c>
      <c r="X1642" s="13">
        <v>7.0175438596491196E-2</v>
      </c>
      <c r="Y1642" s="13"/>
      <c r="Z1642" s="13">
        <v>4.3165467625899297E-2</v>
      </c>
      <c r="AA1642" s="13">
        <v>5.5214723926380403E-2</v>
      </c>
      <c r="AB1642" s="13">
        <v>6.4935064935064901E-2</v>
      </c>
      <c r="AC1642" s="13">
        <v>5.5865921787709501E-2</v>
      </c>
      <c r="AD1642" s="13">
        <v>0.12380952380952399</v>
      </c>
      <c r="AE1642" s="13">
        <v>7.3394495412843999E-2</v>
      </c>
      <c r="AF1642" s="13">
        <v>4.7619047619047603E-2</v>
      </c>
      <c r="AG1642" s="13">
        <v>6.5934065934065894E-2</v>
      </c>
      <c r="AH1642" s="13"/>
      <c r="AI1642" s="13">
        <v>4.4444444444444398E-2</v>
      </c>
      <c r="AJ1642" s="13">
        <v>6.18556701030928E-2</v>
      </c>
      <c r="AK1642" s="13">
        <v>5.8823529411764698E-2</v>
      </c>
      <c r="AL1642" s="13">
        <v>6.3745019920318696E-2</v>
      </c>
      <c r="AM1642" s="13">
        <v>8.6206896551724102E-2</v>
      </c>
      <c r="AN1642" s="13"/>
      <c r="AO1642" s="13">
        <v>6.02006688963211E-2</v>
      </c>
      <c r="AP1642" s="13">
        <v>7.2916666666666699E-2</v>
      </c>
      <c r="AQ1642" s="13"/>
      <c r="AR1642" s="13">
        <v>7.8125E-2</v>
      </c>
      <c r="AS1642" s="13">
        <v>6.9930069930069894E-2</v>
      </c>
      <c r="AT1642" s="13">
        <v>0</v>
      </c>
      <c r="AU1642" s="13">
        <v>6.4516129032258104E-2</v>
      </c>
      <c r="AV1642" s="13">
        <v>5.8823529411764698E-2</v>
      </c>
      <c r="AW1642" s="13">
        <v>3.8961038961039002E-2</v>
      </c>
      <c r="AX1642" s="13">
        <v>4.7619047619047603E-2</v>
      </c>
      <c r="AY1642" s="13">
        <v>0.11764705882352899</v>
      </c>
      <c r="AZ1642" s="13">
        <v>3.9215686274509803E-2</v>
      </c>
      <c r="BA1642" s="13">
        <v>0.15517241379310301</v>
      </c>
      <c r="BB1642" s="13">
        <v>7.0175438596491196E-2</v>
      </c>
      <c r="BC1642" s="13">
        <v>3.77358490566038E-2</v>
      </c>
      <c r="BD1642" s="13"/>
      <c r="BE1642" s="13">
        <v>6.5155807365439106E-2</v>
      </c>
    </row>
    <row r="1643" spans="2:57" x14ac:dyDescent="0.25">
      <c r="B1643" t="s">
        <v>131</v>
      </c>
      <c r="C1643" s="13">
        <v>0.11608961303462299</v>
      </c>
      <c r="D1643" s="13">
        <v>0.18181818181818199</v>
      </c>
      <c r="E1643" s="13">
        <v>0.11851851851851899</v>
      </c>
      <c r="F1643" s="13">
        <v>0.102362204724409</v>
      </c>
      <c r="G1643" s="13">
        <v>0.112403100775194</v>
      </c>
      <c r="H1643" s="13"/>
      <c r="I1643" s="13">
        <v>0.120171673819742</v>
      </c>
      <c r="J1643" s="13">
        <v>0.112403100775194</v>
      </c>
      <c r="K1643" s="13"/>
      <c r="L1643" s="13">
        <v>0.109375</v>
      </c>
      <c r="M1643" s="13">
        <v>0.11688311688311701</v>
      </c>
      <c r="N1643" s="13">
        <v>0.110367892976589</v>
      </c>
      <c r="O1643" s="13">
        <v>0.123839009287926</v>
      </c>
      <c r="P1643" s="13"/>
      <c r="Q1643" s="13">
        <v>0.144144144144144</v>
      </c>
      <c r="R1643" s="13">
        <v>0.121621621621622</v>
      </c>
      <c r="S1643" s="13">
        <v>8.6956521739130405E-2</v>
      </c>
      <c r="T1643" s="13">
        <v>0.11214953271028</v>
      </c>
      <c r="U1643" s="13">
        <v>9.6774193548387094E-2</v>
      </c>
      <c r="V1643" s="13">
        <v>6.8702290076335895E-2</v>
      </c>
      <c r="W1643" s="13">
        <v>0.11224489795918401</v>
      </c>
      <c r="X1643" s="13">
        <v>0.13596491228070201</v>
      </c>
      <c r="Y1643" s="13"/>
      <c r="Z1643" s="13">
        <v>0.12230215827338101</v>
      </c>
      <c r="AA1643" s="13">
        <v>8.5889570552147201E-2</v>
      </c>
      <c r="AB1643" s="13">
        <v>0.123376623376623</v>
      </c>
      <c r="AC1643" s="13">
        <v>0.100558659217877</v>
      </c>
      <c r="AD1643" s="13">
        <v>9.5238095238095205E-2</v>
      </c>
      <c r="AE1643" s="13">
        <v>0.21100917431192701</v>
      </c>
      <c r="AF1643" s="13">
        <v>0.119047619047619</v>
      </c>
      <c r="AG1643" s="13">
        <v>8.7912087912087905E-2</v>
      </c>
      <c r="AH1643" s="13"/>
      <c r="AI1643" s="13">
        <v>0.17777777777777801</v>
      </c>
      <c r="AJ1643" s="13">
        <v>0.185567010309278</v>
      </c>
      <c r="AK1643" s="13">
        <v>0.13725490196078399</v>
      </c>
      <c r="AL1643" s="13">
        <v>0.101593625498008</v>
      </c>
      <c r="AM1643" s="13">
        <v>6.8965517241379296E-2</v>
      </c>
      <c r="AN1643" s="13"/>
      <c r="AO1643" s="13">
        <v>0.12374581939799301</v>
      </c>
      <c r="AP1643" s="13">
        <v>0.104166666666667</v>
      </c>
      <c r="AQ1643" s="13"/>
      <c r="AR1643" s="13">
        <v>0.15625</v>
      </c>
      <c r="AS1643" s="13">
        <v>9.4405594405594401E-2</v>
      </c>
      <c r="AT1643" s="13">
        <v>0.11764705882352899</v>
      </c>
      <c r="AU1643" s="13">
        <v>9.6774193548387094E-2</v>
      </c>
      <c r="AV1643" s="13">
        <v>0.126050420168067</v>
      </c>
      <c r="AW1643" s="13">
        <v>0.18181818181818199</v>
      </c>
      <c r="AX1643" s="13">
        <v>4.7619047619047603E-2</v>
      </c>
      <c r="AY1643" s="13">
        <v>8.8235294117647106E-2</v>
      </c>
      <c r="AZ1643" s="13">
        <v>8.8235294117647106E-2</v>
      </c>
      <c r="BA1643" s="13">
        <v>0.12068965517241401</v>
      </c>
      <c r="BB1643" s="13">
        <v>0.157894736842105</v>
      </c>
      <c r="BC1643" s="13">
        <v>0.20754716981132099</v>
      </c>
      <c r="BD1643" s="13"/>
      <c r="BE1643" s="13">
        <v>9.9150141643059506E-2</v>
      </c>
    </row>
    <row r="1644" spans="2:57" x14ac:dyDescent="0.25">
      <c r="B1644" t="s">
        <v>132</v>
      </c>
      <c r="C1644" s="13">
        <v>0.123217922606925</v>
      </c>
      <c r="D1644" s="13">
        <v>0.103896103896104</v>
      </c>
      <c r="E1644" s="13">
        <v>0.133333333333333</v>
      </c>
      <c r="F1644" s="13">
        <v>0.114173228346457</v>
      </c>
      <c r="G1644" s="13">
        <v>0.127906976744186</v>
      </c>
      <c r="H1644" s="13"/>
      <c r="I1644" s="13">
        <v>0.118025751072961</v>
      </c>
      <c r="J1644" s="13">
        <v>0.127906976744186</v>
      </c>
      <c r="K1644" s="13"/>
      <c r="L1644" s="13">
        <v>0.1015625</v>
      </c>
      <c r="M1644" s="13">
        <v>0.12121212121212099</v>
      </c>
      <c r="N1644" s="13">
        <v>0.120401337792642</v>
      </c>
      <c r="O1644" s="13">
        <v>0.13622291021671801</v>
      </c>
      <c r="P1644" s="13"/>
      <c r="Q1644" s="13">
        <v>9.00900900900901E-2</v>
      </c>
      <c r="R1644" s="13">
        <v>0.14864864864864899</v>
      </c>
      <c r="S1644" s="13">
        <v>0.13043478260869601</v>
      </c>
      <c r="T1644" s="13">
        <v>0.14953271028037399</v>
      </c>
      <c r="U1644" s="13">
        <v>0.112903225806452</v>
      </c>
      <c r="V1644" s="13">
        <v>0.14503816793893101</v>
      </c>
      <c r="W1644" s="13">
        <v>0.11224489795918401</v>
      </c>
      <c r="X1644" s="13">
        <v>0.109649122807018</v>
      </c>
      <c r="Y1644" s="13"/>
      <c r="Z1644" s="13">
        <v>0.115107913669065</v>
      </c>
      <c r="AA1644" s="13">
        <v>9.2024539877300596E-2</v>
      </c>
      <c r="AB1644" s="13">
        <v>0.168831168831169</v>
      </c>
      <c r="AC1644" s="13">
        <v>0.122905027932961</v>
      </c>
      <c r="AD1644" s="13">
        <v>0.12380952380952399</v>
      </c>
      <c r="AE1644" s="13">
        <v>8.2568807339449504E-2</v>
      </c>
      <c r="AF1644" s="13">
        <v>0.119047619047619</v>
      </c>
      <c r="AG1644" s="13">
        <v>0.164835164835165</v>
      </c>
      <c r="AH1644" s="13"/>
      <c r="AI1644" s="13">
        <v>0.11111111111111099</v>
      </c>
      <c r="AJ1644" s="13">
        <v>0.123711340206186</v>
      </c>
      <c r="AK1644" s="13">
        <v>0.13071895424836599</v>
      </c>
      <c r="AL1644" s="13">
        <v>0.131474103585657</v>
      </c>
      <c r="AM1644" s="13">
        <v>9.7701149425287404E-2</v>
      </c>
      <c r="AN1644" s="13"/>
      <c r="AO1644" s="13">
        <v>0.117056856187291</v>
      </c>
      <c r="AP1644" s="13">
        <v>0.1328125</v>
      </c>
      <c r="AQ1644" s="13"/>
      <c r="AR1644" s="13">
        <v>0.15625</v>
      </c>
      <c r="AS1644" s="13">
        <v>0.108391608391608</v>
      </c>
      <c r="AT1644" s="13">
        <v>0.17647058823529399</v>
      </c>
      <c r="AU1644" s="13">
        <v>0.12903225806451599</v>
      </c>
      <c r="AV1644" s="13">
        <v>0.10084033613445401</v>
      </c>
      <c r="AW1644" s="13">
        <v>0.207792207792208</v>
      </c>
      <c r="AX1644" s="13">
        <v>0.19047619047618999</v>
      </c>
      <c r="AY1644" s="13">
        <v>8.8235294117647106E-2</v>
      </c>
      <c r="AZ1644" s="13">
        <v>7.8431372549019607E-2</v>
      </c>
      <c r="BA1644" s="13">
        <v>0.17241379310344801</v>
      </c>
      <c r="BB1644" s="13">
        <v>0.12280701754386</v>
      </c>
      <c r="BC1644" s="13">
        <v>1.88679245283019E-2</v>
      </c>
      <c r="BD1644" s="13"/>
      <c r="BE1644" s="13">
        <v>0.13031161473087799</v>
      </c>
    </row>
    <row r="1645" spans="2:57" x14ac:dyDescent="0.25">
      <c r="B1645" t="s">
        <v>630</v>
      </c>
      <c r="C1645" s="13">
        <v>0.144602851323829</v>
      </c>
      <c r="D1645" s="13">
        <v>0.11688311688311701</v>
      </c>
      <c r="E1645" s="13">
        <v>0.148148148148148</v>
      </c>
      <c r="F1645" s="13">
        <v>0.133858267716535</v>
      </c>
      <c r="G1645" s="13">
        <v>0.153100775193798</v>
      </c>
      <c r="H1645" s="13"/>
      <c r="I1645" s="13">
        <v>0.13519313304721001</v>
      </c>
      <c r="J1645" s="13">
        <v>0.153100775193798</v>
      </c>
      <c r="K1645" s="13"/>
      <c r="L1645" s="13">
        <v>0.1484375</v>
      </c>
      <c r="M1645" s="13">
        <v>0.12554112554112601</v>
      </c>
      <c r="N1645" s="13">
        <v>0.14381270903009999</v>
      </c>
      <c r="O1645" s="13">
        <v>0.157894736842105</v>
      </c>
      <c r="P1645" s="13"/>
      <c r="Q1645" s="13">
        <v>0.18018018018018001</v>
      </c>
      <c r="R1645" s="13">
        <v>9.45945945945946E-2</v>
      </c>
      <c r="S1645" s="13">
        <v>0.15217391304347799</v>
      </c>
      <c r="T1645" s="13">
        <v>0.121495327102804</v>
      </c>
      <c r="U1645" s="13">
        <v>0.14516129032258099</v>
      </c>
      <c r="V1645" s="13">
        <v>0.122137404580153</v>
      </c>
      <c r="W1645" s="13">
        <v>0.13265306122449</v>
      </c>
      <c r="X1645" s="13">
        <v>0.175438596491228</v>
      </c>
      <c r="Y1645" s="13"/>
      <c r="Z1645" s="13">
        <v>0.12949640287769801</v>
      </c>
      <c r="AA1645" s="13">
        <v>0.19631901840490801</v>
      </c>
      <c r="AB1645" s="13">
        <v>0.103896103896104</v>
      </c>
      <c r="AC1645" s="13">
        <v>0.14525139664804501</v>
      </c>
      <c r="AD1645" s="13">
        <v>0.12380952380952399</v>
      </c>
      <c r="AE1645" s="13">
        <v>0.100917431192661</v>
      </c>
      <c r="AF1645" s="13">
        <v>0.238095238095238</v>
      </c>
      <c r="AG1645" s="13">
        <v>0.175824175824176</v>
      </c>
      <c r="AH1645" s="13"/>
      <c r="AI1645" s="13">
        <v>8.8888888888888906E-2</v>
      </c>
      <c r="AJ1645" s="13">
        <v>0.134020618556701</v>
      </c>
      <c r="AK1645" s="13">
        <v>0.16339869281045799</v>
      </c>
      <c r="AL1645" s="13">
        <v>0.147410358565737</v>
      </c>
      <c r="AM1645" s="13">
        <v>0.14942528735632199</v>
      </c>
      <c r="AN1645" s="13"/>
      <c r="AO1645" s="13">
        <v>0.13712374581939801</v>
      </c>
      <c r="AP1645" s="13">
        <v>0.15625</v>
      </c>
      <c r="AQ1645" s="13"/>
      <c r="AR1645" s="13">
        <v>0.21875</v>
      </c>
      <c r="AS1645" s="13">
        <v>0.13636363636363599</v>
      </c>
      <c r="AT1645" s="13">
        <v>5.8823529411764698E-2</v>
      </c>
      <c r="AU1645" s="13">
        <v>0.16129032258064499</v>
      </c>
      <c r="AV1645" s="13">
        <v>0.13445378151260501</v>
      </c>
      <c r="AW1645" s="13">
        <v>0.11688311688311701</v>
      </c>
      <c r="AX1645" s="13">
        <v>0.16666666666666699</v>
      </c>
      <c r="AY1645" s="13">
        <v>0.26470588235294101</v>
      </c>
      <c r="AZ1645" s="13">
        <v>0.13725490196078399</v>
      </c>
      <c r="BA1645" s="13">
        <v>0.10344827586206901</v>
      </c>
      <c r="BB1645" s="13">
        <v>0.105263157894737</v>
      </c>
      <c r="BC1645" s="13">
        <v>0.169811320754717</v>
      </c>
      <c r="BD1645" s="13"/>
      <c r="BE1645" s="13">
        <v>0.14164305949008499</v>
      </c>
    </row>
    <row r="1646" spans="2:57" x14ac:dyDescent="0.25">
      <c r="B1646" t="s">
        <v>631</v>
      </c>
      <c r="C1646" s="13">
        <v>0.15885947046843199</v>
      </c>
      <c r="D1646" s="13">
        <v>9.0909090909090898E-2</v>
      </c>
      <c r="E1646" s="13">
        <v>0.17777777777777801</v>
      </c>
      <c r="F1646" s="13">
        <v>0.169291338582677</v>
      </c>
      <c r="G1646" s="13">
        <v>0.15891472868217099</v>
      </c>
      <c r="H1646" s="13"/>
      <c r="I1646" s="13">
        <v>0.15879828326180301</v>
      </c>
      <c r="J1646" s="13">
        <v>0.15891472868217099</v>
      </c>
      <c r="K1646" s="13"/>
      <c r="L1646" s="13">
        <v>8.59375E-2</v>
      </c>
      <c r="M1646" s="13">
        <v>0.16450216450216501</v>
      </c>
      <c r="N1646" s="13">
        <v>0.17725752508361201</v>
      </c>
      <c r="O1646" s="13">
        <v>0.16718266253870001</v>
      </c>
      <c r="P1646" s="13"/>
      <c r="Q1646" s="13">
        <v>9.90990990990991E-2</v>
      </c>
      <c r="R1646" s="13">
        <v>0.121621621621622</v>
      </c>
      <c r="S1646" s="13">
        <v>0.217391304347826</v>
      </c>
      <c r="T1646" s="13">
        <v>0.177570093457944</v>
      </c>
      <c r="U1646" s="13">
        <v>0.15322580645161299</v>
      </c>
      <c r="V1646" s="13">
        <v>0.16793893129771001</v>
      </c>
      <c r="W1646" s="13">
        <v>0.14285714285714299</v>
      </c>
      <c r="X1646" s="13">
        <v>0.179824561403509</v>
      </c>
      <c r="Y1646" s="13"/>
      <c r="Z1646" s="13">
        <v>0.15827338129496399</v>
      </c>
      <c r="AA1646" s="13">
        <v>0.17791411042944799</v>
      </c>
      <c r="AB1646" s="13">
        <v>0.168831168831169</v>
      </c>
      <c r="AC1646" s="13">
        <v>0.14525139664804501</v>
      </c>
      <c r="AD1646" s="13">
        <v>9.5238095238095205E-2</v>
      </c>
      <c r="AE1646" s="13">
        <v>0.146788990825688</v>
      </c>
      <c r="AF1646" s="13">
        <v>0.119047619047619</v>
      </c>
      <c r="AG1646" s="13">
        <v>0.24175824175824201</v>
      </c>
      <c r="AH1646" s="13"/>
      <c r="AI1646" s="13">
        <v>0.155555555555556</v>
      </c>
      <c r="AJ1646" s="13">
        <v>0.14432989690721601</v>
      </c>
      <c r="AK1646" s="13">
        <v>0.15032679738562099</v>
      </c>
      <c r="AL1646" s="13">
        <v>0.16932270916334699</v>
      </c>
      <c r="AM1646" s="13">
        <v>0.14942528735632199</v>
      </c>
      <c r="AN1646" s="13"/>
      <c r="AO1646" s="13">
        <v>0.15050167224080299</v>
      </c>
      <c r="AP1646" s="13">
        <v>0.171875</v>
      </c>
      <c r="AQ1646" s="13"/>
      <c r="AR1646" s="13">
        <v>0.15625</v>
      </c>
      <c r="AS1646" s="13">
        <v>0.16783216783216801</v>
      </c>
      <c r="AT1646" s="13">
        <v>0.35294117647058798</v>
      </c>
      <c r="AU1646" s="13">
        <v>0.19354838709677399</v>
      </c>
      <c r="AV1646" s="13">
        <v>0.13445378151260501</v>
      </c>
      <c r="AW1646" s="13">
        <v>0.12987012987013</v>
      </c>
      <c r="AX1646" s="13">
        <v>0.238095238095238</v>
      </c>
      <c r="AY1646" s="13">
        <v>2.9411764705882401E-2</v>
      </c>
      <c r="AZ1646" s="13">
        <v>0.11764705882352899</v>
      </c>
      <c r="BA1646" s="13">
        <v>0.10344827586206901</v>
      </c>
      <c r="BB1646" s="13">
        <v>0.19298245614035101</v>
      </c>
      <c r="BC1646" s="13">
        <v>0.18867924528301899</v>
      </c>
      <c r="BD1646" s="13"/>
      <c r="BE1646" s="13">
        <v>0.15864022662889499</v>
      </c>
    </row>
    <row r="1647" spans="2:57" x14ac:dyDescent="0.25">
      <c r="B1647" t="s">
        <v>632</v>
      </c>
      <c r="C1647" s="13">
        <v>0.113034623217923</v>
      </c>
      <c r="D1647" s="13">
        <v>5.1948051948052E-2</v>
      </c>
      <c r="E1647" s="13">
        <v>6.6666666666666693E-2</v>
      </c>
      <c r="F1647" s="13">
        <v>0.14173228346456701</v>
      </c>
      <c r="G1647" s="13">
        <v>0.12015503875969</v>
      </c>
      <c r="H1647" s="13"/>
      <c r="I1647" s="13">
        <v>0.105150214592275</v>
      </c>
      <c r="J1647" s="13">
        <v>0.12015503875969</v>
      </c>
      <c r="K1647" s="13"/>
      <c r="L1647" s="13">
        <v>0.140625</v>
      </c>
      <c r="M1647" s="13">
        <v>0.108225108225108</v>
      </c>
      <c r="N1647" s="13">
        <v>0.14381270903009999</v>
      </c>
      <c r="O1647" s="13">
        <v>7.7399380804953594E-2</v>
      </c>
      <c r="P1647" s="13"/>
      <c r="Q1647" s="13">
        <v>6.3063063063063099E-2</v>
      </c>
      <c r="R1647" s="13">
        <v>0.162162162162162</v>
      </c>
      <c r="S1647" s="13">
        <v>8.6956521739130405E-2</v>
      </c>
      <c r="T1647" s="13">
        <v>9.34579439252336E-2</v>
      </c>
      <c r="U1647" s="13">
        <v>0.17741935483870999</v>
      </c>
      <c r="V1647" s="13">
        <v>7.6335877862595394E-2</v>
      </c>
      <c r="W1647" s="13">
        <v>0.22448979591836701</v>
      </c>
      <c r="X1647" s="13">
        <v>8.7719298245614002E-2</v>
      </c>
      <c r="Y1647" s="13"/>
      <c r="Z1647" s="13">
        <v>9.3525179856115095E-2</v>
      </c>
      <c r="AA1647" s="13">
        <v>0.110429447852761</v>
      </c>
      <c r="AB1647" s="13">
        <v>0.103896103896104</v>
      </c>
      <c r="AC1647" s="13">
        <v>0.100558659217877</v>
      </c>
      <c r="AD1647" s="13">
        <v>0.19047619047618999</v>
      </c>
      <c r="AE1647" s="13">
        <v>0.100917431192661</v>
      </c>
      <c r="AF1647" s="13">
        <v>0.14285714285714299</v>
      </c>
      <c r="AG1647" s="13">
        <v>9.8901098901098897E-2</v>
      </c>
      <c r="AH1647" s="13"/>
      <c r="AI1647" s="13">
        <v>4.4444444444444398E-2</v>
      </c>
      <c r="AJ1647" s="13">
        <v>0.14432989690721601</v>
      </c>
      <c r="AK1647" s="13">
        <v>7.8431372549019607E-2</v>
      </c>
      <c r="AL1647" s="13">
        <v>0.121513944223108</v>
      </c>
      <c r="AM1647" s="13">
        <v>0.114942528735632</v>
      </c>
      <c r="AN1647" s="13"/>
      <c r="AO1647" s="13">
        <v>0.112040133779264</v>
      </c>
      <c r="AP1647" s="13">
        <v>0.114583333333333</v>
      </c>
      <c r="AQ1647" s="13"/>
      <c r="AR1647" s="13">
        <v>6.25E-2</v>
      </c>
      <c r="AS1647" s="13">
        <v>0.12937062937062899</v>
      </c>
      <c r="AT1647" s="13">
        <v>0</v>
      </c>
      <c r="AU1647" s="13">
        <v>3.2258064516128997E-2</v>
      </c>
      <c r="AV1647" s="13">
        <v>0.10084033613445401</v>
      </c>
      <c r="AW1647" s="13">
        <v>0.103896103896104</v>
      </c>
      <c r="AX1647" s="13">
        <v>9.5238095238095205E-2</v>
      </c>
      <c r="AY1647" s="13">
        <v>0.14705882352941199</v>
      </c>
      <c r="AZ1647" s="13">
        <v>0.15686274509803899</v>
      </c>
      <c r="BA1647" s="13">
        <v>0.12068965517241401</v>
      </c>
      <c r="BB1647" s="13">
        <v>8.7719298245614002E-2</v>
      </c>
      <c r="BC1647" s="13">
        <v>0.15094339622641501</v>
      </c>
      <c r="BD1647" s="13"/>
      <c r="BE1647" s="13">
        <v>0.11614730878187</v>
      </c>
    </row>
    <row r="1648" spans="2:57" x14ac:dyDescent="0.25">
      <c r="B1648" t="s">
        <v>633</v>
      </c>
      <c r="C1648" s="13">
        <v>0.164969450101833</v>
      </c>
      <c r="D1648" s="13">
        <v>0.23376623376623401</v>
      </c>
      <c r="E1648" s="13">
        <v>0.18518518518518501</v>
      </c>
      <c r="F1648" s="13">
        <v>0.14173228346456701</v>
      </c>
      <c r="G1648" s="13">
        <v>0.160852713178295</v>
      </c>
      <c r="H1648" s="13"/>
      <c r="I1648" s="13">
        <v>0.169527896995708</v>
      </c>
      <c r="J1648" s="13">
        <v>0.160852713178295</v>
      </c>
      <c r="K1648" s="13"/>
      <c r="L1648" s="13">
        <v>0.234375</v>
      </c>
      <c r="M1648" s="13">
        <v>0.18614718614718601</v>
      </c>
      <c r="N1648" s="13">
        <v>0.13043478260869601</v>
      </c>
      <c r="O1648" s="13">
        <v>0.15479876160990699</v>
      </c>
      <c r="P1648" s="13"/>
      <c r="Q1648" s="13">
        <v>0.18918918918918901</v>
      </c>
      <c r="R1648" s="13">
        <v>0.17567567567567599</v>
      </c>
      <c r="S1648" s="13">
        <v>0.184782608695652</v>
      </c>
      <c r="T1648" s="13">
        <v>0.15887850467289699</v>
      </c>
      <c r="U1648" s="13">
        <v>0.14516129032258099</v>
      </c>
      <c r="V1648" s="13">
        <v>0.221374045801527</v>
      </c>
      <c r="W1648" s="13">
        <v>0.122448979591837</v>
      </c>
      <c r="X1648" s="13">
        <v>0.144736842105263</v>
      </c>
      <c r="Y1648" s="13"/>
      <c r="Z1648" s="13">
        <v>0.17985611510791399</v>
      </c>
      <c r="AA1648" s="13">
        <v>0.184049079754601</v>
      </c>
      <c r="AB1648" s="13">
        <v>0.17532467532467499</v>
      </c>
      <c r="AC1648" s="13">
        <v>0.17318435754189901</v>
      </c>
      <c r="AD1648" s="13">
        <v>0.14285714285714299</v>
      </c>
      <c r="AE1648" s="13">
        <v>0.155963302752294</v>
      </c>
      <c r="AF1648" s="13">
        <v>0.16666666666666699</v>
      </c>
      <c r="AG1648" s="13">
        <v>0.10989010989011</v>
      </c>
      <c r="AH1648" s="13"/>
      <c r="AI1648" s="13">
        <v>0.22222222222222199</v>
      </c>
      <c r="AJ1648" s="13">
        <v>0.123711340206186</v>
      </c>
      <c r="AK1648" s="13">
        <v>0.13725490196078399</v>
      </c>
      <c r="AL1648" s="13">
        <v>0.163346613545817</v>
      </c>
      <c r="AM1648" s="13">
        <v>0.20689655172413801</v>
      </c>
      <c r="AN1648" s="13"/>
      <c r="AO1648" s="13">
        <v>0.17892976588628801</v>
      </c>
      <c r="AP1648" s="13">
        <v>0.14322916666666699</v>
      </c>
      <c r="AQ1648" s="13"/>
      <c r="AR1648" s="13">
        <v>9.375E-2</v>
      </c>
      <c r="AS1648" s="13">
        <v>0.18531468531468501</v>
      </c>
      <c r="AT1648" s="13">
        <v>0.11764705882352899</v>
      </c>
      <c r="AU1648" s="13">
        <v>0.19354838709677399</v>
      </c>
      <c r="AV1648" s="13">
        <v>0.20168067226890801</v>
      </c>
      <c r="AW1648" s="13">
        <v>7.7922077922077906E-2</v>
      </c>
      <c r="AX1648" s="13">
        <v>0.13095238095238099</v>
      </c>
      <c r="AY1648" s="13">
        <v>0.20588235294117599</v>
      </c>
      <c r="AZ1648" s="13">
        <v>0.25490196078431399</v>
      </c>
      <c r="BA1648" s="13">
        <v>0.12068965517241401</v>
      </c>
      <c r="BB1648" s="13">
        <v>0.12280701754386</v>
      </c>
      <c r="BC1648" s="13">
        <v>0.13207547169811301</v>
      </c>
      <c r="BD1648" s="13"/>
      <c r="BE1648" s="13">
        <v>0.18413597733711001</v>
      </c>
    </row>
    <row r="1649" spans="2:57" x14ac:dyDescent="0.25">
      <c r="B1649" t="s">
        <v>634</v>
      </c>
      <c r="C1649" s="13">
        <v>8.1466395112016303E-3</v>
      </c>
      <c r="D1649" s="13">
        <v>0</v>
      </c>
      <c r="E1649" s="13">
        <v>7.4074074074074103E-3</v>
      </c>
      <c r="F1649" s="13">
        <v>3.9370078740157497E-3</v>
      </c>
      <c r="G1649" s="13">
        <v>1.16279069767442E-2</v>
      </c>
      <c r="H1649" s="13"/>
      <c r="I1649" s="13">
        <v>4.29184549356223E-3</v>
      </c>
      <c r="J1649" s="13">
        <v>1.16279069767442E-2</v>
      </c>
      <c r="K1649" s="13"/>
      <c r="L1649" s="13">
        <v>0</v>
      </c>
      <c r="M1649" s="13">
        <v>4.3290043290043299E-3</v>
      </c>
      <c r="N1649" s="13">
        <v>6.6889632107023402E-3</v>
      </c>
      <c r="O1649" s="13">
        <v>1.23839009287926E-2</v>
      </c>
      <c r="P1649" s="13"/>
      <c r="Q1649" s="13">
        <v>0</v>
      </c>
      <c r="R1649" s="13">
        <v>2.7027027027027001E-2</v>
      </c>
      <c r="S1649" s="13">
        <v>0</v>
      </c>
      <c r="T1649" s="13">
        <v>0</v>
      </c>
      <c r="U1649" s="13">
        <v>0</v>
      </c>
      <c r="V1649" s="13">
        <v>7.63358778625954E-3</v>
      </c>
      <c r="W1649" s="13">
        <v>1.02040816326531E-2</v>
      </c>
      <c r="X1649" s="13">
        <v>1.3157894736842099E-2</v>
      </c>
      <c r="Y1649" s="13"/>
      <c r="Z1649" s="13">
        <v>1.4388489208633099E-2</v>
      </c>
      <c r="AA1649" s="13">
        <v>1.22699386503067E-2</v>
      </c>
      <c r="AB1649" s="13">
        <v>1.2987012987013E-2</v>
      </c>
      <c r="AC1649" s="13">
        <v>1.11731843575419E-2</v>
      </c>
      <c r="AD1649" s="13">
        <v>0</v>
      </c>
      <c r="AE1649" s="13">
        <v>0</v>
      </c>
      <c r="AF1649" s="13">
        <v>0</v>
      </c>
      <c r="AG1649" s="13">
        <v>0</v>
      </c>
      <c r="AH1649" s="13"/>
      <c r="AI1649" s="13">
        <v>2.2222222222222199E-2</v>
      </c>
      <c r="AJ1649" s="13">
        <v>1.03092783505155E-2</v>
      </c>
      <c r="AK1649" s="13">
        <v>1.30718954248366E-2</v>
      </c>
      <c r="AL1649" s="13">
        <v>5.9760956175298804E-3</v>
      </c>
      <c r="AM1649" s="13">
        <v>5.74712643678161E-3</v>
      </c>
      <c r="AN1649" s="13"/>
      <c r="AO1649" s="13">
        <v>1.17056856187291E-2</v>
      </c>
      <c r="AP1649" s="13">
        <v>2.60416666666667E-3</v>
      </c>
      <c r="AQ1649" s="13"/>
      <c r="AR1649" s="13">
        <v>0</v>
      </c>
      <c r="AS1649" s="13">
        <v>6.9930069930069904E-3</v>
      </c>
      <c r="AT1649" s="13">
        <v>0</v>
      </c>
      <c r="AU1649" s="13">
        <v>3.2258064516128997E-2</v>
      </c>
      <c r="AV1649" s="13">
        <v>0</v>
      </c>
      <c r="AW1649" s="13">
        <v>1.2987012987013E-2</v>
      </c>
      <c r="AX1649" s="13">
        <v>1.1904761904761901E-2</v>
      </c>
      <c r="AY1649" s="13">
        <v>0</v>
      </c>
      <c r="AZ1649" s="13">
        <v>9.8039215686274508E-3</v>
      </c>
      <c r="BA1649" s="13">
        <v>1.72413793103448E-2</v>
      </c>
      <c r="BB1649" s="13">
        <v>1.7543859649122799E-2</v>
      </c>
      <c r="BC1649" s="13">
        <v>0</v>
      </c>
      <c r="BD1649" s="13"/>
      <c r="BE1649" s="13">
        <v>5.6657223796033997E-3</v>
      </c>
    </row>
    <row r="1650" spans="2:57" x14ac:dyDescent="0.25">
      <c r="C1650" s="13"/>
      <c r="D1650" s="13"/>
      <c r="E1650" s="13"/>
      <c r="F1650" s="13"/>
      <c r="G1650" s="13"/>
      <c r="H1650" s="13"/>
      <c r="I1650" s="13"/>
      <c r="J1650" s="13"/>
      <c r="K1650" s="13"/>
      <c r="L1650" s="13"/>
      <c r="M1650" s="13"/>
      <c r="N1650" s="13"/>
      <c r="O1650" s="13"/>
      <c r="P1650" s="13"/>
      <c r="Q1650" s="13"/>
      <c r="R1650" s="13"/>
      <c r="S1650" s="13"/>
      <c r="T1650" s="13"/>
      <c r="U1650" s="13"/>
      <c r="V1650" s="13"/>
      <c r="W1650" s="13"/>
      <c r="X1650" s="13"/>
      <c r="Y1650" s="13"/>
      <c r="Z1650" s="13"/>
      <c r="AA1650" s="13"/>
      <c r="AB1650" s="13"/>
      <c r="AC1650" s="13"/>
      <c r="AD1650" s="13"/>
      <c r="AE1650" s="13"/>
      <c r="AF1650" s="13"/>
      <c r="AG1650" s="13"/>
      <c r="AH1650" s="13"/>
      <c r="AI1650" s="13"/>
      <c r="AJ1650" s="13"/>
      <c r="AK1650" s="13"/>
      <c r="AL1650" s="13"/>
      <c r="AM1650" s="13"/>
      <c r="AN1650" s="13"/>
      <c r="AO1650" s="13"/>
      <c r="AP1650" s="13"/>
      <c r="AQ1650" s="13"/>
      <c r="AR1650" s="13"/>
      <c r="AS1650" s="13"/>
      <c r="AT1650" s="13"/>
      <c r="AU1650" s="13"/>
      <c r="AV1650" s="13"/>
      <c r="AW1650" s="13"/>
      <c r="AX1650" s="13"/>
      <c r="AY1650" s="13"/>
      <c r="AZ1650" s="13"/>
      <c r="BA1650" s="13"/>
      <c r="BB1650" s="13"/>
      <c r="BC1650" s="13"/>
      <c r="BD1650" s="13"/>
      <c r="BE1650" s="13"/>
    </row>
    <row r="1651" spans="2:57" x14ac:dyDescent="0.25">
      <c r="B1651" s="6" t="s">
        <v>638</v>
      </c>
      <c r="C1651" s="13"/>
      <c r="D1651" s="13"/>
      <c r="E1651" s="13"/>
      <c r="F1651" s="13"/>
      <c r="G1651" s="13"/>
      <c r="H1651" s="13"/>
      <c r="I1651" s="13"/>
      <c r="J1651" s="13"/>
      <c r="K1651" s="13"/>
      <c r="L1651" s="13"/>
      <c r="M1651" s="13"/>
      <c r="N1651" s="13"/>
      <c r="O1651" s="13"/>
      <c r="P1651" s="13"/>
      <c r="Q1651" s="13"/>
      <c r="R1651" s="13"/>
      <c r="S1651" s="13"/>
      <c r="T1651" s="13"/>
      <c r="U1651" s="13"/>
      <c r="V1651" s="13"/>
      <c r="W1651" s="13"/>
      <c r="X1651" s="13"/>
      <c r="Y1651" s="13"/>
      <c r="Z1651" s="13"/>
      <c r="AA1651" s="13"/>
      <c r="AB1651" s="13"/>
      <c r="AC1651" s="13"/>
      <c r="AD1651" s="13"/>
      <c r="AE1651" s="13"/>
      <c r="AF1651" s="13"/>
      <c r="AG1651" s="13"/>
      <c r="AH1651" s="13"/>
      <c r="AI1651" s="13"/>
      <c r="AJ1651" s="13"/>
      <c r="AK1651" s="13"/>
      <c r="AL1651" s="13"/>
      <c r="AM1651" s="13"/>
      <c r="AN1651" s="13"/>
      <c r="AO1651" s="13"/>
      <c r="AP1651" s="13"/>
      <c r="AQ1651" s="13"/>
      <c r="AR1651" s="13"/>
      <c r="AS1651" s="13"/>
      <c r="AT1651" s="13"/>
      <c r="AU1651" s="13"/>
      <c r="AV1651" s="13"/>
      <c r="AW1651" s="13"/>
      <c r="AX1651" s="13"/>
      <c r="AY1651" s="13"/>
      <c r="AZ1651" s="13"/>
      <c r="BA1651" s="13"/>
      <c r="BB1651" s="13"/>
      <c r="BC1651" s="13"/>
      <c r="BD1651" s="13"/>
      <c r="BE1651" s="13"/>
    </row>
    <row r="1652" spans="2:57" x14ac:dyDescent="0.25">
      <c r="B1652" s="23" t="s">
        <v>86</v>
      </c>
      <c r="C1652" s="13"/>
      <c r="D1652" s="13"/>
      <c r="E1652" s="13"/>
      <c r="F1652" s="13"/>
      <c r="G1652" s="13"/>
      <c r="H1652" s="13"/>
      <c r="I1652" s="13"/>
      <c r="J1652" s="13"/>
      <c r="K1652" s="13"/>
      <c r="L1652" s="13"/>
      <c r="M1652" s="13"/>
      <c r="N1652" s="13"/>
      <c r="O1652" s="13"/>
      <c r="P1652" s="13"/>
      <c r="Q1652" s="13"/>
      <c r="R1652" s="13"/>
      <c r="S1652" s="13"/>
      <c r="T1652" s="13"/>
      <c r="U1652" s="13"/>
      <c r="V1652" s="13"/>
      <c r="W1652" s="13"/>
      <c r="X1652" s="13"/>
      <c r="Y1652" s="13"/>
      <c r="Z1652" s="13"/>
      <c r="AA1652" s="13"/>
      <c r="AB1652" s="13"/>
      <c r="AC1652" s="13"/>
      <c r="AD1652" s="13"/>
      <c r="AE1652" s="13"/>
      <c r="AF1652" s="13"/>
      <c r="AG1652" s="13"/>
      <c r="AH1652" s="13"/>
      <c r="AI1652" s="13"/>
      <c r="AJ1652" s="13"/>
      <c r="AK1652" s="13"/>
      <c r="AL1652" s="13"/>
      <c r="AM1652" s="13"/>
      <c r="AN1652" s="13"/>
      <c r="AO1652" s="13"/>
      <c r="AP1652" s="13"/>
      <c r="AQ1652" s="13"/>
      <c r="AR1652" s="13"/>
      <c r="AS1652" s="13"/>
      <c r="AT1652" s="13"/>
      <c r="AU1652" s="13"/>
      <c r="AV1652" s="13"/>
      <c r="AW1652" s="13"/>
      <c r="AX1652" s="13"/>
      <c r="AY1652" s="13"/>
      <c r="AZ1652" s="13"/>
      <c r="BA1652" s="13"/>
      <c r="BB1652" s="13"/>
      <c r="BC1652" s="13"/>
      <c r="BD1652" s="13"/>
      <c r="BE1652" s="13"/>
    </row>
    <row r="1653" spans="2:57" x14ac:dyDescent="0.25">
      <c r="B1653" t="s">
        <v>629</v>
      </c>
      <c r="C1653" s="13">
        <v>4.7861507128309597E-2</v>
      </c>
      <c r="D1653" s="13">
        <v>6.4935064935064901E-2</v>
      </c>
      <c r="E1653" s="13">
        <v>7.4074074074074098E-2</v>
      </c>
      <c r="F1653" s="13">
        <v>4.7244094488188997E-2</v>
      </c>
      <c r="G1653" s="13">
        <v>3.8759689922480599E-2</v>
      </c>
      <c r="H1653" s="13"/>
      <c r="I1653" s="13">
        <v>5.7939914163090099E-2</v>
      </c>
      <c r="J1653" s="13">
        <v>3.8759689922480599E-2</v>
      </c>
      <c r="K1653" s="13"/>
      <c r="L1653" s="13">
        <v>4.6875E-2</v>
      </c>
      <c r="M1653" s="13">
        <v>3.8961038961039002E-2</v>
      </c>
      <c r="N1653" s="13">
        <v>4.3478260869565202E-2</v>
      </c>
      <c r="O1653" s="13">
        <v>5.8823529411764698E-2</v>
      </c>
      <c r="P1653" s="13"/>
      <c r="Q1653" s="13">
        <v>7.2072072072072099E-2</v>
      </c>
      <c r="R1653" s="13">
        <v>1.35135135135135E-2</v>
      </c>
      <c r="S1653" s="13">
        <v>4.3478260869565202E-2</v>
      </c>
      <c r="T1653" s="13">
        <v>3.7383177570093497E-2</v>
      </c>
      <c r="U1653" s="13">
        <v>1.6129032258064498E-2</v>
      </c>
      <c r="V1653" s="13">
        <v>5.34351145038168E-2</v>
      </c>
      <c r="W1653" s="13">
        <v>3.06122448979592E-2</v>
      </c>
      <c r="X1653" s="13">
        <v>6.14035087719298E-2</v>
      </c>
      <c r="Y1653" s="13"/>
      <c r="Z1653" s="13">
        <v>2.8776978417266199E-2</v>
      </c>
      <c r="AA1653" s="13">
        <v>5.5214723926380403E-2</v>
      </c>
      <c r="AB1653" s="13">
        <v>3.8961038961039002E-2</v>
      </c>
      <c r="AC1653" s="13">
        <v>4.4692737430167599E-2</v>
      </c>
      <c r="AD1653" s="13">
        <v>9.5238095238095205E-2</v>
      </c>
      <c r="AE1653" s="13">
        <v>6.4220183486238494E-2</v>
      </c>
      <c r="AF1653" s="13">
        <v>0</v>
      </c>
      <c r="AG1653" s="13">
        <v>3.2967032967033003E-2</v>
      </c>
      <c r="AH1653" s="13"/>
      <c r="AI1653" s="13">
        <v>8.8888888888888906E-2</v>
      </c>
      <c r="AJ1653" s="13">
        <v>3.09278350515464E-2</v>
      </c>
      <c r="AK1653" s="13">
        <v>5.8823529411764698E-2</v>
      </c>
      <c r="AL1653" s="13">
        <v>4.1832669322709203E-2</v>
      </c>
      <c r="AM1653" s="13">
        <v>5.7471264367816098E-2</v>
      </c>
      <c r="AN1653" s="13"/>
      <c r="AO1653" s="13">
        <v>4.1806020066889597E-2</v>
      </c>
      <c r="AP1653" s="13">
        <v>5.7291666666666699E-2</v>
      </c>
      <c r="AQ1653" s="13"/>
      <c r="AR1653" s="13">
        <v>1.5625E-2</v>
      </c>
      <c r="AS1653" s="13">
        <v>5.2447552447552399E-2</v>
      </c>
      <c r="AT1653" s="13">
        <v>0</v>
      </c>
      <c r="AU1653" s="13">
        <v>3.2258064516128997E-2</v>
      </c>
      <c r="AV1653" s="13">
        <v>4.20168067226891E-2</v>
      </c>
      <c r="AW1653" s="13">
        <v>5.1948051948052E-2</v>
      </c>
      <c r="AX1653" s="13">
        <v>2.3809523809523801E-2</v>
      </c>
      <c r="AY1653" s="13">
        <v>2.9411764705882401E-2</v>
      </c>
      <c r="AZ1653" s="13">
        <v>5.8823529411764698E-2</v>
      </c>
      <c r="BA1653" s="13">
        <v>8.6206896551724102E-2</v>
      </c>
      <c r="BB1653" s="13">
        <v>7.0175438596491196E-2</v>
      </c>
      <c r="BC1653" s="13">
        <v>5.6603773584905703E-2</v>
      </c>
      <c r="BD1653" s="13"/>
      <c r="BE1653" s="13">
        <v>5.09915014164306E-2</v>
      </c>
    </row>
    <row r="1654" spans="2:57" x14ac:dyDescent="0.25">
      <c r="B1654" t="s">
        <v>102</v>
      </c>
      <c r="C1654" s="13">
        <v>3.1568228105906301E-2</v>
      </c>
      <c r="D1654" s="13">
        <v>5.1948051948052E-2</v>
      </c>
      <c r="E1654" s="13">
        <v>4.4444444444444398E-2</v>
      </c>
      <c r="F1654" s="13">
        <v>1.5748031496062999E-2</v>
      </c>
      <c r="G1654" s="13">
        <v>3.2945736434108502E-2</v>
      </c>
      <c r="H1654" s="13"/>
      <c r="I1654" s="13">
        <v>3.0042918454935601E-2</v>
      </c>
      <c r="J1654" s="13">
        <v>3.2945736434108502E-2</v>
      </c>
      <c r="K1654" s="13"/>
      <c r="L1654" s="13">
        <v>2.34375E-2</v>
      </c>
      <c r="M1654" s="13">
        <v>3.03030303030303E-2</v>
      </c>
      <c r="N1654" s="13">
        <v>3.67892976588629E-2</v>
      </c>
      <c r="O1654" s="13">
        <v>3.09597523219814E-2</v>
      </c>
      <c r="P1654" s="13"/>
      <c r="Q1654" s="13">
        <v>4.5045045045045001E-2</v>
      </c>
      <c r="R1654" s="13">
        <v>4.0540540540540501E-2</v>
      </c>
      <c r="S1654" s="13">
        <v>2.1739130434782601E-2</v>
      </c>
      <c r="T1654" s="13">
        <v>4.67289719626168E-2</v>
      </c>
      <c r="U1654" s="13">
        <v>1.6129032258064498E-2</v>
      </c>
      <c r="V1654" s="13">
        <v>2.2900763358778602E-2</v>
      </c>
      <c r="W1654" s="13">
        <v>3.06122448979592E-2</v>
      </c>
      <c r="X1654" s="13">
        <v>2.6315789473684199E-2</v>
      </c>
      <c r="Y1654" s="13"/>
      <c r="Z1654" s="13">
        <v>2.15827338129496E-2</v>
      </c>
      <c r="AA1654" s="13">
        <v>3.6809815950920199E-2</v>
      </c>
      <c r="AB1654" s="13">
        <v>1.9480519480519501E-2</v>
      </c>
      <c r="AC1654" s="13">
        <v>2.7932960893854698E-2</v>
      </c>
      <c r="AD1654" s="13">
        <v>3.8095238095238099E-2</v>
      </c>
      <c r="AE1654" s="13">
        <v>3.6697247706422E-2</v>
      </c>
      <c r="AF1654" s="13">
        <v>4.7619047619047603E-2</v>
      </c>
      <c r="AG1654" s="13">
        <v>4.3956043956044001E-2</v>
      </c>
      <c r="AH1654" s="13"/>
      <c r="AI1654" s="13">
        <v>4.4444444444444398E-2</v>
      </c>
      <c r="AJ1654" s="13">
        <v>1.03092783505155E-2</v>
      </c>
      <c r="AK1654" s="13">
        <v>6.5359477124182996E-2</v>
      </c>
      <c r="AL1654" s="13">
        <v>2.5896414342629501E-2</v>
      </c>
      <c r="AM1654" s="13">
        <v>2.2988505747126398E-2</v>
      </c>
      <c r="AN1654" s="13"/>
      <c r="AO1654" s="13">
        <v>3.1772575250836099E-2</v>
      </c>
      <c r="AP1654" s="13">
        <v>3.125E-2</v>
      </c>
      <c r="AQ1654" s="13"/>
      <c r="AR1654" s="13">
        <v>1.5625E-2</v>
      </c>
      <c r="AS1654" s="13">
        <v>3.1468531468531499E-2</v>
      </c>
      <c r="AT1654" s="13">
        <v>0</v>
      </c>
      <c r="AU1654" s="13">
        <v>9.6774193548387094E-2</v>
      </c>
      <c r="AV1654" s="13">
        <v>3.3613445378151301E-2</v>
      </c>
      <c r="AW1654" s="13">
        <v>2.5974025974026E-2</v>
      </c>
      <c r="AX1654" s="13">
        <v>1.1904761904761901E-2</v>
      </c>
      <c r="AY1654" s="13">
        <v>5.8823529411764698E-2</v>
      </c>
      <c r="AZ1654" s="13">
        <v>1.9607843137254902E-2</v>
      </c>
      <c r="BA1654" s="13">
        <v>1.72413793103448E-2</v>
      </c>
      <c r="BB1654" s="13">
        <v>7.0175438596491196E-2</v>
      </c>
      <c r="BC1654" s="13">
        <v>3.77358490566038E-2</v>
      </c>
      <c r="BD1654" s="13"/>
      <c r="BE1654" s="13">
        <v>1.9830028328611901E-2</v>
      </c>
    </row>
    <row r="1655" spans="2:57" x14ac:dyDescent="0.25">
      <c r="B1655" t="s">
        <v>103</v>
      </c>
      <c r="C1655" s="13">
        <v>4.2769857433808602E-2</v>
      </c>
      <c r="D1655" s="13">
        <v>6.4935064935064901E-2</v>
      </c>
      <c r="E1655" s="13">
        <v>4.4444444444444398E-2</v>
      </c>
      <c r="F1655" s="13">
        <v>5.1181102362204703E-2</v>
      </c>
      <c r="G1655" s="13">
        <v>3.4883720930232599E-2</v>
      </c>
      <c r="H1655" s="13"/>
      <c r="I1655" s="13">
        <v>5.1502145922746802E-2</v>
      </c>
      <c r="J1655" s="13">
        <v>3.4883720930232599E-2</v>
      </c>
      <c r="K1655" s="13"/>
      <c r="L1655" s="13">
        <v>3.125E-2</v>
      </c>
      <c r="M1655" s="13">
        <v>5.1948051948052E-2</v>
      </c>
      <c r="N1655" s="13">
        <v>3.67892976588629E-2</v>
      </c>
      <c r="O1655" s="13">
        <v>4.6439628482972103E-2</v>
      </c>
      <c r="P1655" s="13"/>
      <c r="Q1655" s="13">
        <v>7.2072072072072099E-2</v>
      </c>
      <c r="R1655" s="13">
        <v>4.0540540540540501E-2</v>
      </c>
      <c r="S1655" s="13">
        <v>3.2608695652173898E-2</v>
      </c>
      <c r="T1655" s="13">
        <v>5.60747663551402E-2</v>
      </c>
      <c r="U1655" s="13">
        <v>1.6129032258064498E-2</v>
      </c>
      <c r="V1655" s="13">
        <v>2.2900763358778602E-2</v>
      </c>
      <c r="W1655" s="13">
        <v>6.1224489795918401E-2</v>
      </c>
      <c r="X1655" s="13">
        <v>4.3859649122807001E-2</v>
      </c>
      <c r="Y1655" s="13"/>
      <c r="Z1655" s="13">
        <v>5.7553956834532398E-2</v>
      </c>
      <c r="AA1655" s="13">
        <v>2.4539877300613501E-2</v>
      </c>
      <c r="AB1655" s="13">
        <v>7.7922077922077906E-2</v>
      </c>
      <c r="AC1655" s="13">
        <v>5.0279329608938501E-2</v>
      </c>
      <c r="AD1655" s="13">
        <v>9.5238095238095195E-3</v>
      </c>
      <c r="AE1655" s="13">
        <v>3.6697247706422E-2</v>
      </c>
      <c r="AF1655" s="13">
        <v>4.7619047619047603E-2</v>
      </c>
      <c r="AG1655" s="13">
        <v>2.1978021978022001E-2</v>
      </c>
      <c r="AH1655" s="13"/>
      <c r="AI1655" s="13">
        <v>0.11111111111111099</v>
      </c>
      <c r="AJ1655" s="13">
        <v>6.18556701030928E-2</v>
      </c>
      <c r="AK1655" s="13">
        <v>3.9215686274509803E-2</v>
      </c>
      <c r="AL1655" s="13">
        <v>3.58565737051793E-2</v>
      </c>
      <c r="AM1655" s="13">
        <v>3.4482758620689703E-2</v>
      </c>
      <c r="AN1655" s="13"/>
      <c r="AO1655" s="13">
        <v>4.3478260869565202E-2</v>
      </c>
      <c r="AP1655" s="13">
        <v>4.1666666666666699E-2</v>
      </c>
      <c r="AQ1655" s="13"/>
      <c r="AR1655" s="13">
        <v>1.5625E-2</v>
      </c>
      <c r="AS1655" s="13">
        <v>4.5454545454545497E-2</v>
      </c>
      <c r="AT1655" s="13">
        <v>0.17647058823529399</v>
      </c>
      <c r="AU1655" s="13">
        <v>0</v>
      </c>
      <c r="AV1655" s="13">
        <v>3.3613445378151301E-2</v>
      </c>
      <c r="AW1655" s="13">
        <v>1.2987012987013E-2</v>
      </c>
      <c r="AX1655" s="13">
        <v>7.1428571428571397E-2</v>
      </c>
      <c r="AY1655" s="13">
        <v>0</v>
      </c>
      <c r="AZ1655" s="13">
        <v>1.9607843137254902E-2</v>
      </c>
      <c r="BA1655" s="13">
        <v>6.8965517241379296E-2</v>
      </c>
      <c r="BB1655" s="13">
        <v>7.0175438596491196E-2</v>
      </c>
      <c r="BC1655" s="13">
        <v>7.5471698113207503E-2</v>
      </c>
      <c r="BD1655" s="13"/>
      <c r="BE1655" s="13">
        <v>3.9660056657223802E-2</v>
      </c>
    </row>
    <row r="1656" spans="2:57" x14ac:dyDescent="0.25">
      <c r="B1656" t="s">
        <v>104</v>
      </c>
      <c r="C1656" s="13">
        <v>6.8228105906313605E-2</v>
      </c>
      <c r="D1656" s="13">
        <v>7.7922077922077906E-2</v>
      </c>
      <c r="E1656" s="13">
        <v>8.1481481481481502E-2</v>
      </c>
      <c r="F1656" s="13">
        <v>0.102362204724409</v>
      </c>
      <c r="G1656" s="13">
        <v>4.6511627906976702E-2</v>
      </c>
      <c r="H1656" s="13"/>
      <c r="I1656" s="13">
        <v>9.2274678111588002E-2</v>
      </c>
      <c r="J1656" s="13">
        <v>4.6511627906976702E-2</v>
      </c>
      <c r="K1656" s="13"/>
      <c r="L1656" s="13">
        <v>8.59375E-2</v>
      </c>
      <c r="M1656" s="13">
        <v>5.62770562770563E-2</v>
      </c>
      <c r="N1656" s="13">
        <v>7.3578595317725801E-2</v>
      </c>
      <c r="O1656" s="13">
        <v>6.5015479876161006E-2</v>
      </c>
      <c r="P1656" s="13"/>
      <c r="Q1656" s="13">
        <v>8.1081081081081099E-2</v>
      </c>
      <c r="R1656" s="13">
        <v>9.45945945945946E-2</v>
      </c>
      <c r="S1656" s="13">
        <v>0.108695652173913</v>
      </c>
      <c r="T1656" s="13">
        <v>4.67289719626168E-2</v>
      </c>
      <c r="U1656" s="13">
        <v>7.25806451612903E-2</v>
      </c>
      <c r="V1656" s="13">
        <v>8.3969465648855005E-2</v>
      </c>
      <c r="W1656" s="13">
        <v>2.04081632653061E-2</v>
      </c>
      <c r="X1656" s="13">
        <v>6.14035087719298E-2</v>
      </c>
      <c r="Y1656" s="13"/>
      <c r="Z1656" s="13">
        <v>3.5971223021582698E-2</v>
      </c>
      <c r="AA1656" s="13">
        <v>5.5214723926380403E-2</v>
      </c>
      <c r="AB1656" s="13">
        <v>7.1428571428571397E-2</v>
      </c>
      <c r="AC1656" s="13">
        <v>8.3798882681564199E-2</v>
      </c>
      <c r="AD1656" s="13">
        <v>7.6190476190476197E-2</v>
      </c>
      <c r="AE1656" s="13">
        <v>0.100917431192661</v>
      </c>
      <c r="AF1656" s="13">
        <v>7.1428571428571397E-2</v>
      </c>
      <c r="AG1656" s="13">
        <v>5.4945054945054903E-2</v>
      </c>
      <c r="AH1656" s="13"/>
      <c r="AI1656" s="13">
        <v>8.8888888888888906E-2</v>
      </c>
      <c r="AJ1656" s="13">
        <v>8.2474226804123696E-2</v>
      </c>
      <c r="AK1656" s="13">
        <v>5.8823529411764698E-2</v>
      </c>
      <c r="AL1656" s="13">
        <v>6.9721115537848599E-2</v>
      </c>
      <c r="AM1656" s="13">
        <v>6.3218390804597693E-2</v>
      </c>
      <c r="AN1656" s="13"/>
      <c r="AO1656" s="13">
        <v>7.1906354515050203E-2</v>
      </c>
      <c r="AP1656" s="13">
        <v>6.25E-2</v>
      </c>
      <c r="AQ1656" s="13"/>
      <c r="AR1656" s="13">
        <v>9.375E-2</v>
      </c>
      <c r="AS1656" s="13">
        <v>4.5454545454545497E-2</v>
      </c>
      <c r="AT1656" s="13">
        <v>0.11764705882352899</v>
      </c>
      <c r="AU1656" s="13">
        <v>9.6774193548387094E-2</v>
      </c>
      <c r="AV1656" s="13">
        <v>4.20168067226891E-2</v>
      </c>
      <c r="AW1656" s="13">
        <v>7.7922077922077906E-2</v>
      </c>
      <c r="AX1656" s="13">
        <v>0.107142857142857</v>
      </c>
      <c r="AY1656" s="13">
        <v>8.8235294117647106E-2</v>
      </c>
      <c r="AZ1656" s="13">
        <v>4.9019607843137303E-2</v>
      </c>
      <c r="BA1656" s="13">
        <v>0.15517241379310301</v>
      </c>
      <c r="BB1656" s="13">
        <v>5.2631578947368397E-2</v>
      </c>
      <c r="BC1656" s="13">
        <v>5.6603773584905703E-2</v>
      </c>
      <c r="BD1656" s="13"/>
      <c r="BE1656" s="13">
        <v>5.6657223796034002E-2</v>
      </c>
    </row>
    <row r="1657" spans="2:57" x14ac:dyDescent="0.25">
      <c r="B1657" t="s">
        <v>131</v>
      </c>
      <c r="C1657" s="13">
        <v>0.106924643584521</v>
      </c>
      <c r="D1657" s="13">
        <v>0.11688311688311701</v>
      </c>
      <c r="E1657" s="13">
        <v>0.11111111111111099</v>
      </c>
      <c r="F1657" s="13">
        <v>0.133858267716535</v>
      </c>
      <c r="G1657" s="13">
        <v>9.1085271317829494E-2</v>
      </c>
      <c r="H1657" s="13"/>
      <c r="I1657" s="13">
        <v>0.124463519313305</v>
      </c>
      <c r="J1657" s="13">
        <v>9.1085271317829494E-2</v>
      </c>
      <c r="K1657" s="13"/>
      <c r="L1657" s="13">
        <v>0.109375</v>
      </c>
      <c r="M1657" s="13">
        <v>0.11688311688311701</v>
      </c>
      <c r="N1657" s="13">
        <v>8.6956521739130405E-2</v>
      </c>
      <c r="O1657" s="13">
        <v>0.11764705882352899</v>
      </c>
      <c r="P1657" s="13"/>
      <c r="Q1657" s="13">
        <v>0.117117117117117</v>
      </c>
      <c r="R1657" s="13">
        <v>0.108108108108108</v>
      </c>
      <c r="S1657" s="13">
        <v>4.3478260869565202E-2</v>
      </c>
      <c r="T1657" s="13">
        <v>0.14953271028037399</v>
      </c>
      <c r="U1657" s="13">
        <v>0.112903225806452</v>
      </c>
      <c r="V1657" s="13">
        <v>9.1603053435114504E-2</v>
      </c>
      <c r="W1657" s="13">
        <v>0.11224489795918401</v>
      </c>
      <c r="X1657" s="13">
        <v>0.109649122807018</v>
      </c>
      <c r="Y1657" s="13"/>
      <c r="Z1657" s="13">
        <v>0.100719424460432</v>
      </c>
      <c r="AA1657" s="13">
        <v>6.7484662576687102E-2</v>
      </c>
      <c r="AB1657" s="13">
        <v>9.7402597402597393E-2</v>
      </c>
      <c r="AC1657" s="13">
        <v>0.122905027932961</v>
      </c>
      <c r="AD1657" s="13">
        <v>7.6190476190476197E-2</v>
      </c>
      <c r="AE1657" s="13">
        <v>0.16513761467889901</v>
      </c>
      <c r="AF1657" s="13">
        <v>4.7619047619047603E-2</v>
      </c>
      <c r="AG1657" s="13">
        <v>0.164835164835165</v>
      </c>
      <c r="AH1657" s="13"/>
      <c r="AI1657" s="13">
        <v>4.4444444444444398E-2</v>
      </c>
      <c r="AJ1657" s="13">
        <v>0.15463917525773199</v>
      </c>
      <c r="AK1657" s="13">
        <v>0.10457516339869299</v>
      </c>
      <c r="AL1657" s="13">
        <v>0.107569721115538</v>
      </c>
      <c r="AM1657" s="13">
        <v>8.6206896551724102E-2</v>
      </c>
      <c r="AN1657" s="13"/>
      <c r="AO1657" s="13">
        <v>0.112040133779264</v>
      </c>
      <c r="AP1657" s="13">
        <v>9.8958333333333301E-2</v>
      </c>
      <c r="AQ1657" s="13"/>
      <c r="AR1657" s="13">
        <v>9.375E-2</v>
      </c>
      <c r="AS1657" s="13">
        <v>0.115384615384615</v>
      </c>
      <c r="AT1657" s="13">
        <v>0.29411764705882398</v>
      </c>
      <c r="AU1657" s="13">
        <v>9.6774193548387094E-2</v>
      </c>
      <c r="AV1657" s="13">
        <v>0.109243697478992</v>
      </c>
      <c r="AW1657" s="13">
        <v>0.15584415584415601</v>
      </c>
      <c r="AX1657" s="13">
        <v>3.5714285714285698E-2</v>
      </c>
      <c r="AY1657" s="13">
        <v>0.17647058823529399</v>
      </c>
      <c r="AZ1657" s="13">
        <v>6.8627450980392204E-2</v>
      </c>
      <c r="BA1657" s="13">
        <v>8.6206896551724102E-2</v>
      </c>
      <c r="BB1657" s="13">
        <v>0.12280701754386</v>
      </c>
      <c r="BC1657" s="13">
        <v>9.4339622641509399E-2</v>
      </c>
      <c r="BD1657" s="13"/>
      <c r="BE1657" s="13">
        <v>9.9150141643059506E-2</v>
      </c>
    </row>
    <row r="1658" spans="2:57" x14ac:dyDescent="0.25">
      <c r="B1658" t="s">
        <v>132</v>
      </c>
      <c r="C1658" s="13">
        <v>0.10183299389002</v>
      </c>
      <c r="D1658" s="13">
        <v>7.7922077922077906E-2</v>
      </c>
      <c r="E1658" s="13">
        <v>0.11851851851851899</v>
      </c>
      <c r="F1658" s="13">
        <v>0.10629921259842499</v>
      </c>
      <c r="G1658" s="13">
        <v>9.8837209302325604E-2</v>
      </c>
      <c r="H1658" s="13"/>
      <c r="I1658" s="13">
        <v>0.105150214592275</v>
      </c>
      <c r="J1658" s="13">
        <v>9.8837209302325604E-2</v>
      </c>
      <c r="K1658" s="13"/>
      <c r="L1658" s="13">
        <v>0.1015625</v>
      </c>
      <c r="M1658" s="13">
        <v>0.103896103896104</v>
      </c>
      <c r="N1658" s="13">
        <v>9.0301003344481601E-2</v>
      </c>
      <c r="O1658" s="13">
        <v>0.111455108359133</v>
      </c>
      <c r="P1658" s="13"/>
      <c r="Q1658" s="13">
        <v>0.135135135135135</v>
      </c>
      <c r="R1658" s="13">
        <v>9.45945945945946E-2</v>
      </c>
      <c r="S1658" s="13">
        <v>9.7826086956521702E-2</v>
      </c>
      <c r="T1658" s="13">
        <v>0.10280373831775701</v>
      </c>
      <c r="U1658" s="13">
        <v>0.120967741935484</v>
      </c>
      <c r="V1658" s="13">
        <v>9.9236641221374003E-2</v>
      </c>
      <c r="W1658" s="13">
        <v>0.102040816326531</v>
      </c>
      <c r="X1658" s="13">
        <v>7.8947368421052599E-2</v>
      </c>
      <c r="Y1658" s="13"/>
      <c r="Z1658" s="13">
        <v>7.1942446043165506E-2</v>
      </c>
      <c r="AA1658" s="13">
        <v>0.104294478527607</v>
      </c>
      <c r="AB1658" s="13">
        <v>0.11038961038961</v>
      </c>
      <c r="AC1658" s="13">
        <v>0.106145251396648</v>
      </c>
      <c r="AD1658" s="13">
        <v>0.133333333333333</v>
      </c>
      <c r="AE1658" s="13">
        <v>0.119266055045872</v>
      </c>
      <c r="AF1658" s="13">
        <v>0.119047619047619</v>
      </c>
      <c r="AG1658" s="13">
        <v>5.4945054945054903E-2</v>
      </c>
      <c r="AH1658" s="13"/>
      <c r="AI1658" s="13">
        <v>4.4444444444444398E-2</v>
      </c>
      <c r="AJ1658" s="13">
        <v>0.10309278350515499</v>
      </c>
      <c r="AK1658" s="13">
        <v>0.13725490196078399</v>
      </c>
      <c r="AL1658" s="13">
        <v>0.101593625498008</v>
      </c>
      <c r="AM1658" s="13">
        <v>9.1954022988505704E-2</v>
      </c>
      <c r="AN1658" s="13"/>
      <c r="AO1658" s="13">
        <v>9.8662207357859494E-2</v>
      </c>
      <c r="AP1658" s="13">
        <v>0.106770833333333</v>
      </c>
      <c r="AQ1658" s="13"/>
      <c r="AR1658" s="13">
        <v>7.8125E-2</v>
      </c>
      <c r="AS1658" s="13">
        <v>0.101398601398601</v>
      </c>
      <c r="AT1658" s="13">
        <v>5.8823529411764698E-2</v>
      </c>
      <c r="AU1658" s="13">
        <v>0.12903225806451599</v>
      </c>
      <c r="AV1658" s="13">
        <v>0.17647058823529399</v>
      </c>
      <c r="AW1658" s="13">
        <v>0.168831168831169</v>
      </c>
      <c r="AX1658" s="13">
        <v>5.95238095238095E-2</v>
      </c>
      <c r="AY1658" s="13">
        <v>2.9411764705882401E-2</v>
      </c>
      <c r="AZ1658" s="13">
        <v>8.8235294117647106E-2</v>
      </c>
      <c r="BA1658" s="13">
        <v>0.10344827586206901</v>
      </c>
      <c r="BB1658" s="13">
        <v>1.7543859649122799E-2</v>
      </c>
      <c r="BC1658" s="13">
        <v>9.4339622641509399E-2</v>
      </c>
      <c r="BD1658" s="13"/>
      <c r="BE1658" s="13">
        <v>0.11614730878187</v>
      </c>
    </row>
    <row r="1659" spans="2:57" x14ac:dyDescent="0.25">
      <c r="B1659" t="s">
        <v>630</v>
      </c>
      <c r="C1659" s="13">
        <v>0.143584521384929</v>
      </c>
      <c r="D1659" s="13">
        <v>0.15584415584415601</v>
      </c>
      <c r="E1659" s="13">
        <v>0.133333333333333</v>
      </c>
      <c r="F1659" s="13">
        <v>0.12992125984252001</v>
      </c>
      <c r="G1659" s="13">
        <v>0.15116279069767399</v>
      </c>
      <c r="H1659" s="13"/>
      <c r="I1659" s="13">
        <v>0.13519313304721001</v>
      </c>
      <c r="J1659" s="13">
        <v>0.15116279069767399</v>
      </c>
      <c r="K1659" s="13"/>
      <c r="L1659" s="13">
        <v>0.1171875</v>
      </c>
      <c r="M1659" s="13">
        <v>0.15151515151515199</v>
      </c>
      <c r="N1659" s="13">
        <v>0.15384615384615399</v>
      </c>
      <c r="O1659" s="13">
        <v>0.13931888544891599</v>
      </c>
      <c r="P1659" s="13"/>
      <c r="Q1659" s="13">
        <v>0.126126126126126</v>
      </c>
      <c r="R1659" s="13">
        <v>0.135135135135135</v>
      </c>
      <c r="S1659" s="13">
        <v>0.22826086956521699</v>
      </c>
      <c r="T1659" s="13">
        <v>0.13084112149532701</v>
      </c>
      <c r="U1659" s="13">
        <v>0.16129032258064499</v>
      </c>
      <c r="V1659" s="13">
        <v>9.9236641221374003E-2</v>
      </c>
      <c r="W1659" s="13">
        <v>0.122448979591837</v>
      </c>
      <c r="X1659" s="13">
        <v>0.162280701754386</v>
      </c>
      <c r="Y1659" s="13"/>
      <c r="Z1659" s="13">
        <v>0.17985611510791399</v>
      </c>
      <c r="AA1659" s="13">
        <v>0.128834355828221</v>
      </c>
      <c r="AB1659" s="13">
        <v>0.15584415584415601</v>
      </c>
      <c r="AC1659" s="13">
        <v>8.9385474860335198E-2</v>
      </c>
      <c r="AD1659" s="13">
        <v>0.14285714285714299</v>
      </c>
      <c r="AE1659" s="13">
        <v>0.11009174311926601</v>
      </c>
      <c r="AF1659" s="13">
        <v>0.214285714285714</v>
      </c>
      <c r="AG1659" s="13">
        <v>0.20879120879120899</v>
      </c>
      <c r="AH1659" s="13"/>
      <c r="AI1659" s="13">
        <v>0.133333333333333</v>
      </c>
      <c r="AJ1659" s="13">
        <v>0.15463917525773199</v>
      </c>
      <c r="AK1659" s="13">
        <v>0.14379084967320299</v>
      </c>
      <c r="AL1659" s="13">
        <v>0.15737051792828699</v>
      </c>
      <c r="AM1659" s="13">
        <v>9.1954022988505704E-2</v>
      </c>
      <c r="AN1659" s="13"/>
      <c r="AO1659" s="13">
        <v>0.13043478260869601</v>
      </c>
      <c r="AP1659" s="13">
        <v>0.1640625</v>
      </c>
      <c r="AQ1659" s="13"/>
      <c r="AR1659" s="13">
        <v>0.171875</v>
      </c>
      <c r="AS1659" s="13">
        <v>0.125874125874126</v>
      </c>
      <c r="AT1659" s="13">
        <v>0</v>
      </c>
      <c r="AU1659" s="13">
        <v>0.12903225806451599</v>
      </c>
      <c r="AV1659" s="13">
        <v>0.184873949579832</v>
      </c>
      <c r="AW1659" s="13">
        <v>0.18181818181818199</v>
      </c>
      <c r="AX1659" s="13">
        <v>0.202380952380952</v>
      </c>
      <c r="AY1659" s="13">
        <v>0.14705882352941199</v>
      </c>
      <c r="AZ1659" s="13">
        <v>0.13725490196078399</v>
      </c>
      <c r="BA1659" s="13">
        <v>8.6206896551724102E-2</v>
      </c>
      <c r="BB1659" s="13">
        <v>7.0175438596491196E-2</v>
      </c>
      <c r="BC1659" s="13">
        <v>0.169811320754717</v>
      </c>
      <c r="BD1659" s="13"/>
      <c r="BE1659" s="13">
        <v>0.18130311614730901</v>
      </c>
    </row>
    <row r="1660" spans="2:57" x14ac:dyDescent="0.25">
      <c r="B1660" t="s">
        <v>631</v>
      </c>
      <c r="C1660" s="13">
        <v>0.168024439918534</v>
      </c>
      <c r="D1660" s="13">
        <v>0.103896103896104</v>
      </c>
      <c r="E1660" s="13">
        <v>0.11851851851851899</v>
      </c>
      <c r="F1660" s="13">
        <v>0.14173228346456701</v>
      </c>
      <c r="G1660" s="13">
        <v>0.20348837209302301</v>
      </c>
      <c r="H1660" s="13"/>
      <c r="I1660" s="13">
        <v>0.128755364806867</v>
      </c>
      <c r="J1660" s="13">
        <v>0.20348837209302301</v>
      </c>
      <c r="K1660" s="13"/>
      <c r="L1660" s="13">
        <v>0.1484375</v>
      </c>
      <c r="M1660" s="13">
        <v>0.16017316017316</v>
      </c>
      <c r="N1660" s="13">
        <v>0.167224080267559</v>
      </c>
      <c r="O1660" s="13">
        <v>0.18266253869969001</v>
      </c>
      <c r="P1660" s="13"/>
      <c r="Q1660" s="13">
        <v>0.126126126126126</v>
      </c>
      <c r="R1660" s="13">
        <v>0.14864864864864899</v>
      </c>
      <c r="S1660" s="13">
        <v>0.15217391304347799</v>
      </c>
      <c r="T1660" s="13">
        <v>9.34579439252336E-2</v>
      </c>
      <c r="U1660" s="13">
        <v>0.18548387096774199</v>
      </c>
      <c r="V1660" s="13">
        <v>0.236641221374046</v>
      </c>
      <c r="W1660" s="13">
        <v>0.183673469387755</v>
      </c>
      <c r="X1660" s="13">
        <v>0.179824561403509</v>
      </c>
      <c r="Y1660" s="13"/>
      <c r="Z1660" s="13">
        <v>0.16546762589928099</v>
      </c>
      <c r="AA1660" s="13">
        <v>0.184049079754601</v>
      </c>
      <c r="AB1660" s="13">
        <v>0.162337662337662</v>
      </c>
      <c r="AC1660" s="13">
        <v>0.16759776536312801</v>
      </c>
      <c r="AD1660" s="13">
        <v>0.19047619047618999</v>
      </c>
      <c r="AE1660" s="13">
        <v>0.13761467889908299</v>
      </c>
      <c r="AF1660" s="13">
        <v>0.19047619047618999</v>
      </c>
      <c r="AG1660" s="13">
        <v>0.15384615384615399</v>
      </c>
      <c r="AH1660" s="13"/>
      <c r="AI1660" s="13">
        <v>0.17777777777777801</v>
      </c>
      <c r="AJ1660" s="13">
        <v>0.14432989690721601</v>
      </c>
      <c r="AK1660" s="13">
        <v>0.18300653594771199</v>
      </c>
      <c r="AL1660" s="13">
        <v>0.16932270916334699</v>
      </c>
      <c r="AM1660" s="13">
        <v>0.17241379310344801</v>
      </c>
      <c r="AN1660" s="13"/>
      <c r="AO1660" s="13">
        <v>0.168896321070234</v>
      </c>
      <c r="AP1660" s="13">
        <v>0.16666666666666699</v>
      </c>
      <c r="AQ1660" s="13"/>
      <c r="AR1660" s="13">
        <v>0.203125</v>
      </c>
      <c r="AS1660" s="13">
        <v>0.17482517482517501</v>
      </c>
      <c r="AT1660" s="13">
        <v>0.17647058823529399</v>
      </c>
      <c r="AU1660" s="13">
        <v>0.225806451612903</v>
      </c>
      <c r="AV1660" s="13">
        <v>0.159663865546218</v>
      </c>
      <c r="AW1660" s="13">
        <v>9.0909090909090898E-2</v>
      </c>
      <c r="AX1660" s="13">
        <v>0.214285714285714</v>
      </c>
      <c r="AY1660" s="13">
        <v>8.8235294117647106E-2</v>
      </c>
      <c r="AZ1660" s="13">
        <v>0.18627450980392199</v>
      </c>
      <c r="BA1660" s="13">
        <v>6.8965517241379296E-2</v>
      </c>
      <c r="BB1660" s="13">
        <v>0.28070175438596501</v>
      </c>
      <c r="BC1660" s="13">
        <v>0.113207547169811</v>
      </c>
      <c r="BD1660" s="13"/>
      <c r="BE1660" s="13">
        <v>0.17280453257790401</v>
      </c>
    </row>
    <row r="1661" spans="2:57" x14ac:dyDescent="0.25">
      <c r="B1661" t="s">
        <v>632</v>
      </c>
      <c r="C1661" s="13">
        <v>0.129327902240326</v>
      </c>
      <c r="D1661" s="13">
        <v>9.0909090909090898E-2</v>
      </c>
      <c r="E1661" s="13">
        <v>8.8888888888888906E-2</v>
      </c>
      <c r="F1661" s="13">
        <v>0.118110236220472</v>
      </c>
      <c r="G1661" s="13">
        <v>0.15116279069767399</v>
      </c>
      <c r="H1661" s="13"/>
      <c r="I1661" s="13">
        <v>0.105150214592275</v>
      </c>
      <c r="J1661" s="13">
        <v>0.15116279069767399</v>
      </c>
      <c r="K1661" s="13"/>
      <c r="L1661" s="13">
        <v>0.125</v>
      </c>
      <c r="M1661" s="13">
        <v>0.138528138528139</v>
      </c>
      <c r="N1661" s="13">
        <v>0.15384615384615399</v>
      </c>
      <c r="O1661" s="13">
        <v>0.10216718266253901</v>
      </c>
      <c r="P1661" s="13"/>
      <c r="Q1661" s="13">
        <v>7.2072072072072099E-2</v>
      </c>
      <c r="R1661" s="13">
        <v>8.1081081081081099E-2</v>
      </c>
      <c r="S1661" s="13">
        <v>9.7826086956521702E-2</v>
      </c>
      <c r="T1661" s="13">
        <v>0.14018691588785001</v>
      </c>
      <c r="U1661" s="13">
        <v>0.14516129032258099</v>
      </c>
      <c r="V1661" s="13">
        <v>0.15267175572519101</v>
      </c>
      <c r="W1661" s="13">
        <v>0.14285714285714299</v>
      </c>
      <c r="X1661" s="13">
        <v>0.157894736842105</v>
      </c>
      <c r="Y1661" s="13"/>
      <c r="Z1661" s="13">
        <v>0.12230215827338101</v>
      </c>
      <c r="AA1661" s="13">
        <v>0.159509202453988</v>
      </c>
      <c r="AB1661" s="13">
        <v>0.14285714285714299</v>
      </c>
      <c r="AC1661" s="13">
        <v>0.13407821229050301</v>
      </c>
      <c r="AD1661" s="13">
        <v>8.5714285714285701E-2</v>
      </c>
      <c r="AE1661" s="13">
        <v>0.100917431192661</v>
      </c>
      <c r="AF1661" s="13">
        <v>7.1428571428571397E-2</v>
      </c>
      <c r="AG1661" s="13">
        <v>0.164835164835165</v>
      </c>
      <c r="AH1661" s="13"/>
      <c r="AI1661" s="13">
        <v>0.11111111111111099</v>
      </c>
      <c r="AJ1661" s="13">
        <v>8.2474226804123696E-2</v>
      </c>
      <c r="AK1661" s="13">
        <v>8.4967320261437898E-2</v>
      </c>
      <c r="AL1661" s="13">
        <v>0.139442231075697</v>
      </c>
      <c r="AM1661" s="13">
        <v>0.16666666666666699</v>
      </c>
      <c r="AN1661" s="13"/>
      <c r="AO1661" s="13">
        <v>0.13210702341137101</v>
      </c>
      <c r="AP1661" s="13">
        <v>0.125</v>
      </c>
      <c r="AQ1661" s="13"/>
      <c r="AR1661" s="13">
        <v>0.21875</v>
      </c>
      <c r="AS1661" s="13">
        <v>0.13986013986014001</v>
      </c>
      <c r="AT1661" s="13">
        <v>5.8823529411764698E-2</v>
      </c>
      <c r="AU1661" s="13">
        <v>0</v>
      </c>
      <c r="AV1661" s="13">
        <v>9.2436974789915999E-2</v>
      </c>
      <c r="AW1661" s="13">
        <v>0.14285714285714299</v>
      </c>
      <c r="AX1661" s="13">
        <v>0.107142857142857</v>
      </c>
      <c r="AY1661" s="13">
        <v>0.14705882352941199</v>
      </c>
      <c r="AZ1661" s="13">
        <v>0.15686274509803899</v>
      </c>
      <c r="BA1661" s="13">
        <v>0.15517241379310301</v>
      </c>
      <c r="BB1661" s="13">
        <v>0.105263157894737</v>
      </c>
      <c r="BC1661" s="13">
        <v>9.4339622641509399E-2</v>
      </c>
      <c r="BD1661" s="13"/>
      <c r="BE1661" s="13">
        <v>0.11614730878187</v>
      </c>
    </row>
    <row r="1662" spans="2:57" x14ac:dyDescent="0.25">
      <c r="B1662" t="s">
        <v>633</v>
      </c>
      <c r="C1662" s="13">
        <v>0.15784114052953199</v>
      </c>
      <c r="D1662" s="13">
        <v>0.19480519480519501</v>
      </c>
      <c r="E1662" s="13">
        <v>0.18518518518518501</v>
      </c>
      <c r="F1662" s="13">
        <v>0.15354330708661401</v>
      </c>
      <c r="G1662" s="13">
        <v>0.14728682170542601</v>
      </c>
      <c r="H1662" s="13"/>
      <c r="I1662" s="13">
        <v>0.169527896995708</v>
      </c>
      <c r="J1662" s="13">
        <v>0.14728682170542601</v>
      </c>
      <c r="K1662" s="13"/>
      <c r="L1662" s="13">
        <v>0.2109375</v>
      </c>
      <c r="M1662" s="13">
        <v>0.147186147186147</v>
      </c>
      <c r="N1662" s="13">
        <v>0.15384615384615399</v>
      </c>
      <c r="O1662" s="13">
        <v>0.14551083591331301</v>
      </c>
      <c r="P1662" s="13"/>
      <c r="Q1662" s="13">
        <v>0.153153153153153</v>
      </c>
      <c r="R1662" s="13">
        <v>0.24324324324324301</v>
      </c>
      <c r="S1662" s="13">
        <v>0.173913043478261</v>
      </c>
      <c r="T1662" s="13">
        <v>0.19626168224299101</v>
      </c>
      <c r="U1662" s="13">
        <v>0.15322580645161299</v>
      </c>
      <c r="V1662" s="13">
        <v>0.13740458015267201</v>
      </c>
      <c r="W1662" s="13">
        <v>0.183673469387755</v>
      </c>
      <c r="X1662" s="13">
        <v>0.114035087719298</v>
      </c>
      <c r="Y1662" s="13"/>
      <c r="Z1662" s="13">
        <v>0.215827338129496</v>
      </c>
      <c r="AA1662" s="13">
        <v>0.184049079754601</v>
      </c>
      <c r="AB1662" s="13">
        <v>0.11688311688311701</v>
      </c>
      <c r="AC1662" s="13">
        <v>0.17318435754189901</v>
      </c>
      <c r="AD1662" s="13">
        <v>0.15238095238095201</v>
      </c>
      <c r="AE1662" s="13">
        <v>0.119266055045872</v>
      </c>
      <c r="AF1662" s="13">
        <v>0.19047619047618999</v>
      </c>
      <c r="AG1662" s="13">
        <v>9.8901098901098897E-2</v>
      </c>
      <c r="AH1662" s="13"/>
      <c r="AI1662" s="13">
        <v>0.155555555555556</v>
      </c>
      <c r="AJ1662" s="13">
        <v>0.17525773195876301</v>
      </c>
      <c r="AK1662" s="13">
        <v>0.12418300653594801</v>
      </c>
      <c r="AL1662" s="13">
        <v>0.14940239043824699</v>
      </c>
      <c r="AM1662" s="13">
        <v>0.20689655172413801</v>
      </c>
      <c r="AN1662" s="13"/>
      <c r="AO1662" s="13">
        <v>0.165551839464883</v>
      </c>
      <c r="AP1662" s="13">
        <v>0.14583333333333301</v>
      </c>
      <c r="AQ1662" s="13"/>
      <c r="AR1662" s="13">
        <v>9.375E-2</v>
      </c>
      <c r="AS1662" s="13">
        <v>0.160839160839161</v>
      </c>
      <c r="AT1662" s="13">
        <v>0.11764705882352899</v>
      </c>
      <c r="AU1662" s="13">
        <v>0.19354838709677399</v>
      </c>
      <c r="AV1662" s="13">
        <v>0.126050420168067</v>
      </c>
      <c r="AW1662" s="13">
        <v>9.0909090909090898E-2</v>
      </c>
      <c r="AX1662" s="13">
        <v>0.16666666666666699</v>
      </c>
      <c r="AY1662" s="13">
        <v>0.23529411764705899</v>
      </c>
      <c r="AZ1662" s="13">
        <v>0.21568627450980399</v>
      </c>
      <c r="BA1662" s="13">
        <v>0.17241379310344801</v>
      </c>
      <c r="BB1662" s="13">
        <v>0.140350877192982</v>
      </c>
      <c r="BC1662" s="13">
        <v>0.20754716981132099</v>
      </c>
      <c r="BD1662" s="13"/>
      <c r="BE1662" s="13">
        <v>0.14164305949008499</v>
      </c>
    </row>
    <row r="1663" spans="2:57" x14ac:dyDescent="0.25">
      <c r="B1663" t="s">
        <v>634</v>
      </c>
      <c r="C1663" s="13">
        <v>2.0366598778004102E-3</v>
      </c>
      <c r="D1663" s="13">
        <v>0</v>
      </c>
      <c r="E1663" s="13">
        <v>0</v>
      </c>
      <c r="F1663" s="13">
        <v>0</v>
      </c>
      <c r="G1663" s="13">
        <v>3.8759689922480598E-3</v>
      </c>
      <c r="H1663" s="13"/>
      <c r="I1663" s="13">
        <v>0</v>
      </c>
      <c r="J1663" s="13">
        <v>3.8759689922480598E-3</v>
      </c>
      <c r="K1663" s="13"/>
      <c r="L1663" s="13">
        <v>0</v>
      </c>
      <c r="M1663" s="13">
        <v>4.3290043290043299E-3</v>
      </c>
      <c r="N1663" s="13">
        <v>3.3444816053511701E-3</v>
      </c>
      <c r="O1663" s="13">
        <v>0</v>
      </c>
      <c r="P1663" s="13"/>
      <c r="Q1663" s="13">
        <v>0</v>
      </c>
      <c r="R1663" s="13">
        <v>0</v>
      </c>
      <c r="S1663" s="13">
        <v>0</v>
      </c>
      <c r="T1663" s="13">
        <v>0</v>
      </c>
      <c r="U1663" s="13">
        <v>0</v>
      </c>
      <c r="V1663" s="13">
        <v>0</v>
      </c>
      <c r="W1663" s="13">
        <v>1.02040816326531E-2</v>
      </c>
      <c r="X1663" s="13">
        <v>4.3859649122806998E-3</v>
      </c>
      <c r="Y1663" s="13"/>
      <c r="Z1663" s="13">
        <v>0</v>
      </c>
      <c r="AA1663" s="13">
        <v>0</v>
      </c>
      <c r="AB1663" s="13">
        <v>6.4935064935064896E-3</v>
      </c>
      <c r="AC1663" s="13">
        <v>0</v>
      </c>
      <c r="AD1663" s="13">
        <v>0</v>
      </c>
      <c r="AE1663" s="13">
        <v>9.1743119266055103E-3</v>
      </c>
      <c r="AF1663" s="13">
        <v>0</v>
      </c>
      <c r="AG1663" s="13">
        <v>0</v>
      </c>
      <c r="AH1663" s="13"/>
      <c r="AI1663" s="13">
        <v>0</v>
      </c>
      <c r="AJ1663" s="13">
        <v>0</v>
      </c>
      <c r="AK1663" s="13">
        <v>0</v>
      </c>
      <c r="AL1663" s="13">
        <v>1.9920318725099601E-3</v>
      </c>
      <c r="AM1663" s="13">
        <v>5.74712643678161E-3</v>
      </c>
      <c r="AN1663" s="13"/>
      <c r="AO1663" s="13">
        <v>3.3444816053511701E-3</v>
      </c>
      <c r="AP1663" s="13">
        <v>0</v>
      </c>
      <c r="AQ1663" s="13"/>
      <c r="AR1663" s="13">
        <v>0</v>
      </c>
      <c r="AS1663" s="13">
        <v>6.9930069930069904E-3</v>
      </c>
      <c r="AT1663" s="13">
        <v>0</v>
      </c>
      <c r="AU1663" s="13">
        <v>0</v>
      </c>
      <c r="AV1663" s="13">
        <v>0</v>
      </c>
      <c r="AW1663" s="13">
        <v>0</v>
      </c>
      <c r="AX1663" s="13">
        <v>0</v>
      </c>
      <c r="AY1663" s="13">
        <v>0</v>
      </c>
      <c r="AZ1663" s="13">
        <v>0</v>
      </c>
      <c r="BA1663" s="13">
        <v>0</v>
      </c>
      <c r="BB1663" s="13">
        <v>0</v>
      </c>
      <c r="BC1663" s="13">
        <v>0</v>
      </c>
      <c r="BD1663" s="13"/>
      <c r="BE1663" s="13">
        <v>5.6657223796033997E-3</v>
      </c>
    </row>
    <row r="1664" spans="2:57" x14ac:dyDescent="0.25">
      <c r="C1664" s="13"/>
      <c r="D1664" s="13"/>
      <c r="E1664" s="13"/>
      <c r="F1664" s="13"/>
      <c r="G1664" s="13"/>
      <c r="H1664" s="13"/>
      <c r="I1664" s="13"/>
      <c r="J1664" s="13"/>
      <c r="K1664" s="13"/>
      <c r="L1664" s="13"/>
      <c r="M1664" s="13"/>
      <c r="N1664" s="13"/>
      <c r="O1664" s="13"/>
      <c r="P1664" s="13"/>
      <c r="Q1664" s="13"/>
      <c r="R1664" s="13"/>
      <c r="S1664" s="13"/>
      <c r="T1664" s="13"/>
      <c r="U1664" s="13"/>
      <c r="V1664" s="13"/>
      <c r="W1664" s="13"/>
      <c r="X1664" s="13"/>
      <c r="Y1664" s="13"/>
      <c r="Z1664" s="13"/>
      <c r="AA1664" s="13"/>
      <c r="AB1664" s="13"/>
      <c r="AC1664" s="13"/>
      <c r="AD1664" s="13"/>
      <c r="AE1664" s="13"/>
      <c r="AF1664" s="13"/>
      <c r="AG1664" s="13"/>
      <c r="AH1664" s="13"/>
      <c r="AI1664" s="13"/>
      <c r="AJ1664" s="13"/>
      <c r="AK1664" s="13"/>
      <c r="AL1664" s="13"/>
      <c r="AM1664" s="13"/>
      <c r="AN1664" s="13"/>
      <c r="AO1664" s="13"/>
      <c r="AP1664" s="13"/>
      <c r="AQ1664" s="13"/>
      <c r="AR1664" s="13"/>
      <c r="AS1664" s="13"/>
      <c r="AT1664" s="13"/>
      <c r="AU1664" s="13"/>
      <c r="AV1664" s="13"/>
      <c r="AW1664" s="13"/>
      <c r="AX1664" s="13"/>
      <c r="AY1664" s="13"/>
      <c r="AZ1664" s="13"/>
      <c r="BA1664" s="13"/>
      <c r="BB1664" s="13"/>
      <c r="BC1664" s="13"/>
      <c r="BD1664" s="13"/>
      <c r="BE1664" s="13"/>
    </row>
    <row r="1665" spans="2:57" x14ac:dyDescent="0.25">
      <c r="B1665" s="6" t="s">
        <v>639</v>
      </c>
      <c r="C1665" s="13"/>
      <c r="D1665" s="13"/>
      <c r="E1665" s="13"/>
      <c r="F1665" s="13"/>
      <c r="G1665" s="13"/>
      <c r="H1665" s="13"/>
      <c r="I1665" s="13"/>
      <c r="J1665" s="13"/>
      <c r="K1665" s="13"/>
      <c r="L1665" s="13"/>
      <c r="M1665" s="13"/>
      <c r="N1665" s="13"/>
      <c r="O1665" s="13"/>
      <c r="P1665" s="13"/>
      <c r="Q1665" s="13"/>
      <c r="R1665" s="13"/>
      <c r="S1665" s="13"/>
      <c r="T1665" s="13"/>
      <c r="U1665" s="13"/>
      <c r="V1665" s="13"/>
      <c r="W1665" s="13"/>
      <c r="X1665" s="13"/>
      <c r="Y1665" s="13"/>
      <c r="Z1665" s="13"/>
      <c r="AA1665" s="13"/>
      <c r="AB1665" s="13"/>
      <c r="AC1665" s="13"/>
      <c r="AD1665" s="13"/>
      <c r="AE1665" s="13"/>
      <c r="AF1665" s="13"/>
      <c r="AG1665" s="13"/>
      <c r="AH1665" s="13"/>
      <c r="AI1665" s="13"/>
      <c r="AJ1665" s="13"/>
      <c r="AK1665" s="13"/>
      <c r="AL1665" s="13"/>
      <c r="AM1665" s="13"/>
      <c r="AN1665" s="13"/>
      <c r="AO1665" s="13"/>
      <c r="AP1665" s="13"/>
      <c r="AQ1665" s="13"/>
      <c r="AR1665" s="13"/>
      <c r="AS1665" s="13"/>
      <c r="AT1665" s="13"/>
      <c r="AU1665" s="13"/>
      <c r="AV1665" s="13"/>
      <c r="AW1665" s="13"/>
      <c r="AX1665" s="13"/>
      <c r="AY1665" s="13"/>
      <c r="AZ1665" s="13"/>
      <c r="BA1665" s="13"/>
      <c r="BB1665" s="13"/>
      <c r="BC1665" s="13"/>
      <c r="BD1665" s="13"/>
      <c r="BE1665" s="13"/>
    </row>
    <row r="1666" spans="2:57" x14ac:dyDescent="0.25">
      <c r="B1666" s="23" t="s">
        <v>86</v>
      </c>
      <c r="C1666" s="13"/>
      <c r="D1666" s="13"/>
      <c r="E1666" s="13"/>
      <c r="F1666" s="13"/>
      <c r="G1666" s="13"/>
      <c r="H1666" s="13"/>
      <c r="I1666" s="13"/>
      <c r="J1666" s="13"/>
      <c r="K1666" s="13"/>
      <c r="L1666" s="13"/>
      <c r="M1666" s="13"/>
      <c r="N1666" s="13"/>
      <c r="O1666" s="13"/>
      <c r="P1666" s="13"/>
      <c r="Q1666" s="13"/>
      <c r="R1666" s="13"/>
      <c r="S1666" s="13"/>
      <c r="T1666" s="13"/>
      <c r="U1666" s="13"/>
      <c r="V1666" s="13"/>
      <c r="W1666" s="13"/>
      <c r="X1666" s="13"/>
      <c r="Y1666" s="13"/>
      <c r="Z1666" s="13"/>
      <c r="AA1666" s="13"/>
      <c r="AB1666" s="13"/>
      <c r="AC1666" s="13"/>
      <c r="AD1666" s="13"/>
      <c r="AE1666" s="13"/>
      <c r="AF1666" s="13"/>
      <c r="AG1666" s="13"/>
      <c r="AH1666" s="13"/>
      <c r="AI1666" s="13"/>
      <c r="AJ1666" s="13"/>
      <c r="AK1666" s="13"/>
      <c r="AL1666" s="13"/>
      <c r="AM1666" s="13"/>
      <c r="AN1666" s="13"/>
      <c r="AO1666" s="13"/>
      <c r="AP1666" s="13"/>
      <c r="AQ1666" s="13"/>
      <c r="AR1666" s="13"/>
      <c r="AS1666" s="13"/>
      <c r="AT1666" s="13"/>
      <c r="AU1666" s="13"/>
      <c r="AV1666" s="13"/>
      <c r="AW1666" s="13"/>
      <c r="AX1666" s="13"/>
      <c r="AY1666" s="13"/>
      <c r="AZ1666" s="13"/>
      <c r="BA1666" s="13"/>
      <c r="BB1666" s="13"/>
      <c r="BC1666" s="13"/>
      <c r="BD1666" s="13"/>
      <c r="BE1666" s="13"/>
    </row>
    <row r="1667" spans="2:57" x14ac:dyDescent="0.25">
      <c r="B1667" t="s">
        <v>629</v>
      </c>
      <c r="C1667" s="13">
        <v>2.54582484725051E-2</v>
      </c>
      <c r="D1667" s="13">
        <v>2.5974025974026E-2</v>
      </c>
      <c r="E1667" s="13">
        <v>4.4444444444444398E-2</v>
      </c>
      <c r="F1667" s="13">
        <v>1.5748031496062999E-2</v>
      </c>
      <c r="G1667" s="13">
        <v>2.5193798449612399E-2</v>
      </c>
      <c r="H1667" s="13"/>
      <c r="I1667" s="13">
        <v>2.5751072961373401E-2</v>
      </c>
      <c r="J1667" s="13">
        <v>2.5193798449612399E-2</v>
      </c>
      <c r="K1667" s="13"/>
      <c r="L1667" s="13">
        <v>2.34375E-2</v>
      </c>
      <c r="M1667" s="13">
        <v>3.8961038961039002E-2</v>
      </c>
      <c r="N1667" s="13">
        <v>1.6722408026755901E-2</v>
      </c>
      <c r="O1667" s="13">
        <v>2.4767801857585099E-2</v>
      </c>
      <c r="P1667" s="13"/>
      <c r="Q1667" s="13">
        <v>2.7027027027027001E-2</v>
      </c>
      <c r="R1667" s="13">
        <v>4.0540540540540501E-2</v>
      </c>
      <c r="S1667" s="13">
        <v>0</v>
      </c>
      <c r="T1667" s="13">
        <v>5.60747663551402E-2</v>
      </c>
      <c r="U1667" s="13">
        <v>1.6129032258064498E-2</v>
      </c>
      <c r="V1667" s="13">
        <v>2.2900763358778602E-2</v>
      </c>
      <c r="W1667" s="13">
        <v>0</v>
      </c>
      <c r="X1667" s="13">
        <v>3.07017543859649E-2</v>
      </c>
      <c r="Y1667" s="13"/>
      <c r="Z1667" s="13">
        <v>2.15827338129496E-2</v>
      </c>
      <c r="AA1667" s="13">
        <v>1.22699386503067E-2</v>
      </c>
      <c r="AB1667" s="13">
        <v>1.2987012987013E-2</v>
      </c>
      <c r="AC1667" s="13">
        <v>3.3519553072625698E-2</v>
      </c>
      <c r="AD1667" s="13">
        <v>2.8571428571428598E-2</v>
      </c>
      <c r="AE1667" s="13">
        <v>6.4220183486238494E-2</v>
      </c>
      <c r="AF1667" s="13">
        <v>2.3809523809523801E-2</v>
      </c>
      <c r="AG1667" s="13">
        <v>1.0989010989011E-2</v>
      </c>
      <c r="AH1667" s="13"/>
      <c r="AI1667" s="13">
        <v>0</v>
      </c>
      <c r="AJ1667" s="13">
        <v>5.1546391752577303E-2</v>
      </c>
      <c r="AK1667" s="13">
        <v>2.61437908496732E-2</v>
      </c>
      <c r="AL1667" s="13">
        <v>1.7928286852589601E-2</v>
      </c>
      <c r="AM1667" s="13">
        <v>4.0229885057471299E-2</v>
      </c>
      <c r="AN1667" s="13"/>
      <c r="AO1667" s="13">
        <v>2.5083612040133801E-2</v>
      </c>
      <c r="AP1667" s="13">
        <v>2.6041666666666699E-2</v>
      </c>
      <c r="AQ1667" s="13"/>
      <c r="AR1667" s="13">
        <v>3.125E-2</v>
      </c>
      <c r="AS1667" s="13">
        <v>2.7972027972028E-2</v>
      </c>
      <c r="AT1667" s="13">
        <v>5.8823529411764698E-2</v>
      </c>
      <c r="AU1667" s="13">
        <v>3.2258064516128997E-2</v>
      </c>
      <c r="AV1667" s="13">
        <v>0</v>
      </c>
      <c r="AW1667" s="13">
        <v>2.5974025974026E-2</v>
      </c>
      <c r="AX1667" s="13">
        <v>0</v>
      </c>
      <c r="AY1667" s="13">
        <v>0</v>
      </c>
      <c r="AZ1667" s="13">
        <v>6.8627450980392204E-2</v>
      </c>
      <c r="BA1667" s="13">
        <v>5.1724137931034503E-2</v>
      </c>
      <c r="BB1667" s="13">
        <v>1.7543859649122799E-2</v>
      </c>
      <c r="BC1667" s="13">
        <v>0</v>
      </c>
      <c r="BD1667" s="13"/>
      <c r="BE1667" s="13">
        <v>2.54957507082153E-2</v>
      </c>
    </row>
    <row r="1668" spans="2:57" x14ac:dyDescent="0.25">
      <c r="B1668" t="s">
        <v>102</v>
      </c>
      <c r="C1668" s="13">
        <v>2.3421588594704699E-2</v>
      </c>
      <c r="D1668" s="13">
        <v>2.5974025974026E-2</v>
      </c>
      <c r="E1668" s="13">
        <v>2.96296296296296E-2</v>
      </c>
      <c r="F1668" s="13">
        <v>1.1811023622047201E-2</v>
      </c>
      <c r="G1668" s="13">
        <v>2.7131782945736399E-2</v>
      </c>
      <c r="H1668" s="13"/>
      <c r="I1668" s="13">
        <v>1.9313304721029999E-2</v>
      </c>
      <c r="J1668" s="13">
        <v>2.7131782945736399E-2</v>
      </c>
      <c r="K1668" s="13"/>
      <c r="L1668" s="13">
        <v>7.8125E-3</v>
      </c>
      <c r="M1668" s="13">
        <v>3.8961038961039002E-2</v>
      </c>
      <c r="N1668" s="13">
        <v>2.6755852842809399E-2</v>
      </c>
      <c r="O1668" s="13">
        <v>1.54798761609907E-2</v>
      </c>
      <c r="P1668" s="13"/>
      <c r="Q1668" s="13">
        <v>3.6036036036036001E-2</v>
      </c>
      <c r="R1668" s="13">
        <v>0</v>
      </c>
      <c r="S1668" s="13">
        <v>2.1739130434782601E-2</v>
      </c>
      <c r="T1668" s="13">
        <v>3.7383177570093497E-2</v>
      </c>
      <c r="U1668" s="13">
        <v>1.6129032258064498E-2</v>
      </c>
      <c r="V1668" s="13">
        <v>3.0534351145038201E-2</v>
      </c>
      <c r="W1668" s="13">
        <v>2.04081632653061E-2</v>
      </c>
      <c r="X1668" s="13">
        <v>1.3157894736842099E-2</v>
      </c>
      <c r="Y1668" s="13"/>
      <c r="Z1668" s="13">
        <v>2.8776978417266199E-2</v>
      </c>
      <c r="AA1668" s="13">
        <v>1.84049079754601E-2</v>
      </c>
      <c r="AB1668" s="13">
        <v>2.5974025974026E-2</v>
      </c>
      <c r="AC1668" s="13">
        <v>1.67597765363128E-2</v>
      </c>
      <c r="AD1668" s="13">
        <v>1.9047619047619001E-2</v>
      </c>
      <c r="AE1668" s="13">
        <v>5.5045871559633003E-2</v>
      </c>
      <c r="AF1668" s="13">
        <v>0</v>
      </c>
      <c r="AG1668" s="13">
        <v>1.0989010989011E-2</v>
      </c>
      <c r="AH1668" s="13"/>
      <c r="AI1668" s="13">
        <v>6.6666666666666693E-2</v>
      </c>
      <c r="AJ1668" s="13">
        <v>2.06185567010309E-2</v>
      </c>
      <c r="AK1668" s="13">
        <v>2.61437908496732E-2</v>
      </c>
      <c r="AL1668" s="13">
        <v>1.7928286852589601E-2</v>
      </c>
      <c r="AM1668" s="13">
        <v>2.8735632183908E-2</v>
      </c>
      <c r="AN1668" s="13"/>
      <c r="AO1668" s="13">
        <v>1.8394648829431402E-2</v>
      </c>
      <c r="AP1668" s="13">
        <v>3.125E-2</v>
      </c>
      <c r="AQ1668" s="13"/>
      <c r="AR1668" s="13">
        <v>0</v>
      </c>
      <c r="AS1668" s="13">
        <v>1.04895104895105E-2</v>
      </c>
      <c r="AT1668" s="13">
        <v>0</v>
      </c>
      <c r="AU1668" s="13">
        <v>3.2258064516128997E-2</v>
      </c>
      <c r="AV1668" s="13">
        <v>5.0420168067226899E-2</v>
      </c>
      <c r="AW1668" s="13">
        <v>2.5974025974026E-2</v>
      </c>
      <c r="AX1668" s="13">
        <v>2.3809523809523801E-2</v>
      </c>
      <c r="AY1668" s="13">
        <v>5.8823529411764698E-2</v>
      </c>
      <c r="AZ1668" s="13">
        <v>2.9411764705882401E-2</v>
      </c>
      <c r="BA1668" s="13">
        <v>1.72413793103448E-2</v>
      </c>
      <c r="BB1668" s="13">
        <v>5.2631578947368397E-2</v>
      </c>
      <c r="BC1668" s="13">
        <v>0</v>
      </c>
      <c r="BD1668" s="13"/>
      <c r="BE1668" s="13">
        <v>3.1161473087818699E-2</v>
      </c>
    </row>
    <row r="1669" spans="2:57" x14ac:dyDescent="0.25">
      <c r="B1669" t="s">
        <v>103</v>
      </c>
      <c r="C1669" s="13">
        <v>3.8696537678207701E-2</v>
      </c>
      <c r="D1669" s="13">
        <v>2.5974025974026E-2</v>
      </c>
      <c r="E1669" s="13">
        <v>2.2222222222222199E-2</v>
      </c>
      <c r="F1669" s="13">
        <v>6.2992125984251995E-2</v>
      </c>
      <c r="G1669" s="13">
        <v>3.2945736434108502E-2</v>
      </c>
      <c r="H1669" s="13"/>
      <c r="I1669" s="13">
        <v>4.50643776824034E-2</v>
      </c>
      <c r="J1669" s="13">
        <v>3.2945736434108502E-2</v>
      </c>
      <c r="K1669" s="13"/>
      <c r="L1669" s="13">
        <v>4.6875E-2</v>
      </c>
      <c r="M1669" s="13">
        <v>2.1645021645021599E-2</v>
      </c>
      <c r="N1669" s="13">
        <v>5.35117056856187E-2</v>
      </c>
      <c r="O1669" s="13">
        <v>3.4055727554179599E-2</v>
      </c>
      <c r="P1669" s="13"/>
      <c r="Q1669" s="13">
        <v>4.5045045045045001E-2</v>
      </c>
      <c r="R1669" s="13">
        <v>9.45945945945946E-2</v>
      </c>
      <c r="S1669" s="13">
        <v>1.0869565217391301E-2</v>
      </c>
      <c r="T1669" s="13">
        <v>3.7383177570093497E-2</v>
      </c>
      <c r="U1669" s="13">
        <v>3.2258064516128997E-2</v>
      </c>
      <c r="V1669" s="13">
        <v>3.0534351145038201E-2</v>
      </c>
      <c r="W1669" s="13">
        <v>4.08163265306122E-2</v>
      </c>
      <c r="X1669" s="13">
        <v>3.94736842105263E-2</v>
      </c>
      <c r="Y1669" s="13"/>
      <c r="Z1669" s="13">
        <v>6.4748201438848907E-2</v>
      </c>
      <c r="AA1669" s="13">
        <v>2.4539877300613501E-2</v>
      </c>
      <c r="AB1669" s="13">
        <v>3.2467532467532499E-2</v>
      </c>
      <c r="AC1669" s="13">
        <v>4.4692737430167599E-2</v>
      </c>
      <c r="AD1669" s="13">
        <v>3.8095238095238099E-2</v>
      </c>
      <c r="AE1669" s="13">
        <v>4.5871559633027498E-2</v>
      </c>
      <c r="AF1669" s="13">
        <v>2.3809523809523801E-2</v>
      </c>
      <c r="AG1669" s="13">
        <v>2.1978021978022001E-2</v>
      </c>
      <c r="AH1669" s="13"/>
      <c r="AI1669" s="13">
        <v>2.2222222222222199E-2</v>
      </c>
      <c r="AJ1669" s="13">
        <v>4.1237113402061903E-2</v>
      </c>
      <c r="AK1669" s="13">
        <v>5.8823529411764698E-2</v>
      </c>
      <c r="AL1669" s="13">
        <v>3.9840637450199202E-2</v>
      </c>
      <c r="AM1669" s="13">
        <v>2.2988505747126398E-2</v>
      </c>
      <c r="AN1669" s="13"/>
      <c r="AO1669" s="13">
        <v>4.1806020066889597E-2</v>
      </c>
      <c r="AP1669" s="13">
        <v>3.3854166666666699E-2</v>
      </c>
      <c r="AQ1669" s="13"/>
      <c r="AR1669" s="13">
        <v>1.5625E-2</v>
      </c>
      <c r="AS1669" s="13">
        <v>5.9440559440559398E-2</v>
      </c>
      <c r="AT1669" s="13">
        <v>0</v>
      </c>
      <c r="AU1669" s="13">
        <v>3.2258064516128997E-2</v>
      </c>
      <c r="AV1669" s="13">
        <v>5.8823529411764698E-2</v>
      </c>
      <c r="AW1669" s="13">
        <v>3.8961038961039002E-2</v>
      </c>
      <c r="AX1669" s="13">
        <v>2.3809523809523801E-2</v>
      </c>
      <c r="AY1669" s="13">
        <v>0</v>
      </c>
      <c r="AZ1669" s="13">
        <v>1.9607843137254902E-2</v>
      </c>
      <c r="BA1669" s="13">
        <v>1.72413793103448E-2</v>
      </c>
      <c r="BB1669" s="13">
        <v>5.2631578947368397E-2</v>
      </c>
      <c r="BC1669" s="13">
        <v>1.88679245283019E-2</v>
      </c>
      <c r="BD1669" s="13"/>
      <c r="BE1669" s="13">
        <v>4.5325779036827198E-2</v>
      </c>
    </row>
    <row r="1670" spans="2:57" x14ac:dyDescent="0.25">
      <c r="B1670" t="s">
        <v>104</v>
      </c>
      <c r="C1670" s="13">
        <v>6.6191446028513207E-2</v>
      </c>
      <c r="D1670" s="13">
        <v>5.1948051948052E-2</v>
      </c>
      <c r="E1670" s="13">
        <v>8.1481481481481502E-2</v>
      </c>
      <c r="F1670" s="13">
        <v>6.2992125984251995E-2</v>
      </c>
      <c r="G1670" s="13">
        <v>6.5891472868217102E-2</v>
      </c>
      <c r="H1670" s="13"/>
      <c r="I1670" s="13">
        <v>6.6523605150214604E-2</v>
      </c>
      <c r="J1670" s="13">
        <v>6.5891472868217102E-2</v>
      </c>
      <c r="K1670" s="13"/>
      <c r="L1670" s="13">
        <v>7.03125E-2</v>
      </c>
      <c r="M1670" s="13">
        <v>6.9264069264069306E-2</v>
      </c>
      <c r="N1670" s="13">
        <v>6.02006688963211E-2</v>
      </c>
      <c r="O1670" s="13">
        <v>6.8111455108359101E-2</v>
      </c>
      <c r="P1670" s="13"/>
      <c r="Q1670" s="13">
        <v>9.00900900900901E-2</v>
      </c>
      <c r="R1670" s="13">
        <v>5.4054054054054099E-2</v>
      </c>
      <c r="S1670" s="13">
        <v>8.6956521739130405E-2</v>
      </c>
      <c r="T1670" s="13">
        <v>5.60747663551402E-2</v>
      </c>
      <c r="U1670" s="13">
        <v>7.25806451612903E-2</v>
      </c>
      <c r="V1670" s="13">
        <v>3.8167938931297697E-2</v>
      </c>
      <c r="W1670" s="13">
        <v>7.1428571428571397E-2</v>
      </c>
      <c r="X1670" s="13">
        <v>6.5789473684210495E-2</v>
      </c>
      <c r="Y1670" s="13"/>
      <c r="Z1670" s="13">
        <v>5.0359712230215799E-2</v>
      </c>
      <c r="AA1670" s="13">
        <v>7.9754601226993904E-2</v>
      </c>
      <c r="AB1670" s="13">
        <v>9.7402597402597393E-2</v>
      </c>
      <c r="AC1670" s="13">
        <v>5.0279329608938501E-2</v>
      </c>
      <c r="AD1670" s="13">
        <v>6.6666666666666693E-2</v>
      </c>
      <c r="AE1670" s="13">
        <v>9.1743119266055106E-2</v>
      </c>
      <c r="AF1670" s="13">
        <v>4.7619047619047603E-2</v>
      </c>
      <c r="AG1670" s="13">
        <v>2.1978021978022001E-2</v>
      </c>
      <c r="AH1670" s="13"/>
      <c r="AI1670" s="13">
        <v>2.2222222222222199E-2</v>
      </c>
      <c r="AJ1670" s="13">
        <v>0.11340206185567001</v>
      </c>
      <c r="AK1670" s="13">
        <v>7.1895424836601302E-2</v>
      </c>
      <c r="AL1670" s="13">
        <v>6.17529880478088E-2</v>
      </c>
      <c r="AM1670" s="13">
        <v>5.7471264367816098E-2</v>
      </c>
      <c r="AN1670" s="13"/>
      <c r="AO1670" s="13">
        <v>5.5183946488294298E-2</v>
      </c>
      <c r="AP1670" s="13">
        <v>8.3333333333333301E-2</v>
      </c>
      <c r="AQ1670" s="13"/>
      <c r="AR1670" s="13">
        <v>9.375E-2</v>
      </c>
      <c r="AS1670" s="13">
        <v>4.8951048951049E-2</v>
      </c>
      <c r="AT1670" s="13">
        <v>5.8823529411764698E-2</v>
      </c>
      <c r="AU1670" s="13">
        <v>0.16129032258064499</v>
      </c>
      <c r="AV1670" s="13">
        <v>6.7226890756302504E-2</v>
      </c>
      <c r="AW1670" s="13">
        <v>7.7922077922077906E-2</v>
      </c>
      <c r="AX1670" s="13">
        <v>4.7619047619047603E-2</v>
      </c>
      <c r="AY1670" s="13">
        <v>8.8235294117647106E-2</v>
      </c>
      <c r="AZ1670" s="13">
        <v>4.9019607843137303E-2</v>
      </c>
      <c r="BA1670" s="13">
        <v>0.15517241379310301</v>
      </c>
      <c r="BB1670" s="13">
        <v>3.5087719298245598E-2</v>
      </c>
      <c r="BC1670" s="13">
        <v>3.77358490566038E-2</v>
      </c>
      <c r="BD1670" s="13"/>
      <c r="BE1670" s="13">
        <v>6.79886685552408E-2</v>
      </c>
    </row>
    <row r="1671" spans="2:57" x14ac:dyDescent="0.25">
      <c r="B1671" t="s">
        <v>131</v>
      </c>
      <c r="C1671" s="13">
        <v>0.12219959266802401</v>
      </c>
      <c r="D1671" s="13">
        <v>0.14285714285714299</v>
      </c>
      <c r="E1671" s="13">
        <v>0.162962962962963</v>
      </c>
      <c r="F1671" s="13">
        <v>0.13779527559055099</v>
      </c>
      <c r="G1671" s="13">
        <v>0.10077519379845</v>
      </c>
      <c r="H1671" s="13"/>
      <c r="I1671" s="13">
        <v>0.145922746781116</v>
      </c>
      <c r="J1671" s="13">
        <v>0.10077519379845</v>
      </c>
      <c r="K1671" s="13"/>
      <c r="L1671" s="13">
        <v>0.1171875</v>
      </c>
      <c r="M1671" s="13">
        <v>0.12554112554112601</v>
      </c>
      <c r="N1671" s="13">
        <v>0.10033444816053499</v>
      </c>
      <c r="O1671" s="13">
        <v>0.142414860681115</v>
      </c>
      <c r="P1671" s="13"/>
      <c r="Q1671" s="13">
        <v>0.135135135135135</v>
      </c>
      <c r="R1671" s="13">
        <v>0.18918918918918901</v>
      </c>
      <c r="S1671" s="13">
        <v>0.108695652173913</v>
      </c>
      <c r="T1671" s="13">
        <v>0.14018691588785001</v>
      </c>
      <c r="U1671" s="13">
        <v>8.8709677419354802E-2</v>
      </c>
      <c r="V1671" s="13">
        <v>8.3969465648855005E-2</v>
      </c>
      <c r="W1671" s="13">
        <v>0.14285714285714299</v>
      </c>
      <c r="X1671" s="13">
        <v>0.118421052631579</v>
      </c>
      <c r="Y1671" s="13"/>
      <c r="Z1671" s="13">
        <v>0.13669064748201401</v>
      </c>
      <c r="AA1671" s="13">
        <v>7.3619631901840496E-2</v>
      </c>
      <c r="AB1671" s="13">
        <v>0.11038961038961</v>
      </c>
      <c r="AC1671" s="13">
        <v>0.122905027932961</v>
      </c>
      <c r="AD1671" s="13">
        <v>8.5714285714285701E-2</v>
      </c>
      <c r="AE1671" s="13">
        <v>0.13761467889908299</v>
      </c>
      <c r="AF1671" s="13">
        <v>0.14285714285714299</v>
      </c>
      <c r="AG1671" s="13">
        <v>0.21978021978022</v>
      </c>
      <c r="AH1671" s="13"/>
      <c r="AI1671" s="13">
        <v>0.17777777777777801</v>
      </c>
      <c r="AJ1671" s="13">
        <v>0.14432989690721601</v>
      </c>
      <c r="AK1671" s="13">
        <v>0.13071895424836599</v>
      </c>
      <c r="AL1671" s="13">
        <v>0.119521912350598</v>
      </c>
      <c r="AM1671" s="13">
        <v>8.6206896551724102E-2</v>
      </c>
      <c r="AN1671" s="13"/>
      <c r="AO1671" s="13">
        <v>0.13879598662207401</v>
      </c>
      <c r="AP1671" s="13">
        <v>9.6354166666666699E-2</v>
      </c>
      <c r="AQ1671" s="13"/>
      <c r="AR1671" s="13">
        <v>6.25E-2</v>
      </c>
      <c r="AS1671" s="13">
        <v>0.11888111888111901</v>
      </c>
      <c r="AT1671" s="13">
        <v>0.17647058823529399</v>
      </c>
      <c r="AU1671" s="13">
        <v>0.19354838709677399</v>
      </c>
      <c r="AV1671" s="13">
        <v>6.7226890756302504E-2</v>
      </c>
      <c r="AW1671" s="13">
        <v>0.14285714285714299</v>
      </c>
      <c r="AX1671" s="13">
        <v>9.5238095238095205E-2</v>
      </c>
      <c r="AY1671" s="13">
        <v>0.17647058823529399</v>
      </c>
      <c r="AZ1671" s="13">
        <v>7.8431372549019607E-2</v>
      </c>
      <c r="BA1671" s="13">
        <v>0.15517241379310301</v>
      </c>
      <c r="BB1671" s="13">
        <v>0.24561403508771901</v>
      </c>
      <c r="BC1671" s="13">
        <v>0.169811320754717</v>
      </c>
      <c r="BD1671" s="13"/>
      <c r="BE1671" s="13">
        <v>9.0651558073654395E-2</v>
      </c>
    </row>
    <row r="1672" spans="2:57" x14ac:dyDescent="0.25">
      <c r="B1672" t="s">
        <v>132</v>
      </c>
      <c r="C1672" s="13">
        <v>0.124236252545825</v>
      </c>
      <c r="D1672" s="13">
        <v>0.11688311688311701</v>
      </c>
      <c r="E1672" s="13">
        <v>0.133333333333333</v>
      </c>
      <c r="F1672" s="13">
        <v>0.114173228346457</v>
      </c>
      <c r="G1672" s="13">
        <v>0.127906976744186</v>
      </c>
      <c r="H1672" s="13"/>
      <c r="I1672" s="13">
        <v>0.120171673819742</v>
      </c>
      <c r="J1672" s="13">
        <v>0.127906976744186</v>
      </c>
      <c r="K1672" s="13"/>
      <c r="L1672" s="13">
        <v>0.1484375</v>
      </c>
      <c r="M1672" s="13">
        <v>0.147186147186147</v>
      </c>
      <c r="N1672" s="13">
        <v>0.12374581939799301</v>
      </c>
      <c r="O1672" s="13">
        <v>9.9071207430340605E-2</v>
      </c>
      <c r="P1672" s="13"/>
      <c r="Q1672" s="13">
        <v>0.126126126126126</v>
      </c>
      <c r="R1672" s="13">
        <v>0.121621621621622</v>
      </c>
      <c r="S1672" s="13">
        <v>9.7826086956521702E-2</v>
      </c>
      <c r="T1672" s="13">
        <v>0.121495327102804</v>
      </c>
      <c r="U1672" s="13">
        <v>0.120967741935484</v>
      </c>
      <c r="V1672" s="13">
        <v>0.17557251908396901</v>
      </c>
      <c r="W1672" s="13">
        <v>7.1428571428571397E-2</v>
      </c>
      <c r="X1672" s="13">
        <v>0.12280701754386</v>
      </c>
      <c r="Y1672" s="13"/>
      <c r="Z1672" s="13">
        <v>7.9136690647481994E-2</v>
      </c>
      <c r="AA1672" s="13">
        <v>0.128834355828221</v>
      </c>
      <c r="AB1672" s="13">
        <v>0.12987012987013</v>
      </c>
      <c r="AC1672" s="13">
        <v>0.12849162011173201</v>
      </c>
      <c r="AD1672" s="13">
        <v>0.15238095238095201</v>
      </c>
      <c r="AE1672" s="13">
        <v>0.155963302752294</v>
      </c>
      <c r="AF1672" s="13">
        <v>9.5238095238095205E-2</v>
      </c>
      <c r="AG1672" s="13">
        <v>0.10989010989011</v>
      </c>
      <c r="AH1672" s="13"/>
      <c r="AI1672" s="13">
        <v>0.17777777777777801</v>
      </c>
      <c r="AJ1672" s="13">
        <v>0.15463917525773199</v>
      </c>
      <c r="AK1672" s="13">
        <v>9.1503267973856203E-2</v>
      </c>
      <c r="AL1672" s="13">
        <v>0.127490039840637</v>
      </c>
      <c r="AM1672" s="13">
        <v>0.114942528735632</v>
      </c>
      <c r="AN1672" s="13"/>
      <c r="AO1672" s="13">
        <v>0.12374581939799301</v>
      </c>
      <c r="AP1672" s="13">
        <v>0.125</v>
      </c>
      <c r="AQ1672" s="13"/>
      <c r="AR1672" s="13">
        <v>0.203125</v>
      </c>
      <c r="AS1672" s="13">
        <v>0.125874125874126</v>
      </c>
      <c r="AT1672" s="13">
        <v>0.17647058823529399</v>
      </c>
      <c r="AU1672" s="13">
        <v>0.12903225806451599</v>
      </c>
      <c r="AV1672" s="13">
        <v>0.109243697478992</v>
      </c>
      <c r="AW1672" s="13">
        <v>0.15584415584415601</v>
      </c>
      <c r="AX1672" s="13">
        <v>0.14285714285714299</v>
      </c>
      <c r="AY1672" s="13">
        <v>8.8235294117647106E-2</v>
      </c>
      <c r="AZ1672" s="13">
        <v>6.8627450980392204E-2</v>
      </c>
      <c r="BA1672" s="13">
        <v>0.15517241379310301</v>
      </c>
      <c r="BB1672" s="13">
        <v>0.105263157894737</v>
      </c>
      <c r="BC1672" s="13">
        <v>7.5471698113207503E-2</v>
      </c>
      <c r="BD1672" s="13"/>
      <c r="BE1672" s="13">
        <v>0.13031161473087799</v>
      </c>
    </row>
    <row r="1673" spans="2:57" x14ac:dyDescent="0.25">
      <c r="B1673" t="s">
        <v>630</v>
      </c>
      <c r="C1673" s="13">
        <v>0.144602851323829</v>
      </c>
      <c r="D1673" s="13">
        <v>0.12987012987013</v>
      </c>
      <c r="E1673" s="13">
        <v>0.133333333333333</v>
      </c>
      <c r="F1673" s="13">
        <v>0.18897637795275599</v>
      </c>
      <c r="G1673" s="13">
        <v>0.127906976744186</v>
      </c>
      <c r="H1673" s="13"/>
      <c r="I1673" s="13">
        <v>0.16309012875536499</v>
      </c>
      <c r="J1673" s="13">
        <v>0.127906976744186</v>
      </c>
      <c r="K1673" s="13"/>
      <c r="L1673" s="13">
        <v>0.140625</v>
      </c>
      <c r="M1673" s="13">
        <v>0.14285714285714299</v>
      </c>
      <c r="N1673" s="13">
        <v>0.157190635451505</v>
      </c>
      <c r="O1673" s="13">
        <v>0.13622291021671801</v>
      </c>
      <c r="P1673" s="13"/>
      <c r="Q1673" s="13">
        <v>0.153153153153153</v>
      </c>
      <c r="R1673" s="13">
        <v>6.7567567567567599E-2</v>
      </c>
      <c r="S1673" s="13">
        <v>0.25</v>
      </c>
      <c r="T1673" s="13">
        <v>0.15887850467289699</v>
      </c>
      <c r="U1673" s="13">
        <v>0.16129032258064499</v>
      </c>
      <c r="V1673" s="13">
        <v>0.13740458015267201</v>
      </c>
      <c r="W1673" s="13">
        <v>0.11224489795918401</v>
      </c>
      <c r="X1673" s="13">
        <v>0.12719298245614</v>
      </c>
      <c r="Y1673" s="13"/>
      <c r="Z1673" s="13">
        <v>0.13669064748201401</v>
      </c>
      <c r="AA1673" s="13">
        <v>0.17791411042944799</v>
      </c>
      <c r="AB1673" s="13">
        <v>0.13636363636363599</v>
      </c>
      <c r="AC1673" s="13">
        <v>0.13966480446927401</v>
      </c>
      <c r="AD1673" s="13">
        <v>8.5714285714285701E-2</v>
      </c>
      <c r="AE1673" s="13">
        <v>9.1743119266055106E-2</v>
      </c>
      <c r="AF1673" s="13">
        <v>0.26190476190476197</v>
      </c>
      <c r="AG1673" s="13">
        <v>0.19780219780219799</v>
      </c>
      <c r="AH1673" s="13"/>
      <c r="AI1673" s="13">
        <v>4.4444444444444398E-2</v>
      </c>
      <c r="AJ1673" s="13">
        <v>0.14432989690721601</v>
      </c>
      <c r="AK1673" s="13">
        <v>0.16993464052287599</v>
      </c>
      <c r="AL1673" s="13">
        <v>0.147410358565737</v>
      </c>
      <c r="AM1673" s="13">
        <v>0.14367816091954</v>
      </c>
      <c r="AN1673" s="13"/>
      <c r="AO1673" s="13">
        <v>0.12876254180602001</v>
      </c>
      <c r="AP1673" s="13">
        <v>0.16927083333333301</v>
      </c>
      <c r="AQ1673" s="13"/>
      <c r="AR1673" s="13">
        <v>0.15625</v>
      </c>
      <c r="AS1673" s="13">
        <v>0.13636363636363599</v>
      </c>
      <c r="AT1673" s="13">
        <v>5.8823529411764698E-2</v>
      </c>
      <c r="AU1673" s="13">
        <v>6.4516129032258104E-2</v>
      </c>
      <c r="AV1673" s="13">
        <v>0.184873949579832</v>
      </c>
      <c r="AW1673" s="13">
        <v>0.103896103896104</v>
      </c>
      <c r="AX1673" s="13">
        <v>0.214285714285714</v>
      </c>
      <c r="AY1673" s="13">
        <v>0.11764705882352899</v>
      </c>
      <c r="AZ1673" s="13">
        <v>0.17647058823529399</v>
      </c>
      <c r="BA1673" s="13">
        <v>8.6206896551724102E-2</v>
      </c>
      <c r="BB1673" s="13">
        <v>0.140350877192982</v>
      </c>
      <c r="BC1673" s="13">
        <v>0.13207547169811301</v>
      </c>
      <c r="BD1673" s="13"/>
      <c r="BE1673" s="13">
        <v>0.14730878186968799</v>
      </c>
    </row>
    <row r="1674" spans="2:57" x14ac:dyDescent="0.25">
      <c r="B1674" t="s">
        <v>631</v>
      </c>
      <c r="C1674" s="13">
        <v>0.16191446028513201</v>
      </c>
      <c r="D1674" s="13">
        <v>7.7922077922077906E-2</v>
      </c>
      <c r="E1674" s="13">
        <v>9.6296296296296297E-2</v>
      </c>
      <c r="F1674" s="13">
        <v>0.16141732283464599</v>
      </c>
      <c r="G1674" s="13">
        <v>0.19186046511627899</v>
      </c>
      <c r="H1674" s="13"/>
      <c r="I1674" s="13">
        <v>0.128755364806867</v>
      </c>
      <c r="J1674" s="13">
        <v>0.19186046511627899</v>
      </c>
      <c r="K1674" s="13"/>
      <c r="L1674" s="13">
        <v>0.171875</v>
      </c>
      <c r="M1674" s="13">
        <v>0.13419913419913401</v>
      </c>
      <c r="N1674" s="13">
        <v>0.15050167224080299</v>
      </c>
      <c r="O1674" s="13">
        <v>0.18885448916408701</v>
      </c>
      <c r="P1674" s="13"/>
      <c r="Q1674" s="13">
        <v>7.2072072072072099E-2</v>
      </c>
      <c r="R1674" s="13">
        <v>0.135135135135135</v>
      </c>
      <c r="S1674" s="13">
        <v>0.16304347826087001</v>
      </c>
      <c r="T1674" s="13">
        <v>0.14953271028037399</v>
      </c>
      <c r="U1674" s="13">
        <v>0.18548387096774199</v>
      </c>
      <c r="V1674" s="13">
        <v>0.15267175572519101</v>
      </c>
      <c r="W1674" s="13">
        <v>0.22448979591836701</v>
      </c>
      <c r="X1674" s="13">
        <v>0.19298245614035101</v>
      </c>
      <c r="Y1674" s="13"/>
      <c r="Z1674" s="13">
        <v>0.12949640287769801</v>
      </c>
      <c r="AA1674" s="13">
        <v>0.17791411042944799</v>
      </c>
      <c r="AB1674" s="13">
        <v>0.17532467532467499</v>
      </c>
      <c r="AC1674" s="13">
        <v>0.14525139664804501</v>
      </c>
      <c r="AD1674" s="13">
        <v>0.21904761904761899</v>
      </c>
      <c r="AE1674" s="13">
        <v>0.100917431192661</v>
      </c>
      <c r="AF1674" s="13">
        <v>0.19047619047618999</v>
      </c>
      <c r="AG1674" s="13">
        <v>0.18681318681318701</v>
      </c>
      <c r="AH1674" s="13"/>
      <c r="AI1674" s="13">
        <v>0.2</v>
      </c>
      <c r="AJ1674" s="13">
        <v>0.134020618556701</v>
      </c>
      <c r="AK1674" s="13">
        <v>0.13725490196078399</v>
      </c>
      <c r="AL1674" s="13">
        <v>0.17330677290836699</v>
      </c>
      <c r="AM1674" s="13">
        <v>0.16666666666666699</v>
      </c>
      <c r="AN1674" s="13"/>
      <c r="AO1674" s="13">
        <v>0.15050167224080299</v>
      </c>
      <c r="AP1674" s="13">
        <v>0.1796875</v>
      </c>
      <c r="AQ1674" s="13"/>
      <c r="AR1674" s="13">
        <v>0.1875</v>
      </c>
      <c r="AS1674" s="13">
        <v>0.17482517482517501</v>
      </c>
      <c r="AT1674" s="13">
        <v>0.35294117647058798</v>
      </c>
      <c r="AU1674" s="13">
        <v>9.6774193548387094E-2</v>
      </c>
      <c r="AV1674" s="13">
        <v>0.151260504201681</v>
      </c>
      <c r="AW1674" s="13">
        <v>0.15584415584415601</v>
      </c>
      <c r="AX1674" s="13">
        <v>0.214285714285714</v>
      </c>
      <c r="AY1674" s="13">
        <v>0.14705882352941199</v>
      </c>
      <c r="AZ1674" s="13">
        <v>0.19607843137254899</v>
      </c>
      <c r="BA1674" s="13">
        <v>8.6206896551724102E-2</v>
      </c>
      <c r="BB1674" s="13">
        <v>8.7719298245614002E-2</v>
      </c>
      <c r="BC1674" s="13">
        <v>9.4339622641509399E-2</v>
      </c>
      <c r="BD1674" s="13"/>
      <c r="BE1674" s="13">
        <v>0.16713881019829999</v>
      </c>
    </row>
    <row r="1675" spans="2:57" x14ac:dyDescent="0.25">
      <c r="B1675" t="s">
        <v>632</v>
      </c>
      <c r="C1675" s="13">
        <v>0.11099796334012201</v>
      </c>
      <c r="D1675" s="13">
        <v>0.103896103896104</v>
      </c>
      <c r="E1675" s="13">
        <v>7.4074074074074098E-2</v>
      </c>
      <c r="F1675" s="13">
        <v>8.2677165354330701E-2</v>
      </c>
      <c r="G1675" s="13">
        <v>0.135658914728682</v>
      </c>
      <c r="H1675" s="13"/>
      <c r="I1675" s="13">
        <v>8.3690987124463503E-2</v>
      </c>
      <c r="J1675" s="13">
        <v>0.135658914728682</v>
      </c>
      <c r="K1675" s="13"/>
      <c r="L1675" s="13">
        <v>0.1015625</v>
      </c>
      <c r="M1675" s="13">
        <v>0.108225108225108</v>
      </c>
      <c r="N1675" s="13">
        <v>0.14715719063545199</v>
      </c>
      <c r="O1675" s="13">
        <v>8.3591331269349797E-2</v>
      </c>
      <c r="P1675" s="13"/>
      <c r="Q1675" s="13">
        <v>8.1081081081081099E-2</v>
      </c>
      <c r="R1675" s="13">
        <v>0.162162162162162</v>
      </c>
      <c r="S1675" s="13">
        <v>6.5217391304347797E-2</v>
      </c>
      <c r="T1675" s="13">
        <v>3.7383177570093497E-2</v>
      </c>
      <c r="U1675" s="13">
        <v>0.12903225806451599</v>
      </c>
      <c r="V1675" s="13">
        <v>0.16793893129771001</v>
      </c>
      <c r="W1675" s="13">
        <v>0.15306122448979601</v>
      </c>
      <c r="X1675" s="13">
        <v>0.105263157894737</v>
      </c>
      <c r="Y1675" s="13"/>
      <c r="Z1675" s="13">
        <v>0.14388489208633101</v>
      </c>
      <c r="AA1675" s="13">
        <v>6.13496932515337E-2</v>
      </c>
      <c r="AB1675" s="13">
        <v>0.13636363636363599</v>
      </c>
      <c r="AC1675" s="13">
        <v>0.106145251396648</v>
      </c>
      <c r="AD1675" s="13">
        <v>0.12380952380952399</v>
      </c>
      <c r="AE1675" s="13">
        <v>0.11009174311926601</v>
      </c>
      <c r="AF1675" s="13">
        <v>0.119047619047619</v>
      </c>
      <c r="AG1675" s="13">
        <v>9.8901098901098897E-2</v>
      </c>
      <c r="AH1675" s="13"/>
      <c r="AI1675" s="13">
        <v>8.8888888888888906E-2</v>
      </c>
      <c r="AJ1675" s="13">
        <v>6.18556701030928E-2</v>
      </c>
      <c r="AK1675" s="13">
        <v>9.1503267973856203E-2</v>
      </c>
      <c r="AL1675" s="13">
        <v>0.119521912350598</v>
      </c>
      <c r="AM1675" s="13">
        <v>0.13218390804597699</v>
      </c>
      <c r="AN1675" s="13"/>
      <c r="AO1675" s="13">
        <v>0.117056856187291</v>
      </c>
      <c r="AP1675" s="13">
        <v>0.1015625</v>
      </c>
      <c r="AQ1675" s="13"/>
      <c r="AR1675" s="13">
        <v>4.6875E-2</v>
      </c>
      <c r="AS1675" s="13">
        <v>0.12937062937062899</v>
      </c>
      <c r="AT1675" s="13">
        <v>5.8823529411764698E-2</v>
      </c>
      <c r="AU1675" s="13">
        <v>0.12903225806451599</v>
      </c>
      <c r="AV1675" s="13">
        <v>0.11764705882352899</v>
      </c>
      <c r="AW1675" s="13">
        <v>7.7922077922077906E-2</v>
      </c>
      <c r="AX1675" s="13">
        <v>0.119047619047619</v>
      </c>
      <c r="AY1675" s="13">
        <v>0.11764705882352899</v>
      </c>
      <c r="AZ1675" s="13">
        <v>9.8039215686274495E-2</v>
      </c>
      <c r="BA1675" s="13">
        <v>0.10344827586206901</v>
      </c>
      <c r="BB1675" s="13">
        <v>8.7719298245614002E-2</v>
      </c>
      <c r="BC1675" s="13">
        <v>0.169811320754717</v>
      </c>
      <c r="BD1675" s="13"/>
      <c r="BE1675" s="13">
        <v>0.13031161473087799</v>
      </c>
    </row>
    <row r="1676" spans="2:57" x14ac:dyDescent="0.25">
      <c r="B1676" t="s">
        <v>633</v>
      </c>
      <c r="C1676" s="13">
        <v>0.13951120162932801</v>
      </c>
      <c r="D1676" s="13">
        <v>0.168831168831169</v>
      </c>
      <c r="E1676" s="13">
        <v>0.125925925925926</v>
      </c>
      <c r="F1676" s="13">
        <v>0.122047244094488</v>
      </c>
      <c r="G1676" s="13">
        <v>0.14728682170542601</v>
      </c>
      <c r="H1676" s="13"/>
      <c r="I1676" s="13">
        <v>0.13090128755364799</v>
      </c>
      <c r="J1676" s="13">
        <v>0.14728682170542601</v>
      </c>
      <c r="K1676" s="13"/>
      <c r="L1676" s="13">
        <v>0.1484375</v>
      </c>
      <c r="M1676" s="13">
        <v>0.15584415584415601</v>
      </c>
      <c r="N1676" s="13">
        <v>0.13377926421404701</v>
      </c>
      <c r="O1676" s="13">
        <v>0.126934984520124</v>
      </c>
      <c r="P1676" s="13"/>
      <c r="Q1676" s="13">
        <v>0.162162162162162</v>
      </c>
      <c r="R1676" s="13">
        <v>6.7567567567567599E-2</v>
      </c>
      <c r="S1676" s="13">
        <v>0.108695652173913</v>
      </c>
      <c r="T1676" s="13">
        <v>0.15887850467289699</v>
      </c>
      <c r="U1676" s="13">
        <v>0.15322580645161299</v>
      </c>
      <c r="V1676" s="13">
        <v>0.14503816793893101</v>
      </c>
      <c r="W1676" s="13">
        <v>0.13265306122449</v>
      </c>
      <c r="X1676" s="13">
        <v>0.15350877192982501</v>
      </c>
      <c r="Y1676" s="13"/>
      <c r="Z1676" s="13">
        <v>0.17266187050359699</v>
      </c>
      <c r="AA1676" s="13">
        <v>0.184049079754601</v>
      </c>
      <c r="AB1676" s="13">
        <v>9.0909090909090898E-2</v>
      </c>
      <c r="AC1676" s="13">
        <v>0.18994413407821201</v>
      </c>
      <c r="AD1676" s="13">
        <v>0.12380952380952399</v>
      </c>
      <c r="AE1676" s="13">
        <v>0.11009174311926601</v>
      </c>
      <c r="AF1676" s="13">
        <v>7.1428571428571397E-2</v>
      </c>
      <c r="AG1676" s="13">
        <v>7.69230769230769E-2</v>
      </c>
      <c r="AH1676" s="13"/>
      <c r="AI1676" s="13">
        <v>0.11111111111111099</v>
      </c>
      <c r="AJ1676" s="13">
        <v>8.2474226804123696E-2</v>
      </c>
      <c r="AK1676" s="13">
        <v>0.12418300653594801</v>
      </c>
      <c r="AL1676" s="13">
        <v>0.139442231075697</v>
      </c>
      <c r="AM1676" s="13">
        <v>0.18965517241379301</v>
      </c>
      <c r="AN1676" s="13"/>
      <c r="AO1676" s="13">
        <v>0.14548494983277599</v>
      </c>
      <c r="AP1676" s="13">
        <v>0.13020833333333301</v>
      </c>
      <c r="AQ1676" s="13"/>
      <c r="AR1676" s="13">
        <v>0.15625</v>
      </c>
      <c r="AS1676" s="13">
        <v>0.125874125874126</v>
      </c>
      <c r="AT1676" s="13">
        <v>5.8823529411764698E-2</v>
      </c>
      <c r="AU1676" s="13">
        <v>0.12903225806451599</v>
      </c>
      <c r="AV1676" s="13">
        <v>0.14285714285714299</v>
      </c>
      <c r="AW1676" s="13">
        <v>0.12987012987013</v>
      </c>
      <c r="AX1676" s="13">
        <v>9.5238095238095205E-2</v>
      </c>
      <c r="AY1676" s="13">
        <v>0.11764705882352899</v>
      </c>
      <c r="AZ1676" s="13">
        <v>0.16666666666666699</v>
      </c>
      <c r="BA1676" s="13">
        <v>0.15517241379310301</v>
      </c>
      <c r="BB1676" s="13">
        <v>0.175438596491228</v>
      </c>
      <c r="BC1676" s="13">
        <v>0.20754716981132099</v>
      </c>
      <c r="BD1676" s="13"/>
      <c r="BE1676" s="13">
        <v>0.15297450424929199</v>
      </c>
    </row>
    <row r="1677" spans="2:57" x14ac:dyDescent="0.25">
      <c r="B1677" t="s">
        <v>634</v>
      </c>
      <c r="C1677" s="13">
        <v>4.2769857433808602E-2</v>
      </c>
      <c r="D1677" s="13">
        <v>0.12987012987013</v>
      </c>
      <c r="E1677" s="13">
        <v>9.6296296296296297E-2</v>
      </c>
      <c r="F1677" s="13">
        <v>3.9370078740157501E-2</v>
      </c>
      <c r="G1677" s="13">
        <v>1.74418604651163E-2</v>
      </c>
      <c r="H1677" s="13"/>
      <c r="I1677" s="13">
        <v>7.0815450643776798E-2</v>
      </c>
      <c r="J1677" s="13">
        <v>1.74418604651163E-2</v>
      </c>
      <c r="K1677" s="13"/>
      <c r="L1677" s="13">
        <v>2.34375E-2</v>
      </c>
      <c r="M1677" s="13">
        <v>1.7316017316017299E-2</v>
      </c>
      <c r="N1677" s="13">
        <v>3.0100334448160501E-2</v>
      </c>
      <c r="O1677" s="13">
        <v>8.0495356037151702E-2</v>
      </c>
      <c r="P1677" s="13"/>
      <c r="Q1677" s="13">
        <v>7.2072072072072099E-2</v>
      </c>
      <c r="R1677" s="13">
        <v>6.7567567567567599E-2</v>
      </c>
      <c r="S1677" s="13">
        <v>8.6956521739130405E-2</v>
      </c>
      <c r="T1677" s="13">
        <v>4.67289719626168E-2</v>
      </c>
      <c r="U1677" s="13">
        <v>2.4193548387096801E-2</v>
      </c>
      <c r="V1677" s="13">
        <v>1.5267175572519101E-2</v>
      </c>
      <c r="W1677" s="13">
        <v>3.06122448979592E-2</v>
      </c>
      <c r="X1677" s="13">
        <v>3.07017543859649E-2</v>
      </c>
      <c r="Y1677" s="13"/>
      <c r="Z1677" s="13">
        <v>3.5971223021582698E-2</v>
      </c>
      <c r="AA1677" s="13">
        <v>6.13496932515337E-2</v>
      </c>
      <c r="AB1677" s="13">
        <v>5.1948051948052E-2</v>
      </c>
      <c r="AC1677" s="13">
        <v>2.23463687150838E-2</v>
      </c>
      <c r="AD1677" s="13">
        <v>5.7142857142857099E-2</v>
      </c>
      <c r="AE1677" s="13">
        <v>3.6697247706422E-2</v>
      </c>
      <c r="AF1677" s="13">
        <v>2.3809523809523801E-2</v>
      </c>
      <c r="AG1677" s="13">
        <v>4.3956043956044001E-2</v>
      </c>
      <c r="AH1677" s="13"/>
      <c r="AI1677" s="13">
        <v>8.8888888888888906E-2</v>
      </c>
      <c r="AJ1677" s="13">
        <v>5.1546391752577303E-2</v>
      </c>
      <c r="AK1677" s="13">
        <v>7.1895424836601302E-2</v>
      </c>
      <c r="AL1677" s="13">
        <v>3.58565737051793E-2</v>
      </c>
      <c r="AM1677" s="13">
        <v>1.72413793103448E-2</v>
      </c>
      <c r="AN1677" s="13"/>
      <c r="AO1677" s="13">
        <v>5.5183946488294298E-2</v>
      </c>
      <c r="AP1677" s="13">
        <v>2.34375E-2</v>
      </c>
      <c r="AQ1677" s="13"/>
      <c r="AR1677" s="13">
        <v>4.6875E-2</v>
      </c>
      <c r="AS1677" s="13">
        <v>4.1958041958042001E-2</v>
      </c>
      <c r="AT1677" s="13">
        <v>0</v>
      </c>
      <c r="AU1677" s="13">
        <v>0</v>
      </c>
      <c r="AV1677" s="13">
        <v>5.0420168067226899E-2</v>
      </c>
      <c r="AW1677" s="13">
        <v>6.4935064935064901E-2</v>
      </c>
      <c r="AX1677" s="13">
        <v>2.3809523809523801E-2</v>
      </c>
      <c r="AY1677" s="13">
        <v>8.8235294117647106E-2</v>
      </c>
      <c r="AZ1677" s="13">
        <v>4.9019607843137303E-2</v>
      </c>
      <c r="BA1677" s="13">
        <v>1.72413793103448E-2</v>
      </c>
      <c r="BB1677" s="13">
        <v>0</v>
      </c>
      <c r="BC1677" s="13">
        <v>9.4339622641509399E-2</v>
      </c>
      <c r="BD1677" s="13"/>
      <c r="BE1677" s="13">
        <v>1.1331444759206799E-2</v>
      </c>
    </row>
    <row r="1678" spans="2:57" x14ac:dyDescent="0.25">
      <c r="C1678" s="13"/>
      <c r="D1678" s="13"/>
      <c r="E1678" s="13"/>
      <c r="F1678" s="13"/>
      <c r="G1678" s="13"/>
      <c r="H1678" s="13"/>
      <c r="I1678" s="13"/>
      <c r="J1678" s="13"/>
      <c r="K1678" s="13"/>
      <c r="L1678" s="13"/>
      <c r="M1678" s="13"/>
      <c r="N1678" s="13"/>
      <c r="O1678" s="13"/>
      <c r="P1678" s="13"/>
      <c r="Q1678" s="13"/>
      <c r="R1678" s="13"/>
      <c r="S1678" s="13"/>
      <c r="T1678" s="13"/>
      <c r="U1678" s="13"/>
      <c r="V1678" s="13"/>
      <c r="W1678" s="13"/>
      <c r="X1678" s="13"/>
      <c r="Y1678" s="13"/>
      <c r="Z1678" s="13"/>
      <c r="AA1678" s="13"/>
      <c r="AB1678" s="13"/>
      <c r="AC1678" s="13"/>
      <c r="AD1678" s="13"/>
      <c r="AE1678" s="13"/>
      <c r="AF1678" s="13"/>
      <c r="AG1678" s="13"/>
      <c r="AH1678" s="13"/>
      <c r="AI1678" s="13"/>
      <c r="AJ1678" s="13"/>
      <c r="AK1678" s="13"/>
      <c r="AL1678" s="13"/>
      <c r="AM1678" s="13"/>
      <c r="AN1678" s="13"/>
      <c r="AO1678" s="13"/>
      <c r="AP1678" s="13"/>
      <c r="AQ1678" s="13"/>
      <c r="AR1678" s="13"/>
      <c r="AS1678" s="13"/>
      <c r="AT1678" s="13"/>
      <c r="AU1678" s="13"/>
      <c r="AV1678" s="13"/>
      <c r="AW1678" s="13"/>
      <c r="AX1678" s="13"/>
      <c r="AY1678" s="13"/>
      <c r="AZ1678" s="13"/>
      <c r="BA1678" s="13"/>
      <c r="BB1678" s="13"/>
      <c r="BC1678" s="13"/>
      <c r="BD1678" s="13"/>
      <c r="BE1678" s="13"/>
    </row>
    <row r="1679" spans="2:57" x14ac:dyDescent="0.25">
      <c r="B1679" s="6" t="s">
        <v>640</v>
      </c>
      <c r="C1679" s="13"/>
      <c r="D1679" s="13"/>
      <c r="E1679" s="13"/>
      <c r="F1679" s="13"/>
      <c r="G1679" s="13"/>
      <c r="H1679" s="13"/>
      <c r="I1679" s="13"/>
      <c r="J1679" s="13"/>
      <c r="K1679" s="13"/>
      <c r="L1679" s="13"/>
      <c r="M1679" s="13"/>
      <c r="N1679" s="13"/>
      <c r="O1679" s="13"/>
      <c r="P1679" s="13"/>
      <c r="Q1679" s="13"/>
      <c r="R1679" s="13"/>
      <c r="S1679" s="13"/>
      <c r="T1679" s="13"/>
      <c r="U1679" s="13"/>
      <c r="V1679" s="13"/>
      <c r="W1679" s="13"/>
      <c r="X1679" s="13"/>
      <c r="Y1679" s="13"/>
      <c r="Z1679" s="13"/>
      <c r="AA1679" s="13"/>
      <c r="AB1679" s="13"/>
      <c r="AC1679" s="13"/>
      <c r="AD1679" s="13"/>
      <c r="AE1679" s="13"/>
      <c r="AF1679" s="13"/>
      <c r="AG1679" s="13"/>
      <c r="AH1679" s="13"/>
      <c r="AI1679" s="13"/>
      <c r="AJ1679" s="13"/>
      <c r="AK1679" s="13"/>
      <c r="AL1679" s="13"/>
      <c r="AM1679" s="13"/>
      <c r="AN1679" s="13"/>
      <c r="AO1679" s="13"/>
      <c r="AP1679" s="13"/>
      <c r="AQ1679" s="13"/>
      <c r="AR1679" s="13"/>
      <c r="AS1679" s="13"/>
      <c r="AT1679" s="13"/>
      <c r="AU1679" s="13"/>
      <c r="AV1679" s="13"/>
      <c r="AW1679" s="13"/>
      <c r="AX1679" s="13"/>
      <c r="AY1679" s="13"/>
      <c r="AZ1679" s="13"/>
      <c r="BA1679" s="13"/>
      <c r="BB1679" s="13"/>
      <c r="BC1679" s="13"/>
      <c r="BD1679" s="13"/>
      <c r="BE1679" s="13"/>
    </row>
    <row r="1680" spans="2:57" x14ac:dyDescent="0.25">
      <c r="B1680" s="23" t="s">
        <v>86</v>
      </c>
      <c r="C1680" s="13"/>
      <c r="D1680" s="13"/>
      <c r="E1680" s="13"/>
      <c r="F1680" s="13"/>
      <c r="G1680" s="13"/>
      <c r="H1680" s="13"/>
      <c r="I1680" s="13"/>
      <c r="J1680" s="13"/>
      <c r="K1680" s="13"/>
      <c r="L1680" s="13"/>
      <c r="M1680" s="13"/>
      <c r="N1680" s="13"/>
      <c r="O1680" s="13"/>
      <c r="P1680" s="13"/>
      <c r="Q1680" s="13"/>
      <c r="R1680" s="13"/>
      <c r="S1680" s="13"/>
      <c r="T1680" s="13"/>
      <c r="U1680" s="13"/>
      <c r="V1680" s="13"/>
      <c r="W1680" s="13"/>
      <c r="X1680" s="13"/>
      <c r="Y1680" s="13"/>
      <c r="Z1680" s="13"/>
      <c r="AA1680" s="13"/>
      <c r="AB1680" s="13"/>
      <c r="AC1680" s="13"/>
      <c r="AD1680" s="13"/>
      <c r="AE1680" s="13"/>
      <c r="AF1680" s="13"/>
      <c r="AG1680" s="13"/>
      <c r="AH1680" s="13"/>
      <c r="AI1680" s="13"/>
      <c r="AJ1680" s="13"/>
      <c r="AK1680" s="13"/>
      <c r="AL1680" s="13"/>
      <c r="AM1680" s="13"/>
      <c r="AN1680" s="13"/>
      <c r="AO1680" s="13"/>
      <c r="AP1680" s="13"/>
      <c r="AQ1680" s="13"/>
      <c r="AR1680" s="13"/>
      <c r="AS1680" s="13"/>
      <c r="AT1680" s="13"/>
      <c r="AU1680" s="13"/>
      <c r="AV1680" s="13"/>
      <c r="AW1680" s="13"/>
      <c r="AX1680" s="13"/>
      <c r="AY1680" s="13"/>
      <c r="AZ1680" s="13"/>
      <c r="BA1680" s="13"/>
      <c r="BB1680" s="13"/>
      <c r="BC1680" s="13"/>
      <c r="BD1680" s="13"/>
      <c r="BE1680" s="13"/>
    </row>
    <row r="1681" spans="2:57" x14ac:dyDescent="0.25">
      <c r="B1681" t="s">
        <v>629</v>
      </c>
      <c r="C1681" s="13">
        <v>3.6659877800407303E-2</v>
      </c>
      <c r="D1681" s="13">
        <v>5.1948051948052E-2</v>
      </c>
      <c r="E1681" s="13">
        <v>4.4444444444444398E-2</v>
      </c>
      <c r="F1681" s="13">
        <v>2.3622047244094498E-2</v>
      </c>
      <c r="G1681" s="13">
        <v>3.8759689922480599E-2</v>
      </c>
      <c r="H1681" s="13"/>
      <c r="I1681" s="13">
        <v>3.4334763948497903E-2</v>
      </c>
      <c r="J1681" s="13">
        <v>3.8759689922480599E-2</v>
      </c>
      <c r="K1681" s="13"/>
      <c r="L1681" s="13">
        <v>1.5625E-2</v>
      </c>
      <c r="M1681" s="13">
        <v>3.8961038961039002E-2</v>
      </c>
      <c r="N1681" s="13">
        <v>2.3411371237458199E-2</v>
      </c>
      <c r="O1681" s="13">
        <v>5.5727554179566603E-2</v>
      </c>
      <c r="P1681" s="13"/>
      <c r="Q1681" s="13">
        <v>2.7027027027027001E-2</v>
      </c>
      <c r="R1681" s="13">
        <v>2.7027027027027001E-2</v>
      </c>
      <c r="S1681" s="13">
        <v>3.2608695652173898E-2</v>
      </c>
      <c r="T1681" s="13">
        <v>4.67289719626168E-2</v>
      </c>
      <c r="U1681" s="13">
        <v>2.4193548387096801E-2</v>
      </c>
      <c r="V1681" s="13">
        <v>1.5267175572519101E-2</v>
      </c>
      <c r="W1681" s="13">
        <v>1.02040816326531E-2</v>
      </c>
      <c r="X1681" s="13">
        <v>6.14035087719298E-2</v>
      </c>
      <c r="Y1681" s="13"/>
      <c r="Z1681" s="13">
        <v>0</v>
      </c>
      <c r="AA1681" s="13">
        <v>4.2944785276073601E-2</v>
      </c>
      <c r="AB1681" s="13">
        <v>3.2467532467532499E-2</v>
      </c>
      <c r="AC1681" s="13">
        <v>2.7932960893854698E-2</v>
      </c>
      <c r="AD1681" s="13">
        <v>8.5714285714285701E-2</v>
      </c>
      <c r="AE1681" s="13">
        <v>7.3394495412843999E-2</v>
      </c>
      <c r="AF1681" s="13">
        <v>0</v>
      </c>
      <c r="AG1681" s="13">
        <v>2.1978021978022001E-2</v>
      </c>
      <c r="AH1681" s="13"/>
      <c r="AI1681" s="13">
        <v>4.4444444444444398E-2</v>
      </c>
      <c r="AJ1681" s="13">
        <v>4.1237113402061903E-2</v>
      </c>
      <c r="AK1681" s="13">
        <v>2.61437908496732E-2</v>
      </c>
      <c r="AL1681" s="13">
        <v>2.78884462151394E-2</v>
      </c>
      <c r="AM1681" s="13">
        <v>6.8965517241379296E-2</v>
      </c>
      <c r="AN1681" s="13"/>
      <c r="AO1681" s="13">
        <v>3.3444816053511697E-2</v>
      </c>
      <c r="AP1681" s="13">
        <v>4.1666666666666699E-2</v>
      </c>
      <c r="AQ1681" s="13"/>
      <c r="AR1681" s="13">
        <v>1.5625E-2</v>
      </c>
      <c r="AS1681" s="13">
        <v>4.1958041958042001E-2</v>
      </c>
      <c r="AT1681" s="13">
        <v>0</v>
      </c>
      <c r="AU1681" s="13">
        <v>3.2258064516128997E-2</v>
      </c>
      <c r="AV1681" s="13">
        <v>3.3613445378151301E-2</v>
      </c>
      <c r="AW1681" s="13">
        <v>1.2987012987013E-2</v>
      </c>
      <c r="AX1681" s="13">
        <v>1.1904761904761901E-2</v>
      </c>
      <c r="AY1681" s="13">
        <v>0</v>
      </c>
      <c r="AZ1681" s="13">
        <v>5.8823529411764698E-2</v>
      </c>
      <c r="BA1681" s="13">
        <v>6.8965517241379296E-2</v>
      </c>
      <c r="BB1681" s="13">
        <v>3.5087719298245598E-2</v>
      </c>
      <c r="BC1681" s="13">
        <v>7.5471698113207503E-2</v>
      </c>
      <c r="BD1681" s="13"/>
      <c r="BE1681" s="13">
        <v>3.1161473087818699E-2</v>
      </c>
    </row>
    <row r="1682" spans="2:57" x14ac:dyDescent="0.25">
      <c r="B1682" t="s">
        <v>102</v>
      </c>
      <c r="C1682" s="13">
        <v>3.6659877800407303E-2</v>
      </c>
      <c r="D1682" s="13">
        <v>6.4935064935064901E-2</v>
      </c>
      <c r="E1682" s="13">
        <v>5.1851851851851899E-2</v>
      </c>
      <c r="F1682" s="13">
        <v>2.3622047244094498E-2</v>
      </c>
      <c r="G1682" s="13">
        <v>3.4883720930232599E-2</v>
      </c>
      <c r="H1682" s="13"/>
      <c r="I1682" s="13">
        <v>3.8626609442060103E-2</v>
      </c>
      <c r="J1682" s="13">
        <v>3.4883720930232599E-2</v>
      </c>
      <c r="K1682" s="13"/>
      <c r="L1682" s="13">
        <v>1.5625E-2</v>
      </c>
      <c r="M1682" s="13">
        <v>3.8961038961039002E-2</v>
      </c>
      <c r="N1682" s="13">
        <v>3.67892976588629E-2</v>
      </c>
      <c r="O1682" s="13">
        <v>4.3343653250774002E-2</v>
      </c>
      <c r="P1682" s="13"/>
      <c r="Q1682" s="13">
        <v>3.6036036036036001E-2</v>
      </c>
      <c r="R1682" s="13">
        <v>5.4054054054054099E-2</v>
      </c>
      <c r="S1682" s="13">
        <v>2.1739130434782601E-2</v>
      </c>
      <c r="T1682" s="13">
        <v>3.7383177570093497E-2</v>
      </c>
      <c r="U1682" s="13">
        <v>1.6129032258064498E-2</v>
      </c>
      <c r="V1682" s="13">
        <v>2.2900763358778602E-2</v>
      </c>
      <c r="W1682" s="13">
        <v>7.1428571428571397E-2</v>
      </c>
      <c r="X1682" s="13">
        <v>3.07017543859649E-2</v>
      </c>
      <c r="Y1682" s="13"/>
      <c r="Z1682" s="13">
        <v>4.3165467625899297E-2</v>
      </c>
      <c r="AA1682" s="13">
        <v>2.4539877300613501E-2</v>
      </c>
      <c r="AB1682" s="13">
        <v>2.5974025974026E-2</v>
      </c>
      <c r="AC1682" s="13">
        <v>4.4692737430167599E-2</v>
      </c>
      <c r="AD1682" s="13">
        <v>4.7619047619047603E-2</v>
      </c>
      <c r="AE1682" s="13">
        <v>4.5871559633027498E-2</v>
      </c>
      <c r="AF1682" s="13">
        <v>7.1428571428571397E-2</v>
      </c>
      <c r="AG1682" s="13">
        <v>1.0989010989011E-2</v>
      </c>
      <c r="AH1682" s="13"/>
      <c r="AI1682" s="13">
        <v>4.4444444444444398E-2</v>
      </c>
      <c r="AJ1682" s="13">
        <v>3.09278350515464E-2</v>
      </c>
      <c r="AK1682" s="13">
        <v>5.8823529411764698E-2</v>
      </c>
      <c r="AL1682" s="13">
        <v>2.98804780876494E-2</v>
      </c>
      <c r="AM1682" s="13">
        <v>3.4482758620689703E-2</v>
      </c>
      <c r="AN1682" s="13"/>
      <c r="AO1682" s="13">
        <v>4.0133779264213999E-2</v>
      </c>
      <c r="AP1682" s="13">
        <v>3.125E-2</v>
      </c>
      <c r="AQ1682" s="13"/>
      <c r="AR1682" s="13">
        <v>4.6875E-2</v>
      </c>
      <c r="AS1682" s="13">
        <v>3.8461538461538498E-2</v>
      </c>
      <c r="AT1682" s="13">
        <v>0</v>
      </c>
      <c r="AU1682" s="13">
        <v>0</v>
      </c>
      <c r="AV1682" s="13">
        <v>4.20168067226891E-2</v>
      </c>
      <c r="AW1682" s="13">
        <v>5.1948051948052E-2</v>
      </c>
      <c r="AX1682" s="13">
        <v>2.3809523809523801E-2</v>
      </c>
      <c r="AY1682" s="13">
        <v>2.9411764705882401E-2</v>
      </c>
      <c r="AZ1682" s="13">
        <v>4.9019607843137303E-2</v>
      </c>
      <c r="BA1682" s="13">
        <v>3.4482758620689703E-2</v>
      </c>
      <c r="BB1682" s="13">
        <v>5.2631578947368397E-2</v>
      </c>
      <c r="BC1682" s="13">
        <v>0</v>
      </c>
      <c r="BD1682" s="13"/>
      <c r="BE1682" s="13">
        <v>3.1161473087818699E-2</v>
      </c>
    </row>
    <row r="1683" spans="2:57" x14ac:dyDescent="0.25">
      <c r="B1683" t="s">
        <v>103</v>
      </c>
      <c r="C1683" s="13">
        <v>6.6191446028513207E-2</v>
      </c>
      <c r="D1683" s="13">
        <v>2.5974025974026E-2</v>
      </c>
      <c r="E1683" s="13">
        <v>5.1851851851851899E-2</v>
      </c>
      <c r="F1683" s="13">
        <v>9.0551181102362197E-2</v>
      </c>
      <c r="G1683" s="13">
        <v>6.3953488372092998E-2</v>
      </c>
      <c r="H1683" s="13"/>
      <c r="I1683" s="13">
        <v>6.8669527896995694E-2</v>
      </c>
      <c r="J1683" s="13">
        <v>6.3953488372092998E-2</v>
      </c>
      <c r="K1683" s="13"/>
      <c r="L1683" s="13">
        <v>9.375E-2</v>
      </c>
      <c r="M1683" s="13">
        <v>4.7619047619047603E-2</v>
      </c>
      <c r="N1683" s="13">
        <v>3.3444816053511697E-2</v>
      </c>
      <c r="O1683" s="13">
        <v>9.9071207430340605E-2</v>
      </c>
      <c r="P1683" s="13"/>
      <c r="Q1683" s="13">
        <v>6.3063063063063099E-2</v>
      </c>
      <c r="R1683" s="13">
        <v>5.4054054054054099E-2</v>
      </c>
      <c r="S1683" s="13">
        <v>4.3478260869565202E-2</v>
      </c>
      <c r="T1683" s="13">
        <v>4.67289719626168E-2</v>
      </c>
      <c r="U1683" s="13">
        <v>8.0645161290322606E-2</v>
      </c>
      <c r="V1683" s="13">
        <v>4.58015267175573E-2</v>
      </c>
      <c r="W1683" s="13">
        <v>7.1428571428571397E-2</v>
      </c>
      <c r="X1683" s="13">
        <v>9.2105263157894704E-2</v>
      </c>
      <c r="Y1683" s="13"/>
      <c r="Z1683" s="13">
        <v>7.1942446043165506E-2</v>
      </c>
      <c r="AA1683" s="13">
        <v>3.6809815950920199E-2</v>
      </c>
      <c r="AB1683" s="13">
        <v>0.11688311688311701</v>
      </c>
      <c r="AC1683" s="13">
        <v>6.1452513966480403E-2</v>
      </c>
      <c r="AD1683" s="13">
        <v>2.8571428571428598E-2</v>
      </c>
      <c r="AE1683" s="13">
        <v>9.1743119266055106E-2</v>
      </c>
      <c r="AF1683" s="13">
        <v>0.119047619047619</v>
      </c>
      <c r="AG1683" s="13">
        <v>2.1978021978022001E-2</v>
      </c>
      <c r="AH1683" s="13"/>
      <c r="AI1683" s="13">
        <v>8.8888888888888906E-2</v>
      </c>
      <c r="AJ1683" s="13">
        <v>6.18556701030928E-2</v>
      </c>
      <c r="AK1683" s="13">
        <v>8.4967320261437898E-2</v>
      </c>
      <c r="AL1683" s="13">
        <v>5.5776892430278897E-2</v>
      </c>
      <c r="AM1683" s="13">
        <v>7.4712643678160898E-2</v>
      </c>
      <c r="AN1683" s="13"/>
      <c r="AO1683" s="13">
        <v>6.02006688963211E-2</v>
      </c>
      <c r="AP1683" s="13">
        <v>7.5520833333333301E-2</v>
      </c>
      <c r="AQ1683" s="13"/>
      <c r="AR1683" s="13">
        <v>6.25E-2</v>
      </c>
      <c r="AS1683" s="13">
        <v>6.6433566433566404E-2</v>
      </c>
      <c r="AT1683" s="13">
        <v>0.11764705882352899</v>
      </c>
      <c r="AU1683" s="13">
        <v>3.2258064516128997E-2</v>
      </c>
      <c r="AV1683" s="13">
        <v>9.2436974789915999E-2</v>
      </c>
      <c r="AW1683" s="13">
        <v>1.2987012987013E-2</v>
      </c>
      <c r="AX1683" s="13">
        <v>8.3333333333333301E-2</v>
      </c>
      <c r="AY1683" s="13">
        <v>0</v>
      </c>
      <c r="AZ1683" s="13">
        <v>5.8823529411764698E-2</v>
      </c>
      <c r="BA1683" s="13">
        <v>0.10344827586206901</v>
      </c>
      <c r="BB1683" s="13">
        <v>5.2631578947368397E-2</v>
      </c>
      <c r="BC1683" s="13">
        <v>9.4339622641509399E-2</v>
      </c>
      <c r="BD1683" s="13"/>
      <c r="BE1683" s="13">
        <v>6.79886685552408E-2</v>
      </c>
    </row>
    <row r="1684" spans="2:57" x14ac:dyDescent="0.25">
      <c r="B1684" t="s">
        <v>104</v>
      </c>
      <c r="C1684" s="13">
        <v>7.9429735234215898E-2</v>
      </c>
      <c r="D1684" s="13">
        <v>3.8961038961039002E-2</v>
      </c>
      <c r="E1684" s="13">
        <v>0.125925925925926</v>
      </c>
      <c r="F1684" s="13">
        <v>7.0866141732283505E-2</v>
      </c>
      <c r="G1684" s="13">
        <v>7.7519379844961198E-2</v>
      </c>
      <c r="H1684" s="13"/>
      <c r="I1684" s="13">
        <v>8.15450643776824E-2</v>
      </c>
      <c r="J1684" s="13">
        <v>7.7519379844961198E-2</v>
      </c>
      <c r="K1684" s="13"/>
      <c r="L1684" s="13">
        <v>3.90625E-2</v>
      </c>
      <c r="M1684" s="13">
        <v>9.0909090909090898E-2</v>
      </c>
      <c r="N1684" s="13">
        <v>9.3645484949832797E-2</v>
      </c>
      <c r="O1684" s="13">
        <v>7.4303405572755402E-2</v>
      </c>
      <c r="P1684" s="13"/>
      <c r="Q1684" s="13">
        <v>7.2072072072072099E-2</v>
      </c>
      <c r="R1684" s="13">
        <v>5.4054054054054099E-2</v>
      </c>
      <c r="S1684" s="13">
        <v>8.6956521739130405E-2</v>
      </c>
      <c r="T1684" s="13">
        <v>0.11214953271028</v>
      </c>
      <c r="U1684" s="13">
        <v>8.8709677419354802E-2</v>
      </c>
      <c r="V1684" s="13">
        <v>8.3969465648855005E-2</v>
      </c>
      <c r="W1684" s="13">
        <v>5.10204081632653E-2</v>
      </c>
      <c r="X1684" s="13">
        <v>7.8947368421052599E-2</v>
      </c>
      <c r="Y1684" s="13"/>
      <c r="Z1684" s="13">
        <v>9.3525179856115095E-2</v>
      </c>
      <c r="AA1684" s="13">
        <v>8.5889570552147201E-2</v>
      </c>
      <c r="AB1684" s="13">
        <v>5.8441558441558399E-2</v>
      </c>
      <c r="AC1684" s="13">
        <v>7.2625698324022395E-2</v>
      </c>
      <c r="AD1684" s="13">
        <v>0.104761904761905</v>
      </c>
      <c r="AE1684" s="13">
        <v>4.5871559633027498E-2</v>
      </c>
      <c r="AF1684" s="13">
        <v>2.3809523809523801E-2</v>
      </c>
      <c r="AG1684" s="13">
        <v>0.13186813186813201</v>
      </c>
      <c r="AH1684" s="13"/>
      <c r="AI1684" s="13">
        <v>0.11111111111111099</v>
      </c>
      <c r="AJ1684" s="13">
        <v>9.2783505154639206E-2</v>
      </c>
      <c r="AK1684" s="13">
        <v>7.1895424836601302E-2</v>
      </c>
      <c r="AL1684" s="13">
        <v>7.5697211155378502E-2</v>
      </c>
      <c r="AM1684" s="13">
        <v>7.4712643678160898E-2</v>
      </c>
      <c r="AN1684" s="13"/>
      <c r="AO1684" s="13">
        <v>8.8628762541806003E-2</v>
      </c>
      <c r="AP1684" s="13">
        <v>6.5104166666666699E-2</v>
      </c>
      <c r="AQ1684" s="13"/>
      <c r="AR1684" s="13">
        <v>4.6875E-2</v>
      </c>
      <c r="AS1684" s="13">
        <v>5.2447552447552399E-2</v>
      </c>
      <c r="AT1684" s="13">
        <v>0.11764705882352899</v>
      </c>
      <c r="AU1684" s="13">
        <v>0.12903225806451599</v>
      </c>
      <c r="AV1684" s="13">
        <v>7.5630252100840303E-2</v>
      </c>
      <c r="AW1684" s="13">
        <v>6.4935064935064901E-2</v>
      </c>
      <c r="AX1684" s="13">
        <v>0.13095238095238099</v>
      </c>
      <c r="AY1684" s="13">
        <v>0.11764705882352899</v>
      </c>
      <c r="AZ1684" s="13">
        <v>3.9215686274509803E-2</v>
      </c>
      <c r="BA1684" s="13">
        <v>0.15517241379310301</v>
      </c>
      <c r="BB1684" s="13">
        <v>0.105263157894737</v>
      </c>
      <c r="BC1684" s="13">
        <v>0.113207547169811</v>
      </c>
      <c r="BD1684" s="13"/>
      <c r="BE1684" s="13">
        <v>5.9490084985835703E-2</v>
      </c>
    </row>
    <row r="1685" spans="2:57" x14ac:dyDescent="0.25">
      <c r="B1685" t="s">
        <v>131</v>
      </c>
      <c r="C1685" s="13">
        <v>0.118126272912424</v>
      </c>
      <c r="D1685" s="13">
        <v>0.15584415584415601</v>
      </c>
      <c r="E1685" s="13">
        <v>0.140740740740741</v>
      </c>
      <c r="F1685" s="13">
        <v>0.15354330708661401</v>
      </c>
      <c r="G1685" s="13">
        <v>8.9147286821705404E-2</v>
      </c>
      <c r="H1685" s="13"/>
      <c r="I1685" s="13">
        <v>0.15021459227467801</v>
      </c>
      <c r="J1685" s="13">
        <v>8.9147286821705404E-2</v>
      </c>
      <c r="K1685" s="13"/>
      <c r="L1685" s="13">
        <v>0.125</v>
      </c>
      <c r="M1685" s="13">
        <v>0.11688311688311701</v>
      </c>
      <c r="N1685" s="13">
        <v>0.120401337792642</v>
      </c>
      <c r="O1685" s="13">
        <v>0.114551083591331</v>
      </c>
      <c r="P1685" s="13"/>
      <c r="Q1685" s="13">
        <v>0.171171171171171</v>
      </c>
      <c r="R1685" s="13">
        <v>0.18918918918918901</v>
      </c>
      <c r="S1685" s="13">
        <v>7.6086956521739094E-2</v>
      </c>
      <c r="T1685" s="13">
        <v>0.13084112149532701</v>
      </c>
      <c r="U1685" s="13">
        <v>0.12903225806451599</v>
      </c>
      <c r="V1685" s="13">
        <v>0.114503816793893</v>
      </c>
      <c r="W1685" s="13">
        <v>8.1632653061224497E-2</v>
      </c>
      <c r="X1685" s="13">
        <v>9.2105263157894704E-2</v>
      </c>
      <c r="Y1685" s="13"/>
      <c r="Z1685" s="13">
        <v>0.100719424460432</v>
      </c>
      <c r="AA1685" s="13">
        <v>0.122699386503067</v>
      </c>
      <c r="AB1685" s="13">
        <v>0.14285714285714299</v>
      </c>
      <c r="AC1685" s="13">
        <v>9.4972067039106101E-2</v>
      </c>
      <c r="AD1685" s="13">
        <v>9.5238095238095205E-2</v>
      </c>
      <c r="AE1685" s="13">
        <v>0.17431192660550501</v>
      </c>
      <c r="AF1685" s="13">
        <v>9.5238095238095205E-2</v>
      </c>
      <c r="AG1685" s="13">
        <v>0.10989010989011</v>
      </c>
      <c r="AH1685" s="13"/>
      <c r="AI1685" s="13">
        <v>0.133333333333333</v>
      </c>
      <c r="AJ1685" s="13">
        <v>0.10309278350515499</v>
      </c>
      <c r="AK1685" s="13">
        <v>0.18954248366013099</v>
      </c>
      <c r="AL1685" s="13">
        <v>0.117529880478088</v>
      </c>
      <c r="AM1685" s="13">
        <v>5.1724137931034503E-2</v>
      </c>
      <c r="AN1685" s="13"/>
      <c r="AO1685" s="13">
        <v>0.12541806020066901</v>
      </c>
      <c r="AP1685" s="13">
        <v>0.106770833333333</v>
      </c>
      <c r="AQ1685" s="13"/>
      <c r="AR1685" s="13">
        <v>7.8125E-2</v>
      </c>
      <c r="AS1685" s="13">
        <v>0.132867132867133</v>
      </c>
      <c r="AT1685" s="13">
        <v>0.17647058823529399</v>
      </c>
      <c r="AU1685" s="13">
        <v>9.6774193548387094E-2</v>
      </c>
      <c r="AV1685" s="13">
        <v>0.10084033613445401</v>
      </c>
      <c r="AW1685" s="13">
        <v>0.22077922077922099</v>
      </c>
      <c r="AX1685" s="13">
        <v>5.95238095238095E-2</v>
      </c>
      <c r="AY1685" s="13">
        <v>0.17647058823529399</v>
      </c>
      <c r="AZ1685" s="13">
        <v>8.8235294117647106E-2</v>
      </c>
      <c r="BA1685" s="13">
        <v>5.1724137931034503E-2</v>
      </c>
      <c r="BB1685" s="13">
        <v>0.12280701754386</v>
      </c>
      <c r="BC1685" s="13">
        <v>0.15094339622641501</v>
      </c>
      <c r="BD1685" s="13"/>
      <c r="BE1685" s="13">
        <v>0.10481586402266301</v>
      </c>
    </row>
    <row r="1686" spans="2:57" x14ac:dyDescent="0.25">
      <c r="B1686" t="s">
        <v>132</v>
      </c>
      <c r="C1686" s="13">
        <v>0.108961303462322</v>
      </c>
      <c r="D1686" s="13">
        <v>0.11688311688311701</v>
      </c>
      <c r="E1686" s="13">
        <v>0.140740740740741</v>
      </c>
      <c r="F1686" s="13">
        <v>9.0551181102362197E-2</v>
      </c>
      <c r="G1686" s="13">
        <v>0.108527131782946</v>
      </c>
      <c r="H1686" s="13"/>
      <c r="I1686" s="13">
        <v>0.109442060085837</v>
      </c>
      <c r="J1686" s="13">
        <v>0.108527131782946</v>
      </c>
      <c r="K1686" s="13"/>
      <c r="L1686" s="13">
        <v>0.109375</v>
      </c>
      <c r="M1686" s="13">
        <v>0.103896103896104</v>
      </c>
      <c r="N1686" s="13">
        <v>0.11371237458194</v>
      </c>
      <c r="O1686" s="13">
        <v>0.108359133126935</v>
      </c>
      <c r="P1686" s="13"/>
      <c r="Q1686" s="13">
        <v>9.90990990990991E-2</v>
      </c>
      <c r="R1686" s="13">
        <v>0.121621621621622</v>
      </c>
      <c r="S1686" s="13">
        <v>0.173913043478261</v>
      </c>
      <c r="T1686" s="13">
        <v>0.121495327102804</v>
      </c>
      <c r="U1686" s="13">
        <v>6.4516129032258104E-2</v>
      </c>
      <c r="V1686" s="13">
        <v>0.122137404580153</v>
      </c>
      <c r="W1686" s="13">
        <v>0.122448979591837</v>
      </c>
      <c r="X1686" s="13">
        <v>8.7719298245614002E-2</v>
      </c>
      <c r="Y1686" s="13"/>
      <c r="Z1686" s="13">
        <v>0.100719424460432</v>
      </c>
      <c r="AA1686" s="13">
        <v>9.2024539877300596E-2</v>
      </c>
      <c r="AB1686" s="13">
        <v>0.11038961038961</v>
      </c>
      <c r="AC1686" s="13">
        <v>0.13407821229050301</v>
      </c>
      <c r="AD1686" s="13">
        <v>0.104761904761905</v>
      </c>
      <c r="AE1686" s="13">
        <v>5.5045871559633003E-2</v>
      </c>
      <c r="AF1686" s="13">
        <v>0.14285714285714299</v>
      </c>
      <c r="AG1686" s="13">
        <v>0.15384615384615399</v>
      </c>
      <c r="AH1686" s="13"/>
      <c r="AI1686" s="13">
        <v>6.6666666666666693E-2</v>
      </c>
      <c r="AJ1686" s="13">
        <v>0.134020618556701</v>
      </c>
      <c r="AK1686" s="13">
        <v>7.8431372549019607E-2</v>
      </c>
      <c r="AL1686" s="13">
        <v>0.113545816733068</v>
      </c>
      <c r="AM1686" s="13">
        <v>0.126436781609195</v>
      </c>
      <c r="AN1686" s="13"/>
      <c r="AO1686" s="13">
        <v>9.6989966555184007E-2</v>
      </c>
      <c r="AP1686" s="13">
        <v>0.12760416666666699</v>
      </c>
      <c r="AQ1686" s="13"/>
      <c r="AR1686" s="13">
        <v>0.140625</v>
      </c>
      <c r="AS1686" s="13">
        <v>9.0909090909090898E-2</v>
      </c>
      <c r="AT1686" s="13">
        <v>5.8823529411764698E-2</v>
      </c>
      <c r="AU1686" s="13">
        <v>9.6774193548387094E-2</v>
      </c>
      <c r="AV1686" s="13">
        <v>0.10084033613445401</v>
      </c>
      <c r="AW1686" s="13">
        <v>0.14285714285714299</v>
      </c>
      <c r="AX1686" s="13">
        <v>0.13095238095238099</v>
      </c>
      <c r="AY1686" s="13">
        <v>0.14705882352941199</v>
      </c>
      <c r="AZ1686" s="13">
        <v>9.8039215686274495E-2</v>
      </c>
      <c r="BA1686" s="13">
        <v>0.10344827586206901</v>
      </c>
      <c r="BB1686" s="13">
        <v>0.157894736842105</v>
      </c>
      <c r="BC1686" s="13">
        <v>7.5471698113207503E-2</v>
      </c>
      <c r="BD1686" s="13"/>
      <c r="BE1686" s="13">
        <v>9.6317280453257798E-2</v>
      </c>
    </row>
    <row r="1687" spans="2:57" x14ac:dyDescent="0.25">
      <c r="B1687" t="s">
        <v>630</v>
      </c>
      <c r="C1687" s="13">
        <v>0.14052953156822801</v>
      </c>
      <c r="D1687" s="13">
        <v>0.11688311688311701</v>
      </c>
      <c r="E1687" s="13">
        <v>0.133333333333333</v>
      </c>
      <c r="F1687" s="13">
        <v>0.133858267716535</v>
      </c>
      <c r="G1687" s="13">
        <v>0.14922480620154999</v>
      </c>
      <c r="H1687" s="13"/>
      <c r="I1687" s="13">
        <v>0.13090128755364799</v>
      </c>
      <c r="J1687" s="13">
        <v>0.14922480620154999</v>
      </c>
      <c r="K1687" s="13"/>
      <c r="L1687" s="13">
        <v>0.1484375</v>
      </c>
      <c r="M1687" s="13">
        <v>0.15584415584415601</v>
      </c>
      <c r="N1687" s="13">
        <v>0.14715719063545199</v>
      </c>
      <c r="O1687" s="13">
        <v>0.120743034055728</v>
      </c>
      <c r="P1687" s="13"/>
      <c r="Q1687" s="13">
        <v>0.162162162162162</v>
      </c>
      <c r="R1687" s="13">
        <v>0.121621621621622</v>
      </c>
      <c r="S1687" s="13">
        <v>0.15217391304347799</v>
      </c>
      <c r="T1687" s="13">
        <v>0.10280373831775701</v>
      </c>
      <c r="U1687" s="13">
        <v>0.12903225806451599</v>
      </c>
      <c r="V1687" s="13">
        <v>0.15267175572519101</v>
      </c>
      <c r="W1687" s="13">
        <v>0.15306122448979601</v>
      </c>
      <c r="X1687" s="13">
        <v>0.14912280701754399</v>
      </c>
      <c r="Y1687" s="13"/>
      <c r="Z1687" s="13">
        <v>0.115107913669065</v>
      </c>
      <c r="AA1687" s="13">
        <v>0.13496932515337401</v>
      </c>
      <c r="AB1687" s="13">
        <v>0.14935064935064901</v>
      </c>
      <c r="AC1687" s="13">
        <v>0.122905027932961</v>
      </c>
      <c r="AD1687" s="13">
        <v>8.5714285714285701E-2</v>
      </c>
      <c r="AE1687" s="13">
        <v>0.192660550458716</v>
      </c>
      <c r="AF1687" s="13">
        <v>0.16666666666666699</v>
      </c>
      <c r="AG1687" s="13">
        <v>0.19780219780219799</v>
      </c>
      <c r="AH1687" s="13"/>
      <c r="AI1687" s="13">
        <v>0.155555555555556</v>
      </c>
      <c r="AJ1687" s="13">
        <v>0.164948453608247</v>
      </c>
      <c r="AK1687" s="13">
        <v>0.16339869281045799</v>
      </c>
      <c r="AL1687" s="13">
        <v>0.151394422310757</v>
      </c>
      <c r="AM1687" s="13">
        <v>8.04597701149425E-2</v>
      </c>
      <c r="AN1687" s="13"/>
      <c r="AO1687" s="13">
        <v>0.13210702341137101</v>
      </c>
      <c r="AP1687" s="13">
        <v>0.15364583333333301</v>
      </c>
      <c r="AQ1687" s="13"/>
      <c r="AR1687" s="13">
        <v>0.1875</v>
      </c>
      <c r="AS1687" s="13">
        <v>0.14685314685314699</v>
      </c>
      <c r="AT1687" s="13">
        <v>0.11764705882352899</v>
      </c>
      <c r="AU1687" s="13">
        <v>0.16129032258064499</v>
      </c>
      <c r="AV1687" s="13">
        <v>0.14285714285714299</v>
      </c>
      <c r="AW1687" s="13">
        <v>0.18181818181818199</v>
      </c>
      <c r="AX1687" s="13">
        <v>0.202380952380952</v>
      </c>
      <c r="AY1687" s="13">
        <v>8.8235294117647106E-2</v>
      </c>
      <c r="AZ1687" s="13">
        <v>0.10784313725490199</v>
      </c>
      <c r="BA1687" s="13">
        <v>0.10344827586206901</v>
      </c>
      <c r="BB1687" s="13">
        <v>0.140350877192982</v>
      </c>
      <c r="BC1687" s="13">
        <v>1.88679245283019E-2</v>
      </c>
      <c r="BD1687" s="13"/>
      <c r="BE1687" s="13">
        <v>0.15297450424929199</v>
      </c>
    </row>
    <row r="1688" spans="2:57" x14ac:dyDescent="0.25">
      <c r="B1688" t="s">
        <v>631</v>
      </c>
      <c r="C1688" s="13">
        <v>0.17209775967413399</v>
      </c>
      <c r="D1688" s="13">
        <v>0.15584415584415601</v>
      </c>
      <c r="E1688" s="13">
        <v>0.125925925925926</v>
      </c>
      <c r="F1688" s="13">
        <v>0.196850393700787</v>
      </c>
      <c r="G1688" s="13">
        <v>0.17441860465116299</v>
      </c>
      <c r="H1688" s="13"/>
      <c r="I1688" s="13">
        <v>0.169527896995708</v>
      </c>
      <c r="J1688" s="13">
        <v>0.17441860465116299</v>
      </c>
      <c r="K1688" s="13"/>
      <c r="L1688" s="13">
        <v>0.1484375</v>
      </c>
      <c r="M1688" s="13">
        <v>0.16450216450216501</v>
      </c>
      <c r="N1688" s="13">
        <v>0.19397993311036801</v>
      </c>
      <c r="O1688" s="13">
        <v>0.16718266253870001</v>
      </c>
      <c r="P1688" s="13"/>
      <c r="Q1688" s="13">
        <v>0.126126126126126</v>
      </c>
      <c r="R1688" s="13">
        <v>0.162162162162162</v>
      </c>
      <c r="S1688" s="13">
        <v>0.19565217391304299</v>
      </c>
      <c r="T1688" s="13">
        <v>0.14018691588785001</v>
      </c>
      <c r="U1688" s="13">
        <v>0.25</v>
      </c>
      <c r="V1688" s="13">
        <v>0.18320610687022901</v>
      </c>
      <c r="W1688" s="13">
        <v>0.122448979591837</v>
      </c>
      <c r="X1688" s="13">
        <v>0.179824561403509</v>
      </c>
      <c r="Y1688" s="13"/>
      <c r="Z1688" s="13">
        <v>0.15827338129496399</v>
      </c>
      <c r="AA1688" s="13">
        <v>0.16564417177914101</v>
      </c>
      <c r="AB1688" s="13">
        <v>0.162337662337662</v>
      </c>
      <c r="AC1688" s="13">
        <v>0.19553072625698301</v>
      </c>
      <c r="AD1688" s="13">
        <v>0.22857142857142901</v>
      </c>
      <c r="AE1688" s="13">
        <v>0.146788990825688</v>
      </c>
      <c r="AF1688" s="13">
        <v>0.119047619047619</v>
      </c>
      <c r="AG1688" s="13">
        <v>0.164835164835165</v>
      </c>
      <c r="AH1688" s="13"/>
      <c r="AI1688" s="13">
        <v>0.17777777777777801</v>
      </c>
      <c r="AJ1688" s="13">
        <v>0.17525773195876301</v>
      </c>
      <c r="AK1688" s="13">
        <v>0.13725490196078399</v>
      </c>
      <c r="AL1688" s="13">
        <v>0.17729083665338599</v>
      </c>
      <c r="AM1688" s="13">
        <v>0.18390804597701099</v>
      </c>
      <c r="AN1688" s="13"/>
      <c r="AO1688" s="13">
        <v>0.160535117056856</v>
      </c>
      <c r="AP1688" s="13">
        <v>0.19010416666666699</v>
      </c>
      <c r="AQ1688" s="13"/>
      <c r="AR1688" s="13">
        <v>0.203125</v>
      </c>
      <c r="AS1688" s="13">
        <v>0.188811188811189</v>
      </c>
      <c r="AT1688" s="13">
        <v>0.35294117647058798</v>
      </c>
      <c r="AU1688" s="13">
        <v>0.19354838709677399</v>
      </c>
      <c r="AV1688" s="13">
        <v>0.19327731092437</v>
      </c>
      <c r="AW1688" s="13">
        <v>0.14285714285714299</v>
      </c>
      <c r="AX1688" s="13">
        <v>0.14285714285714299</v>
      </c>
      <c r="AY1688" s="13">
        <v>8.8235294117647106E-2</v>
      </c>
      <c r="AZ1688" s="13">
        <v>0.24509803921568599</v>
      </c>
      <c r="BA1688" s="13">
        <v>8.6206896551724102E-2</v>
      </c>
      <c r="BB1688" s="13">
        <v>0.105263157894737</v>
      </c>
      <c r="BC1688" s="13">
        <v>9.4339622641509399E-2</v>
      </c>
      <c r="BD1688" s="13"/>
      <c r="BE1688" s="13">
        <v>0.18130311614730901</v>
      </c>
    </row>
    <row r="1689" spans="2:57" x14ac:dyDescent="0.25">
      <c r="B1689" t="s">
        <v>632</v>
      </c>
      <c r="C1689" s="13">
        <v>9.7759674134419494E-2</v>
      </c>
      <c r="D1689" s="13">
        <v>7.7922077922077906E-2</v>
      </c>
      <c r="E1689" s="13">
        <v>8.1481481481481502E-2</v>
      </c>
      <c r="F1689" s="13">
        <v>8.6614173228346497E-2</v>
      </c>
      <c r="G1689" s="13">
        <v>0.11046511627907001</v>
      </c>
      <c r="H1689" s="13"/>
      <c r="I1689" s="13">
        <v>8.3690987124463503E-2</v>
      </c>
      <c r="J1689" s="13">
        <v>0.11046511627907001</v>
      </c>
      <c r="K1689" s="13"/>
      <c r="L1689" s="13">
        <v>0.109375</v>
      </c>
      <c r="M1689" s="13">
        <v>0.103896103896104</v>
      </c>
      <c r="N1689" s="13">
        <v>0.107023411371237</v>
      </c>
      <c r="O1689" s="13">
        <v>8.0495356037151702E-2</v>
      </c>
      <c r="P1689" s="13"/>
      <c r="Q1689" s="13">
        <v>4.5045045045045001E-2</v>
      </c>
      <c r="R1689" s="13">
        <v>8.1081081081081099E-2</v>
      </c>
      <c r="S1689" s="13">
        <v>7.6086956521739094E-2</v>
      </c>
      <c r="T1689" s="13">
        <v>0.13084112149532701</v>
      </c>
      <c r="U1689" s="13">
        <v>0.120967741935484</v>
      </c>
      <c r="V1689" s="13">
        <v>0.13740458015267201</v>
      </c>
      <c r="W1689" s="13">
        <v>0.13265306122449</v>
      </c>
      <c r="X1689" s="13">
        <v>7.8947368421052599E-2</v>
      </c>
      <c r="Y1689" s="13"/>
      <c r="Z1689" s="13">
        <v>0.115107913669065</v>
      </c>
      <c r="AA1689" s="13">
        <v>0.14723926380368099</v>
      </c>
      <c r="AB1689" s="13">
        <v>0.103896103896104</v>
      </c>
      <c r="AC1689" s="13">
        <v>8.3798882681564199E-2</v>
      </c>
      <c r="AD1689" s="13">
        <v>0.104761904761905</v>
      </c>
      <c r="AE1689" s="13">
        <v>4.5871559633027498E-2</v>
      </c>
      <c r="AF1689" s="13">
        <v>4.7619047619047603E-2</v>
      </c>
      <c r="AG1689" s="13">
        <v>7.69230769230769E-2</v>
      </c>
      <c r="AH1689" s="13"/>
      <c r="AI1689" s="13">
        <v>0.133333333333333</v>
      </c>
      <c r="AJ1689" s="13">
        <v>6.18556701030928E-2</v>
      </c>
      <c r="AK1689" s="13">
        <v>5.8823529411764698E-2</v>
      </c>
      <c r="AL1689" s="13">
        <v>0.111553784860558</v>
      </c>
      <c r="AM1689" s="13">
        <v>0.10344827586206901</v>
      </c>
      <c r="AN1689" s="13"/>
      <c r="AO1689" s="13">
        <v>0.112040133779264</v>
      </c>
      <c r="AP1689" s="13">
        <v>7.5520833333333301E-2</v>
      </c>
      <c r="AQ1689" s="13"/>
      <c r="AR1689" s="13">
        <v>0.140625</v>
      </c>
      <c r="AS1689" s="13">
        <v>8.7412587412587395E-2</v>
      </c>
      <c r="AT1689" s="13">
        <v>5.8823529411764698E-2</v>
      </c>
      <c r="AU1689" s="13">
        <v>0.12903225806451599</v>
      </c>
      <c r="AV1689" s="13">
        <v>0.109243697478992</v>
      </c>
      <c r="AW1689" s="13">
        <v>3.8961038961039002E-2</v>
      </c>
      <c r="AX1689" s="13">
        <v>0.107142857142857</v>
      </c>
      <c r="AY1689" s="13">
        <v>0.11764705882352899</v>
      </c>
      <c r="AZ1689" s="13">
        <v>5.8823529411764698E-2</v>
      </c>
      <c r="BA1689" s="13">
        <v>0.13793103448275901</v>
      </c>
      <c r="BB1689" s="13">
        <v>0.105263157894737</v>
      </c>
      <c r="BC1689" s="13">
        <v>0.15094339622641501</v>
      </c>
      <c r="BD1689" s="13"/>
      <c r="BE1689" s="13">
        <v>0.13031161473087799</v>
      </c>
    </row>
    <row r="1690" spans="2:57" x14ac:dyDescent="0.25">
      <c r="B1690" t="s">
        <v>633</v>
      </c>
      <c r="C1690" s="13">
        <v>0.14052953156822801</v>
      </c>
      <c r="D1690" s="13">
        <v>0.18181818181818199</v>
      </c>
      <c r="E1690" s="13">
        <v>9.6296296296296297E-2</v>
      </c>
      <c r="F1690" s="13">
        <v>0.12992125984252001</v>
      </c>
      <c r="G1690" s="13">
        <v>0.15116279069767399</v>
      </c>
      <c r="H1690" s="13"/>
      <c r="I1690" s="13">
        <v>0.128755364806867</v>
      </c>
      <c r="J1690" s="13">
        <v>0.15116279069767399</v>
      </c>
      <c r="K1690" s="13"/>
      <c r="L1690" s="13">
        <v>0.1796875</v>
      </c>
      <c r="M1690" s="13">
        <v>0.138528138528139</v>
      </c>
      <c r="N1690" s="13">
        <v>0.13043478260869601</v>
      </c>
      <c r="O1690" s="13">
        <v>0.13312693498452</v>
      </c>
      <c r="P1690" s="13"/>
      <c r="Q1690" s="13">
        <v>0.18918918918918901</v>
      </c>
      <c r="R1690" s="13">
        <v>0.121621621621622</v>
      </c>
      <c r="S1690" s="13">
        <v>0.13043478260869601</v>
      </c>
      <c r="T1690" s="13">
        <v>0.13084112149532701</v>
      </c>
      <c r="U1690" s="13">
        <v>9.6774193548387094E-2</v>
      </c>
      <c r="V1690" s="13">
        <v>0.122137404580153</v>
      </c>
      <c r="W1690" s="13">
        <v>0.183673469387755</v>
      </c>
      <c r="X1690" s="13">
        <v>0.14912280701754399</v>
      </c>
      <c r="Y1690" s="13"/>
      <c r="Z1690" s="13">
        <v>0.201438848920863</v>
      </c>
      <c r="AA1690" s="13">
        <v>0.14723926380368099</v>
      </c>
      <c r="AB1690" s="13">
        <v>8.4415584415584402E-2</v>
      </c>
      <c r="AC1690" s="13">
        <v>0.16201117318435801</v>
      </c>
      <c r="AD1690" s="13">
        <v>0.114285714285714</v>
      </c>
      <c r="AE1690" s="13">
        <v>0.12844036697247699</v>
      </c>
      <c r="AF1690" s="13">
        <v>0.19047619047618999</v>
      </c>
      <c r="AG1690" s="13">
        <v>0.10989010989011</v>
      </c>
      <c r="AH1690" s="13"/>
      <c r="AI1690" s="13">
        <v>4.4444444444444398E-2</v>
      </c>
      <c r="AJ1690" s="13">
        <v>0.134020618556701</v>
      </c>
      <c r="AK1690" s="13">
        <v>0.11764705882352899</v>
      </c>
      <c r="AL1690" s="13">
        <v>0.139442231075697</v>
      </c>
      <c r="AM1690" s="13">
        <v>0.195402298850575</v>
      </c>
      <c r="AN1690" s="13"/>
      <c r="AO1690" s="13">
        <v>0.14715719063545199</v>
      </c>
      <c r="AP1690" s="13">
        <v>0.13020833333333301</v>
      </c>
      <c r="AQ1690" s="13"/>
      <c r="AR1690" s="13">
        <v>7.8125E-2</v>
      </c>
      <c r="AS1690" s="13">
        <v>0.14685314685314699</v>
      </c>
      <c r="AT1690" s="13">
        <v>0</v>
      </c>
      <c r="AU1690" s="13">
        <v>0.12903225806451599</v>
      </c>
      <c r="AV1690" s="13">
        <v>0.109243697478992</v>
      </c>
      <c r="AW1690" s="13">
        <v>0.12987012987013</v>
      </c>
      <c r="AX1690" s="13">
        <v>0.107142857142857</v>
      </c>
      <c r="AY1690" s="13">
        <v>0.23529411764705899</v>
      </c>
      <c r="AZ1690" s="13">
        <v>0.18627450980392199</v>
      </c>
      <c r="BA1690" s="13">
        <v>0.15517241379310301</v>
      </c>
      <c r="BB1690" s="13">
        <v>0.12280701754386</v>
      </c>
      <c r="BC1690" s="13">
        <v>0.22641509433962301</v>
      </c>
      <c r="BD1690" s="13"/>
      <c r="BE1690" s="13">
        <v>0.14164305949008499</v>
      </c>
    </row>
    <row r="1691" spans="2:57" x14ac:dyDescent="0.25">
      <c r="B1691" t="s">
        <v>634</v>
      </c>
      <c r="C1691" s="13">
        <v>3.0549898167006101E-3</v>
      </c>
      <c r="D1691" s="13">
        <v>1.2987012987013E-2</v>
      </c>
      <c r="E1691" s="13">
        <v>7.4074074074074103E-3</v>
      </c>
      <c r="F1691" s="13">
        <v>0</v>
      </c>
      <c r="G1691" s="13">
        <v>1.9379844961240299E-3</v>
      </c>
      <c r="H1691" s="13"/>
      <c r="I1691" s="13">
        <v>4.29184549356223E-3</v>
      </c>
      <c r="J1691" s="13">
        <v>1.9379844961240299E-3</v>
      </c>
      <c r="K1691" s="13"/>
      <c r="L1691" s="13">
        <v>1.5625E-2</v>
      </c>
      <c r="M1691" s="13">
        <v>0</v>
      </c>
      <c r="N1691" s="13">
        <v>0</v>
      </c>
      <c r="O1691" s="13">
        <v>3.09597523219814E-3</v>
      </c>
      <c r="P1691" s="13"/>
      <c r="Q1691" s="13">
        <v>9.0090090090090107E-3</v>
      </c>
      <c r="R1691" s="13">
        <v>1.35135135135135E-2</v>
      </c>
      <c r="S1691" s="13">
        <v>1.0869565217391301E-2</v>
      </c>
      <c r="T1691" s="13">
        <v>0</v>
      </c>
      <c r="U1691" s="13">
        <v>0</v>
      </c>
      <c r="V1691" s="13">
        <v>0</v>
      </c>
      <c r="W1691" s="13">
        <v>0</v>
      </c>
      <c r="X1691" s="13">
        <v>0</v>
      </c>
      <c r="Y1691" s="13"/>
      <c r="Z1691" s="13">
        <v>0</v>
      </c>
      <c r="AA1691" s="13">
        <v>0</v>
      </c>
      <c r="AB1691" s="13">
        <v>1.2987012987013E-2</v>
      </c>
      <c r="AC1691" s="13">
        <v>0</v>
      </c>
      <c r="AD1691" s="13">
        <v>0</v>
      </c>
      <c r="AE1691" s="13">
        <v>0</v>
      </c>
      <c r="AF1691" s="13">
        <v>2.3809523809523801E-2</v>
      </c>
      <c r="AG1691" s="13">
        <v>0</v>
      </c>
      <c r="AH1691" s="13"/>
      <c r="AI1691" s="13">
        <v>0</v>
      </c>
      <c r="AJ1691" s="13">
        <v>0</v>
      </c>
      <c r="AK1691" s="13">
        <v>1.30718954248366E-2</v>
      </c>
      <c r="AL1691" s="13">
        <v>0</v>
      </c>
      <c r="AM1691" s="13">
        <v>5.74712643678161E-3</v>
      </c>
      <c r="AN1691" s="13"/>
      <c r="AO1691" s="13">
        <v>3.3444816053511701E-3</v>
      </c>
      <c r="AP1691" s="13">
        <v>2.60416666666667E-3</v>
      </c>
      <c r="AQ1691" s="13"/>
      <c r="AR1691" s="13">
        <v>0</v>
      </c>
      <c r="AS1691" s="13">
        <v>6.9930069930069904E-3</v>
      </c>
      <c r="AT1691" s="13">
        <v>0</v>
      </c>
      <c r="AU1691" s="13">
        <v>0</v>
      </c>
      <c r="AV1691" s="13">
        <v>0</v>
      </c>
      <c r="AW1691" s="13">
        <v>0</v>
      </c>
      <c r="AX1691" s="13">
        <v>0</v>
      </c>
      <c r="AY1691" s="13">
        <v>0</v>
      </c>
      <c r="AZ1691" s="13">
        <v>9.8039215686274508E-3</v>
      </c>
      <c r="BA1691" s="13">
        <v>0</v>
      </c>
      <c r="BB1691" s="13">
        <v>0</v>
      </c>
      <c r="BC1691" s="13">
        <v>0</v>
      </c>
      <c r="BD1691" s="13"/>
      <c r="BE1691" s="13">
        <v>2.8328611898016999E-3</v>
      </c>
    </row>
    <row r="1692" spans="2:57" x14ac:dyDescent="0.25">
      <c r="C1692" s="13"/>
      <c r="D1692" s="13"/>
      <c r="E1692" s="13"/>
      <c r="F1692" s="13"/>
      <c r="G1692" s="13"/>
      <c r="H1692" s="13"/>
      <c r="I1692" s="13"/>
      <c r="J1692" s="13"/>
      <c r="K1692" s="13"/>
      <c r="L1692" s="13"/>
      <c r="M1692" s="13"/>
      <c r="N1692" s="13"/>
      <c r="O1692" s="13"/>
      <c r="P1692" s="13"/>
      <c r="Q1692" s="13"/>
      <c r="R1692" s="13"/>
      <c r="S1692" s="13"/>
      <c r="T1692" s="13"/>
      <c r="U1692" s="13"/>
      <c r="V1692" s="13"/>
      <c r="W1692" s="13"/>
      <c r="X1692" s="13"/>
      <c r="Y1692" s="13"/>
      <c r="Z1692" s="13"/>
      <c r="AA1692" s="13"/>
      <c r="AB1692" s="13"/>
      <c r="AC1692" s="13"/>
      <c r="AD1692" s="13"/>
      <c r="AE1692" s="13"/>
      <c r="AF1692" s="13"/>
      <c r="AG1692" s="13"/>
      <c r="AH1692" s="13"/>
      <c r="AI1692" s="13"/>
      <c r="AJ1692" s="13"/>
      <c r="AK1692" s="13"/>
      <c r="AL1692" s="13"/>
      <c r="AM1692" s="13"/>
      <c r="AN1692" s="13"/>
      <c r="AO1692" s="13"/>
      <c r="AP1692" s="13"/>
      <c r="AQ1692" s="13"/>
      <c r="AR1692" s="13"/>
      <c r="AS1692" s="13"/>
      <c r="AT1692" s="13"/>
      <c r="AU1692" s="13"/>
      <c r="AV1692" s="13"/>
      <c r="AW1692" s="13"/>
      <c r="AX1692" s="13"/>
      <c r="AY1692" s="13"/>
      <c r="AZ1692" s="13"/>
      <c r="BA1692" s="13"/>
      <c r="BB1692" s="13"/>
      <c r="BC1692" s="13"/>
      <c r="BD1692" s="13"/>
      <c r="BE1692" s="13"/>
    </row>
    <row r="1693" spans="2:57" x14ac:dyDescent="0.25">
      <c r="B1693" s="6" t="s">
        <v>641</v>
      </c>
      <c r="C1693" s="13"/>
      <c r="D1693" s="13"/>
      <c r="E1693" s="13"/>
      <c r="F1693" s="13"/>
      <c r="G1693" s="13"/>
      <c r="H1693" s="13"/>
      <c r="I1693" s="13"/>
      <c r="J1693" s="13"/>
      <c r="K1693" s="13"/>
      <c r="L1693" s="13"/>
      <c r="M1693" s="13"/>
      <c r="N1693" s="13"/>
      <c r="O1693" s="13"/>
      <c r="P1693" s="13"/>
      <c r="Q1693" s="13"/>
      <c r="R1693" s="13"/>
      <c r="S1693" s="13"/>
      <c r="T1693" s="13"/>
      <c r="U1693" s="13"/>
      <c r="V1693" s="13"/>
      <c r="W1693" s="13"/>
      <c r="X1693" s="13"/>
      <c r="Y1693" s="13"/>
      <c r="Z1693" s="13"/>
      <c r="AA1693" s="13"/>
      <c r="AB1693" s="13"/>
      <c r="AC1693" s="13"/>
      <c r="AD1693" s="13"/>
      <c r="AE1693" s="13"/>
      <c r="AF1693" s="13"/>
      <c r="AG1693" s="13"/>
      <c r="AH1693" s="13"/>
      <c r="AI1693" s="13"/>
      <c r="AJ1693" s="13"/>
      <c r="AK1693" s="13"/>
      <c r="AL1693" s="13"/>
      <c r="AM1693" s="13"/>
      <c r="AN1693" s="13"/>
      <c r="AO1693" s="13"/>
      <c r="AP1693" s="13"/>
      <c r="AQ1693" s="13"/>
      <c r="AR1693" s="13"/>
      <c r="AS1693" s="13"/>
      <c r="AT1693" s="13"/>
      <c r="AU1693" s="13"/>
      <c r="AV1693" s="13"/>
      <c r="AW1693" s="13"/>
      <c r="AX1693" s="13"/>
      <c r="AY1693" s="13"/>
      <c r="AZ1693" s="13"/>
      <c r="BA1693" s="13"/>
      <c r="BB1693" s="13"/>
      <c r="BC1693" s="13"/>
      <c r="BD1693" s="13"/>
      <c r="BE1693" s="13"/>
    </row>
    <row r="1694" spans="2:57" x14ac:dyDescent="0.25">
      <c r="B1694" s="23" t="s">
        <v>86</v>
      </c>
      <c r="C1694" s="13"/>
      <c r="D1694" s="13"/>
      <c r="E1694" s="13"/>
      <c r="F1694" s="13"/>
      <c r="G1694" s="13"/>
      <c r="H1694" s="13"/>
      <c r="I1694" s="13"/>
      <c r="J1694" s="13"/>
      <c r="K1694" s="13"/>
      <c r="L1694" s="13"/>
      <c r="M1694" s="13"/>
      <c r="N1694" s="13"/>
      <c r="O1694" s="13"/>
      <c r="P1694" s="13"/>
      <c r="Q1694" s="13"/>
      <c r="R1694" s="13"/>
      <c r="S1694" s="13"/>
      <c r="T1694" s="13"/>
      <c r="U1694" s="13"/>
      <c r="V1694" s="13"/>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AQ1694" s="13"/>
      <c r="AR1694" s="13"/>
      <c r="AS1694" s="13"/>
      <c r="AT1694" s="13"/>
      <c r="AU1694" s="13"/>
      <c r="AV1694" s="13"/>
      <c r="AW1694" s="13"/>
      <c r="AX1694" s="13"/>
      <c r="AY1694" s="13"/>
      <c r="AZ1694" s="13"/>
      <c r="BA1694" s="13"/>
      <c r="BB1694" s="13"/>
      <c r="BC1694" s="13"/>
      <c r="BD1694" s="13"/>
      <c r="BE1694" s="13"/>
    </row>
    <row r="1695" spans="2:57" x14ac:dyDescent="0.25">
      <c r="B1695" t="s">
        <v>629</v>
      </c>
      <c r="C1695" s="13">
        <v>3.97148676171079E-2</v>
      </c>
      <c r="D1695" s="13">
        <v>3.8961038961039002E-2</v>
      </c>
      <c r="E1695" s="13">
        <v>6.6666666666666693E-2</v>
      </c>
      <c r="F1695" s="13">
        <v>3.5433070866141697E-2</v>
      </c>
      <c r="G1695" s="13">
        <v>3.4883720930232599E-2</v>
      </c>
      <c r="H1695" s="13"/>
      <c r="I1695" s="13">
        <v>4.50643776824034E-2</v>
      </c>
      <c r="J1695" s="13">
        <v>3.4883720930232599E-2</v>
      </c>
      <c r="K1695" s="13"/>
      <c r="L1695" s="13">
        <v>3.90625E-2</v>
      </c>
      <c r="M1695" s="13">
        <v>5.62770562770563E-2</v>
      </c>
      <c r="N1695" s="13">
        <v>3.3444816053511697E-2</v>
      </c>
      <c r="O1695" s="13">
        <v>3.4055727554179599E-2</v>
      </c>
      <c r="P1695" s="13"/>
      <c r="Q1695" s="13">
        <v>5.4054054054054099E-2</v>
      </c>
      <c r="R1695" s="13">
        <v>5.4054054054054099E-2</v>
      </c>
      <c r="S1695" s="13">
        <v>1.0869565217391301E-2</v>
      </c>
      <c r="T1695" s="13">
        <v>8.4112149532710304E-2</v>
      </c>
      <c r="U1695" s="13">
        <v>4.0322580645161303E-2</v>
      </c>
      <c r="V1695" s="13">
        <v>2.2900763358778602E-2</v>
      </c>
      <c r="W1695" s="13">
        <v>1.02040816326531E-2</v>
      </c>
      <c r="X1695" s="13">
        <v>3.94736842105263E-2</v>
      </c>
      <c r="Y1695" s="13"/>
      <c r="Z1695" s="13">
        <v>2.8776978417266199E-2</v>
      </c>
      <c r="AA1695" s="13">
        <v>3.0674846625766899E-2</v>
      </c>
      <c r="AB1695" s="13">
        <v>3.2467532467532499E-2</v>
      </c>
      <c r="AC1695" s="13">
        <v>7.8212290502793297E-2</v>
      </c>
      <c r="AD1695" s="13">
        <v>6.6666666666666693E-2</v>
      </c>
      <c r="AE1695" s="13">
        <v>3.6697247706422E-2</v>
      </c>
      <c r="AF1695" s="13">
        <v>0</v>
      </c>
      <c r="AG1695" s="13">
        <v>0</v>
      </c>
      <c r="AH1695" s="13"/>
      <c r="AI1695" s="13">
        <v>8.8888888888888906E-2</v>
      </c>
      <c r="AJ1695" s="13">
        <v>3.09278350515464E-2</v>
      </c>
      <c r="AK1695" s="13">
        <v>1.9607843137254902E-2</v>
      </c>
      <c r="AL1695" s="13">
        <v>2.5896414342629501E-2</v>
      </c>
      <c r="AM1695" s="13">
        <v>9.1954022988505704E-2</v>
      </c>
      <c r="AN1695" s="13"/>
      <c r="AO1695" s="13">
        <v>3.5117056856187302E-2</v>
      </c>
      <c r="AP1695" s="13">
        <v>4.6875E-2</v>
      </c>
      <c r="AQ1695" s="13"/>
      <c r="AR1695" s="13">
        <v>1.5625E-2</v>
      </c>
      <c r="AS1695" s="13">
        <v>4.1958041958042001E-2</v>
      </c>
      <c r="AT1695" s="13">
        <v>0</v>
      </c>
      <c r="AU1695" s="13">
        <v>3.2258064516128997E-2</v>
      </c>
      <c r="AV1695" s="13">
        <v>3.3613445378151301E-2</v>
      </c>
      <c r="AW1695" s="13">
        <v>6.4935064935064901E-2</v>
      </c>
      <c r="AX1695" s="13">
        <v>2.3809523809523801E-2</v>
      </c>
      <c r="AY1695" s="13">
        <v>2.9411764705882401E-2</v>
      </c>
      <c r="AZ1695" s="13">
        <v>5.8823529411764698E-2</v>
      </c>
      <c r="BA1695" s="13">
        <v>8.6206896551724102E-2</v>
      </c>
      <c r="BB1695" s="13">
        <v>1.7543859649122799E-2</v>
      </c>
      <c r="BC1695" s="13">
        <v>1.88679245283019E-2</v>
      </c>
      <c r="BD1695" s="13"/>
      <c r="BE1695" s="13">
        <v>3.6827195467422101E-2</v>
      </c>
    </row>
    <row r="1696" spans="2:57" x14ac:dyDescent="0.25">
      <c r="B1696" t="s">
        <v>102</v>
      </c>
      <c r="C1696" s="13">
        <v>3.0549898167006099E-2</v>
      </c>
      <c r="D1696" s="13">
        <v>3.8961038961039002E-2</v>
      </c>
      <c r="E1696" s="13">
        <v>2.96296296296296E-2</v>
      </c>
      <c r="F1696" s="13">
        <v>1.5748031496062999E-2</v>
      </c>
      <c r="G1696" s="13">
        <v>3.6821705426356599E-2</v>
      </c>
      <c r="H1696" s="13"/>
      <c r="I1696" s="13">
        <v>2.3605150214592301E-2</v>
      </c>
      <c r="J1696" s="13">
        <v>3.6821705426356599E-2</v>
      </c>
      <c r="K1696" s="13"/>
      <c r="L1696" s="13">
        <v>1.5625E-2</v>
      </c>
      <c r="M1696" s="13">
        <v>2.5974025974026E-2</v>
      </c>
      <c r="N1696" s="13">
        <v>4.3478260869565202E-2</v>
      </c>
      <c r="O1696" s="13">
        <v>2.7863777089783302E-2</v>
      </c>
      <c r="P1696" s="13"/>
      <c r="Q1696" s="13">
        <v>1.8018018018018001E-2</v>
      </c>
      <c r="R1696" s="13">
        <v>5.4054054054054099E-2</v>
      </c>
      <c r="S1696" s="13">
        <v>4.3478260869565202E-2</v>
      </c>
      <c r="T1696" s="13">
        <v>0</v>
      </c>
      <c r="U1696" s="13">
        <v>0</v>
      </c>
      <c r="V1696" s="13">
        <v>3.8167938931297697E-2</v>
      </c>
      <c r="W1696" s="13">
        <v>8.1632653061224497E-2</v>
      </c>
      <c r="X1696" s="13">
        <v>3.07017543859649E-2</v>
      </c>
      <c r="Y1696" s="13"/>
      <c r="Z1696" s="13">
        <v>2.15827338129496E-2</v>
      </c>
      <c r="AA1696" s="13">
        <v>2.4539877300613501E-2</v>
      </c>
      <c r="AB1696" s="13">
        <v>1.9480519480519501E-2</v>
      </c>
      <c r="AC1696" s="13">
        <v>4.4692737430167599E-2</v>
      </c>
      <c r="AD1696" s="13">
        <v>4.7619047619047603E-2</v>
      </c>
      <c r="AE1696" s="13">
        <v>3.6697247706422E-2</v>
      </c>
      <c r="AF1696" s="13">
        <v>2.3809523809523801E-2</v>
      </c>
      <c r="AG1696" s="13">
        <v>2.1978021978022001E-2</v>
      </c>
      <c r="AH1696" s="13"/>
      <c r="AI1696" s="13">
        <v>4.4444444444444398E-2</v>
      </c>
      <c r="AJ1696" s="13">
        <v>0</v>
      </c>
      <c r="AK1696" s="13">
        <v>4.5751633986928102E-2</v>
      </c>
      <c r="AL1696" s="13">
        <v>2.98804780876494E-2</v>
      </c>
      <c r="AM1696" s="13">
        <v>3.4482758620689703E-2</v>
      </c>
      <c r="AN1696" s="13"/>
      <c r="AO1696" s="13">
        <v>3.0100334448160501E-2</v>
      </c>
      <c r="AP1696" s="13">
        <v>3.125E-2</v>
      </c>
      <c r="AQ1696" s="13"/>
      <c r="AR1696" s="13">
        <v>3.125E-2</v>
      </c>
      <c r="AS1696" s="13">
        <v>2.7972027972028E-2</v>
      </c>
      <c r="AT1696" s="13">
        <v>5.8823529411764698E-2</v>
      </c>
      <c r="AU1696" s="13">
        <v>0</v>
      </c>
      <c r="AV1696" s="13">
        <v>3.3613445378151301E-2</v>
      </c>
      <c r="AW1696" s="13">
        <v>3.8961038961039002E-2</v>
      </c>
      <c r="AX1696" s="13">
        <v>2.3809523809523801E-2</v>
      </c>
      <c r="AY1696" s="13">
        <v>5.8823529411764698E-2</v>
      </c>
      <c r="AZ1696" s="13">
        <v>4.9019607843137303E-2</v>
      </c>
      <c r="BA1696" s="13">
        <v>0</v>
      </c>
      <c r="BB1696" s="13">
        <v>3.5087719298245598E-2</v>
      </c>
      <c r="BC1696" s="13">
        <v>1.88679245283019E-2</v>
      </c>
      <c r="BD1696" s="13"/>
      <c r="BE1696" s="13">
        <v>3.39943342776204E-2</v>
      </c>
    </row>
    <row r="1697" spans="2:57" x14ac:dyDescent="0.25">
      <c r="B1697" t="s">
        <v>103</v>
      </c>
      <c r="C1697" s="13">
        <v>5.8044806517311601E-2</v>
      </c>
      <c r="D1697" s="13">
        <v>2.5974025974026E-2</v>
      </c>
      <c r="E1697" s="13">
        <v>7.4074074074074098E-2</v>
      </c>
      <c r="F1697" s="13">
        <v>6.2992125984251995E-2</v>
      </c>
      <c r="G1697" s="13">
        <v>5.6201550387596902E-2</v>
      </c>
      <c r="H1697" s="13"/>
      <c r="I1697" s="13">
        <v>6.0085836909871203E-2</v>
      </c>
      <c r="J1697" s="13">
        <v>5.6201550387596902E-2</v>
      </c>
      <c r="K1697" s="13"/>
      <c r="L1697" s="13">
        <v>7.03125E-2</v>
      </c>
      <c r="M1697" s="13">
        <v>3.03030303030303E-2</v>
      </c>
      <c r="N1697" s="13">
        <v>5.6856187290969903E-2</v>
      </c>
      <c r="O1697" s="13">
        <v>7.4303405572755402E-2</v>
      </c>
      <c r="P1697" s="13"/>
      <c r="Q1697" s="13">
        <v>5.4054054054054099E-2</v>
      </c>
      <c r="R1697" s="13">
        <v>4.0540540540540501E-2</v>
      </c>
      <c r="S1697" s="13">
        <v>3.2608695652173898E-2</v>
      </c>
      <c r="T1697" s="13">
        <v>8.4112149532710304E-2</v>
      </c>
      <c r="U1697" s="13">
        <v>8.0645161290322606E-2</v>
      </c>
      <c r="V1697" s="13">
        <v>5.34351145038168E-2</v>
      </c>
      <c r="W1697" s="13">
        <v>2.04081632653061E-2</v>
      </c>
      <c r="X1697" s="13">
        <v>6.5789473684210495E-2</v>
      </c>
      <c r="Y1697" s="13"/>
      <c r="Z1697" s="13">
        <v>6.4748201438848907E-2</v>
      </c>
      <c r="AA1697" s="13">
        <v>6.7484662576687102E-2</v>
      </c>
      <c r="AB1697" s="13">
        <v>5.1948051948052E-2</v>
      </c>
      <c r="AC1697" s="13">
        <v>5.0279329608938501E-2</v>
      </c>
      <c r="AD1697" s="13">
        <v>6.6666666666666693E-2</v>
      </c>
      <c r="AE1697" s="13">
        <v>5.5045871559633003E-2</v>
      </c>
      <c r="AF1697" s="13">
        <v>7.1428571428571397E-2</v>
      </c>
      <c r="AG1697" s="13">
        <v>4.3956043956044001E-2</v>
      </c>
      <c r="AH1697" s="13"/>
      <c r="AI1697" s="13">
        <v>2.2222222222222199E-2</v>
      </c>
      <c r="AJ1697" s="13">
        <v>7.2164948453608199E-2</v>
      </c>
      <c r="AK1697" s="13">
        <v>5.22875816993464E-2</v>
      </c>
      <c r="AL1697" s="13">
        <v>6.7729083665338599E-2</v>
      </c>
      <c r="AM1697" s="13">
        <v>3.4482758620689703E-2</v>
      </c>
      <c r="AN1697" s="13"/>
      <c r="AO1697" s="13">
        <v>6.3545150501672198E-2</v>
      </c>
      <c r="AP1697" s="13">
        <v>4.9479166666666699E-2</v>
      </c>
      <c r="AQ1697" s="13"/>
      <c r="AR1697" s="13">
        <v>4.6875E-2</v>
      </c>
      <c r="AS1697" s="13">
        <v>4.5454545454545497E-2</v>
      </c>
      <c r="AT1697" s="13">
        <v>0.11764705882352899</v>
      </c>
      <c r="AU1697" s="13">
        <v>9.6774193548387094E-2</v>
      </c>
      <c r="AV1697" s="13">
        <v>8.40336134453782E-2</v>
      </c>
      <c r="AW1697" s="13">
        <v>9.0909090909090898E-2</v>
      </c>
      <c r="AX1697" s="13">
        <v>5.95238095238095E-2</v>
      </c>
      <c r="AY1697" s="13">
        <v>5.8823529411764698E-2</v>
      </c>
      <c r="AZ1697" s="13">
        <v>9.8039215686274508E-3</v>
      </c>
      <c r="BA1697" s="13">
        <v>0.10344827586206901</v>
      </c>
      <c r="BB1697" s="13">
        <v>5.2631578947368397E-2</v>
      </c>
      <c r="BC1697" s="13">
        <v>3.77358490566038E-2</v>
      </c>
      <c r="BD1697" s="13"/>
      <c r="BE1697" s="13">
        <v>4.8158640226628899E-2</v>
      </c>
    </row>
    <row r="1698" spans="2:57" x14ac:dyDescent="0.25">
      <c r="B1698" t="s">
        <v>104</v>
      </c>
      <c r="C1698" s="13">
        <v>7.5356415478615102E-2</v>
      </c>
      <c r="D1698" s="13">
        <v>0.103896103896104</v>
      </c>
      <c r="E1698" s="13">
        <v>5.9259259259259303E-2</v>
      </c>
      <c r="F1698" s="13">
        <v>8.2677165354330701E-2</v>
      </c>
      <c r="G1698" s="13">
        <v>7.1705426356589094E-2</v>
      </c>
      <c r="H1698" s="13"/>
      <c r="I1698" s="13">
        <v>7.9399141630901296E-2</v>
      </c>
      <c r="J1698" s="13">
        <v>7.1705426356589094E-2</v>
      </c>
      <c r="K1698" s="13"/>
      <c r="L1698" s="13">
        <v>4.6875E-2</v>
      </c>
      <c r="M1698" s="13">
        <v>6.4935064935064901E-2</v>
      </c>
      <c r="N1698" s="13">
        <v>8.0267558528428096E-2</v>
      </c>
      <c r="O1698" s="13">
        <v>8.9783281733746098E-2</v>
      </c>
      <c r="P1698" s="13"/>
      <c r="Q1698" s="13">
        <v>0.108108108108108</v>
      </c>
      <c r="R1698" s="13">
        <v>4.0540540540540501E-2</v>
      </c>
      <c r="S1698" s="13">
        <v>5.4347826086956499E-2</v>
      </c>
      <c r="T1698" s="13">
        <v>3.7383177570093497E-2</v>
      </c>
      <c r="U1698" s="13">
        <v>7.25806451612903E-2</v>
      </c>
      <c r="V1698" s="13">
        <v>9.1603053435114504E-2</v>
      </c>
      <c r="W1698" s="13">
        <v>5.10204081632653E-2</v>
      </c>
      <c r="X1698" s="13">
        <v>9.2105263157894704E-2</v>
      </c>
      <c r="Y1698" s="13"/>
      <c r="Z1698" s="13">
        <v>0.100719424460432</v>
      </c>
      <c r="AA1698" s="13">
        <v>8.5889570552147201E-2</v>
      </c>
      <c r="AB1698" s="13">
        <v>8.4415584415584402E-2</v>
      </c>
      <c r="AC1698" s="13">
        <v>5.0279329608938501E-2</v>
      </c>
      <c r="AD1698" s="13">
        <v>0.104761904761905</v>
      </c>
      <c r="AE1698" s="13">
        <v>4.5871559633027498E-2</v>
      </c>
      <c r="AF1698" s="13">
        <v>0</v>
      </c>
      <c r="AG1698" s="13">
        <v>8.7912087912087905E-2</v>
      </c>
      <c r="AH1698" s="13"/>
      <c r="AI1698" s="13">
        <v>8.8888888888888906E-2</v>
      </c>
      <c r="AJ1698" s="13">
        <v>6.18556701030928E-2</v>
      </c>
      <c r="AK1698" s="13">
        <v>7.8431372549019607E-2</v>
      </c>
      <c r="AL1698" s="13">
        <v>7.5697211155378502E-2</v>
      </c>
      <c r="AM1698" s="13">
        <v>6.3218390804597693E-2</v>
      </c>
      <c r="AN1698" s="13"/>
      <c r="AO1698" s="13">
        <v>6.8561872909699006E-2</v>
      </c>
      <c r="AP1698" s="13">
        <v>8.59375E-2</v>
      </c>
      <c r="AQ1698" s="13"/>
      <c r="AR1698" s="13">
        <v>0.109375</v>
      </c>
      <c r="AS1698" s="13">
        <v>6.6433566433566404E-2</v>
      </c>
      <c r="AT1698" s="13">
        <v>0</v>
      </c>
      <c r="AU1698" s="13">
        <v>6.4516129032258104E-2</v>
      </c>
      <c r="AV1698" s="13">
        <v>7.5630252100840303E-2</v>
      </c>
      <c r="AW1698" s="13">
        <v>6.4935064935064901E-2</v>
      </c>
      <c r="AX1698" s="13">
        <v>8.3333333333333301E-2</v>
      </c>
      <c r="AY1698" s="13">
        <v>8.8235294117647106E-2</v>
      </c>
      <c r="AZ1698" s="13">
        <v>4.9019607843137303E-2</v>
      </c>
      <c r="BA1698" s="13">
        <v>0.13793103448275901</v>
      </c>
      <c r="BB1698" s="13">
        <v>8.7719298245614002E-2</v>
      </c>
      <c r="BC1698" s="13">
        <v>7.5471698113207503E-2</v>
      </c>
      <c r="BD1698" s="13"/>
      <c r="BE1698" s="13">
        <v>7.3654390934844202E-2</v>
      </c>
    </row>
    <row r="1699" spans="2:57" x14ac:dyDescent="0.25">
      <c r="B1699" t="s">
        <v>131</v>
      </c>
      <c r="C1699" s="13">
        <v>0.14765784114052999</v>
      </c>
      <c r="D1699" s="13">
        <v>0.15584415584415601</v>
      </c>
      <c r="E1699" s="13">
        <v>0.2</v>
      </c>
      <c r="F1699" s="13">
        <v>0.122047244094488</v>
      </c>
      <c r="G1699" s="13">
        <v>0.145348837209302</v>
      </c>
      <c r="H1699" s="13"/>
      <c r="I1699" s="13">
        <v>0.15021459227467801</v>
      </c>
      <c r="J1699" s="13">
        <v>0.145348837209302</v>
      </c>
      <c r="K1699" s="13"/>
      <c r="L1699" s="13">
        <v>0.15625</v>
      </c>
      <c r="M1699" s="13">
        <v>0.12554112554112601</v>
      </c>
      <c r="N1699" s="13">
        <v>0.13712374581939801</v>
      </c>
      <c r="O1699" s="13">
        <v>0.17027863777089799</v>
      </c>
      <c r="P1699" s="13"/>
      <c r="Q1699" s="13">
        <v>0.144144144144144</v>
      </c>
      <c r="R1699" s="13">
        <v>0.14864864864864899</v>
      </c>
      <c r="S1699" s="13">
        <v>0.15217391304347799</v>
      </c>
      <c r="T1699" s="13">
        <v>0.177570093457944</v>
      </c>
      <c r="U1699" s="13">
        <v>0.19354838709677399</v>
      </c>
      <c r="V1699" s="13">
        <v>9.1603053435114504E-2</v>
      </c>
      <c r="W1699" s="13">
        <v>0.16326530612244899</v>
      </c>
      <c r="X1699" s="13">
        <v>0.13157894736842099</v>
      </c>
      <c r="Y1699" s="13"/>
      <c r="Z1699" s="13">
        <v>0.20863309352518</v>
      </c>
      <c r="AA1699" s="13">
        <v>0.14110429447852799</v>
      </c>
      <c r="AB1699" s="13">
        <v>0.17532467532467499</v>
      </c>
      <c r="AC1699" s="13">
        <v>0.122905027932961</v>
      </c>
      <c r="AD1699" s="13">
        <v>8.5714285714285701E-2</v>
      </c>
      <c r="AE1699" s="13">
        <v>0.17431192660550501</v>
      </c>
      <c r="AF1699" s="13">
        <v>0.14285714285714299</v>
      </c>
      <c r="AG1699" s="13">
        <v>0.10989010989011</v>
      </c>
      <c r="AH1699" s="13"/>
      <c r="AI1699" s="13">
        <v>0.133333333333333</v>
      </c>
      <c r="AJ1699" s="13">
        <v>0.17525773195876301</v>
      </c>
      <c r="AK1699" s="13">
        <v>0.18954248366013099</v>
      </c>
      <c r="AL1699" s="13">
        <v>0.14143426294820699</v>
      </c>
      <c r="AM1699" s="13">
        <v>0.109195402298851</v>
      </c>
      <c r="AN1699" s="13"/>
      <c r="AO1699" s="13">
        <v>0.162207357859532</v>
      </c>
      <c r="AP1699" s="13">
        <v>0.125</v>
      </c>
      <c r="AQ1699" s="13"/>
      <c r="AR1699" s="13">
        <v>9.375E-2</v>
      </c>
      <c r="AS1699" s="13">
        <v>0.160839160839161</v>
      </c>
      <c r="AT1699" s="13">
        <v>0.23529411764705899</v>
      </c>
      <c r="AU1699" s="13">
        <v>0.19354838709677399</v>
      </c>
      <c r="AV1699" s="13">
        <v>0.184873949579832</v>
      </c>
      <c r="AW1699" s="13">
        <v>0.15584415584415601</v>
      </c>
      <c r="AX1699" s="13">
        <v>9.5238095238095205E-2</v>
      </c>
      <c r="AY1699" s="13">
        <v>0.11764705882352899</v>
      </c>
      <c r="AZ1699" s="13">
        <v>8.8235294117647106E-2</v>
      </c>
      <c r="BA1699" s="13">
        <v>0.17241379310344801</v>
      </c>
      <c r="BB1699" s="13">
        <v>0.140350877192982</v>
      </c>
      <c r="BC1699" s="13">
        <v>0.18867924528301899</v>
      </c>
      <c r="BD1699" s="13"/>
      <c r="BE1699" s="13">
        <v>0.13597733711048199</v>
      </c>
    </row>
    <row r="1700" spans="2:57" x14ac:dyDescent="0.25">
      <c r="B1700" t="s">
        <v>132</v>
      </c>
      <c r="C1700" s="13">
        <v>0.13543788187372699</v>
      </c>
      <c r="D1700" s="13">
        <v>0.18181818181818199</v>
      </c>
      <c r="E1700" s="13">
        <v>0.140740740740741</v>
      </c>
      <c r="F1700" s="13">
        <v>0.133858267716535</v>
      </c>
      <c r="G1700" s="13">
        <v>0.127906976744186</v>
      </c>
      <c r="H1700" s="13"/>
      <c r="I1700" s="13">
        <v>0.143776824034335</v>
      </c>
      <c r="J1700" s="13">
        <v>0.127906976744186</v>
      </c>
      <c r="K1700" s="13"/>
      <c r="L1700" s="13">
        <v>0.1328125</v>
      </c>
      <c r="M1700" s="13">
        <v>0.14285714285714299</v>
      </c>
      <c r="N1700" s="13">
        <v>0.13043478260869601</v>
      </c>
      <c r="O1700" s="13">
        <v>0.13622291021671801</v>
      </c>
      <c r="P1700" s="13"/>
      <c r="Q1700" s="13">
        <v>0.144144144144144</v>
      </c>
      <c r="R1700" s="13">
        <v>0.14864864864864899</v>
      </c>
      <c r="S1700" s="13">
        <v>0.119565217391304</v>
      </c>
      <c r="T1700" s="13">
        <v>0.177570093457944</v>
      </c>
      <c r="U1700" s="13">
        <v>8.0645161290322606E-2</v>
      </c>
      <c r="V1700" s="13">
        <v>0.17557251908396901</v>
      </c>
      <c r="W1700" s="13">
        <v>0.13265306122449</v>
      </c>
      <c r="X1700" s="13">
        <v>0.12280701754386</v>
      </c>
      <c r="Y1700" s="13"/>
      <c r="Z1700" s="13">
        <v>0.107913669064748</v>
      </c>
      <c r="AA1700" s="13">
        <v>7.9754601226993904E-2</v>
      </c>
      <c r="AB1700" s="13">
        <v>0.11688311688311701</v>
      </c>
      <c r="AC1700" s="13">
        <v>0.13966480446927401</v>
      </c>
      <c r="AD1700" s="13">
        <v>0.14285714285714299</v>
      </c>
      <c r="AE1700" s="13">
        <v>0.17431192660550501</v>
      </c>
      <c r="AF1700" s="13">
        <v>0.119047619047619</v>
      </c>
      <c r="AG1700" s="13">
        <v>0.25274725274725302</v>
      </c>
      <c r="AH1700" s="13"/>
      <c r="AI1700" s="13">
        <v>8.8888888888888906E-2</v>
      </c>
      <c r="AJ1700" s="13">
        <v>0.164948453608247</v>
      </c>
      <c r="AK1700" s="13">
        <v>0.16339869281045799</v>
      </c>
      <c r="AL1700" s="13">
        <v>0.139442231075697</v>
      </c>
      <c r="AM1700" s="13">
        <v>9.7701149425287404E-2</v>
      </c>
      <c r="AN1700" s="13"/>
      <c r="AO1700" s="13">
        <v>0.13377926421404701</v>
      </c>
      <c r="AP1700" s="13">
        <v>0.13802083333333301</v>
      </c>
      <c r="AQ1700" s="13"/>
      <c r="AR1700" s="13">
        <v>9.375E-2</v>
      </c>
      <c r="AS1700" s="13">
        <v>0.12237762237762199</v>
      </c>
      <c r="AT1700" s="13">
        <v>5.8823529411764698E-2</v>
      </c>
      <c r="AU1700" s="13">
        <v>0.12903225806451599</v>
      </c>
      <c r="AV1700" s="13">
        <v>0.11764705882352899</v>
      </c>
      <c r="AW1700" s="13">
        <v>0.168831168831169</v>
      </c>
      <c r="AX1700" s="13">
        <v>0.14285714285714299</v>
      </c>
      <c r="AY1700" s="13">
        <v>0.14705882352941199</v>
      </c>
      <c r="AZ1700" s="13">
        <v>0.16666666666666699</v>
      </c>
      <c r="BA1700" s="13">
        <v>0.20689655172413801</v>
      </c>
      <c r="BB1700" s="13">
        <v>0.12280701754386</v>
      </c>
      <c r="BC1700" s="13">
        <v>0.13207547169811301</v>
      </c>
      <c r="BD1700" s="13"/>
      <c r="BE1700" s="13">
        <v>0.110481586402266</v>
      </c>
    </row>
    <row r="1701" spans="2:57" x14ac:dyDescent="0.25">
      <c r="B1701" t="s">
        <v>630</v>
      </c>
      <c r="C1701" s="13">
        <v>0.17006109979633399</v>
      </c>
      <c r="D1701" s="13">
        <v>0.18181818181818199</v>
      </c>
      <c r="E1701" s="13">
        <v>0.18518518518518501</v>
      </c>
      <c r="F1701" s="13">
        <v>0.15748031496063</v>
      </c>
      <c r="G1701" s="13">
        <v>0.170542635658915</v>
      </c>
      <c r="H1701" s="13"/>
      <c r="I1701" s="13">
        <v>0.169527896995708</v>
      </c>
      <c r="J1701" s="13">
        <v>0.170542635658915</v>
      </c>
      <c r="K1701" s="13"/>
      <c r="L1701" s="13">
        <v>0.171875</v>
      </c>
      <c r="M1701" s="13">
        <v>0.17316017316017299</v>
      </c>
      <c r="N1701" s="13">
        <v>0.19063545150501701</v>
      </c>
      <c r="O1701" s="13">
        <v>0.148606811145511</v>
      </c>
      <c r="P1701" s="13"/>
      <c r="Q1701" s="13">
        <v>0.22522522522522501</v>
      </c>
      <c r="R1701" s="13">
        <v>0.17567567567567599</v>
      </c>
      <c r="S1701" s="13">
        <v>0.184782608695652</v>
      </c>
      <c r="T1701" s="13">
        <v>0.14953271028037399</v>
      </c>
      <c r="U1701" s="13">
        <v>0.17741935483870999</v>
      </c>
      <c r="V1701" s="13">
        <v>0.14503816793893101</v>
      </c>
      <c r="W1701" s="13">
        <v>0.13265306122449</v>
      </c>
      <c r="X1701" s="13">
        <v>0.175438596491228</v>
      </c>
      <c r="Y1701" s="13"/>
      <c r="Z1701" s="13">
        <v>0.12230215827338101</v>
      </c>
      <c r="AA1701" s="13">
        <v>0.20858895705521499</v>
      </c>
      <c r="AB1701" s="13">
        <v>0.22727272727272699</v>
      </c>
      <c r="AC1701" s="13">
        <v>0.122905027932961</v>
      </c>
      <c r="AD1701" s="13">
        <v>0.15238095238095201</v>
      </c>
      <c r="AE1701" s="13">
        <v>0.155963302752294</v>
      </c>
      <c r="AF1701" s="13">
        <v>0.16666666666666699</v>
      </c>
      <c r="AG1701" s="13">
        <v>0.20879120879120899</v>
      </c>
      <c r="AH1701" s="13"/>
      <c r="AI1701" s="13">
        <v>0.17777777777777801</v>
      </c>
      <c r="AJ1701" s="13">
        <v>0.20618556701030899</v>
      </c>
      <c r="AK1701" s="13">
        <v>0.15686274509803899</v>
      </c>
      <c r="AL1701" s="13">
        <v>0.16932270916334699</v>
      </c>
      <c r="AM1701" s="13">
        <v>0.160919540229885</v>
      </c>
      <c r="AN1701" s="13"/>
      <c r="AO1701" s="13">
        <v>0.167224080267559</v>
      </c>
      <c r="AP1701" s="13">
        <v>0.17447916666666699</v>
      </c>
      <c r="AQ1701" s="13"/>
      <c r="AR1701" s="13">
        <v>0.203125</v>
      </c>
      <c r="AS1701" s="13">
        <v>0.15034965034965</v>
      </c>
      <c r="AT1701" s="13">
        <v>0.23529411764705899</v>
      </c>
      <c r="AU1701" s="13">
        <v>0.19354838709677399</v>
      </c>
      <c r="AV1701" s="13">
        <v>0.17647058823529399</v>
      </c>
      <c r="AW1701" s="13">
        <v>0.11688311688311701</v>
      </c>
      <c r="AX1701" s="13">
        <v>0.273809523809524</v>
      </c>
      <c r="AY1701" s="13">
        <v>0.14705882352941199</v>
      </c>
      <c r="AZ1701" s="13">
        <v>0.16666666666666699</v>
      </c>
      <c r="BA1701" s="13">
        <v>0.10344827586206901</v>
      </c>
      <c r="BB1701" s="13">
        <v>0.21052631578947401</v>
      </c>
      <c r="BC1701" s="13">
        <v>0.15094339622641501</v>
      </c>
      <c r="BD1701" s="13"/>
      <c r="BE1701" s="13">
        <v>0.20396600566572201</v>
      </c>
    </row>
    <row r="1702" spans="2:57" x14ac:dyDescent="0.25">
      <c r="B1702" t="s">
        <v>631</v>
      </c>
      <c r="C1702" s="13">
        <v>0.13849287169042801</v>
      </c>
      <c r="D1702" s="13">
        <v>6.4935064935064901E-2</v>
      </c>
      <c r="E1702" s="13">
        <v>9.6296296296296297E-2</v>
      </c>
      <c r="F1702" s="13">
        <v>0.20078740157480299</v>
      </c>
      <c r="G1702" s="13">
        <v>0.12984496124031</v>
      </c>
      <c r="H1702" s="13"/>
      <c r="I1702" s="13">
        <v>0.14806866952789699</v>
      </c>
      <c r="J1702" s="13">
        <v>0.12984496124031</v>
      </c>
      <c r="K1702" s="13"/>
      <c r="L1702" s="13">
        <v>0.1484375</v>
      </c>
      <c r="M1702" s="13">
        <v>0.14285714285714299</v>
      </c>
      <c r="N1702" s="13">
        <v>0.14381270903009999</v>
      </c>
      <c r="O1702" s="13">
        <v>0.126934984520124</v>
      </c>
      <c r="P1702" s="13"/>
      <c r="Q1702" s="13">
        <v>7.2072072072072099E-2</v>
      </c>
      <c r="R1702" s="13">
        <v>0.121621621621622</v>
      </c>
      <c r="S1702" s="13">
        <v>0.20652173913043501</v>
      </c>
      <c r="T1702" s="13">
        <v>0.14018691588785001</v>
      </c>
      <c r="U1702" s="13">
        <v>0.14516129032258099</v>
      </c>
      <c r="V1702" s="13">
        <v>0.16030534351145001</v>
      </c>
      <c r="W1702" s="13">
        <v>0.183673469387755</v>
      </c>
      <c r="X1702" s="13">
        <v>0.118421052631579</v>
      </c>
      <c r="Y1702" s="13"/>
      <c r="Z1702" s="13">
        <v>0.12949640287769801</v>
      </c>
      <c r="AA1702" s="13">
        <v>0.11656441717791401</v>
      </c>
      <c r="AB1702" s="13">
        <v>0.12987012987013</v>
      </c>
      <c r="AC1702" s="13">
        <v>0.17318435754189901</v>
      </c>
      <c r="AD1702" s="13">
        <v>0.17142857142857101</v>
      </c>
      <c r="AE1702" s="13">
        <v>0.155963302752294</v>
      </c>
      <c r="AF1702" s="13">
        <v>0.16666666666666699</v>
      </c>
      <c r="AG1702" s="13">
        <v>6.5934065934065894E-2</v>
      </c>
      <c r="AH1702" s="13"/>
      <c r="AI1702" s="13">
        <v>0.2</v>
      </c>
      <c r="AJ1702" s="13">
        <v>0.15463917525773199</v>
      </c>
      <c r="AK1702" s="13">
        <v>0.14379084967320299</v>
      </c>
      <c r="AL1702" s="13">
        <v>0.139442231075697</v>
      </c>
      <c r="AM1702" s="13">
        <v>0.114942528735632</v>
      </c>
      <c r="AN1702" s="13"/>
      <c r="AO1702" s="13">
        <v>0.13545150501672201</v>
      </c>
      <c r="AP1702" s="13">
        <v>0.14322916666666699</v>
      </c>
      <c r="AQ1702" s="13"/>
      <c r="AR1702" s="13">
        <v>0.171875</v>
      </c>
      <c r="AS1702" s="13">
        <v>0.13986013986014001</v>
      </c>
      <c r="AT1702" s="13">
        <v>0.23529411764705899</v>
      </c>
      <c r="AU1702" s="13">
        <v>0.12903225806451599</v>
      </c>
      <c r="AV1702" s="13">
        <v>9.2436974789915999E-2</v>
      </c>
      <c r="AW1702" s="13">
        <v>0.14285714285714299</v>
      </c>
      <c r="AX1702" s="13">
        <v>0.14285714285714299</v>
      </c>
      <c r="AY1702" s="13">
        <v>8.8235294117647106E-2</v>
      </c>
      <c r="AZ1702" s="13">
        <v>0.20588235294117599</v>
      </c>
      <c r="BA1702" s="13">
        <v>3.4482758620689703E-2</v>
      </c>
      <c r="BB1702" s="13">
        <v>0.157894736842105</v>
      </c>
      <c r="BC1702" s="13">
        <v>0.15094339622641501</v>
      </c>
      <c r="BD1702" s="13"/>
      <c r="BE1702" s="13">
        <v>0.15014164305948999</v>
      </c>
    </row>
    <row r="1703" spans="2:57" x14ac:dyDescent="0.25">
      <c r="B1703" t="s">
        <v>632</v>
      </c>
      <c r="C1703" s="13">
        <v>9.4704684317718904E-2</v>
      </c>
      <c r="D1703" s="13">
        <v>3.8961038961039002E-2</v>
      </c>
      <c r="E1703" s="13">
        <v>7.4074074074074098E-2</v>
      </c>
      <c r="F1703" s="13">
        <v>7.8740157480315001E-2</v>
      </c>
      <c r="G1703" s="13">
        <v>0.116279069767442</v>
      </c>
      <c r="H1703" s="13"/>
      <c r="I1703" s="13">
        <v>7.0815450643776798E-2</v>
      </c>
      <c r="J1703" s="13">
        <v>0.116279069767442</v>
      </c>
      <c r="K1703" s="13"/>
      <c r="L1703" s="13">
        <v>8.59375E-2</v>
      </c>
      <c r="M1703" s="13">
        <v>0.108225108225108</v>
      </c>
      <c r="N1703" s="13">
        <v>0.107023411371237</v>
      </c>
      <c r="O1703" s="13">
        <v>7.7399380804953594E-2</v>
      </c>
      <c r="P1703" s="13"/>
      <c r="Q1703" s="13">
        <v>7.2072072072072099E-2</v>
      </c>
      <c r="R1703" s="13">
        <v>9.45945945945946E-2</v>
      </c>
      <c r="S1703" s="13">
        <v>8.6956521739130405E-2</v>
      </c>
      <c r="T1703" s="13">
        <v>7.4766355140186896E-2</v>
      </c>
      <c r="U1703" s="13">
        <v>9.6774193548387094E-2</v>
      </c>
      <c r="V1703" s="13">
        <v>0.106870229007634</v>
      </c>
      <c r="W1703" s="13">
        <v>0.102040816326531</v>
      </c>
      <c r="X1703" s="13">
        <v>0.114035087719298</v>
      </c>
      <c r="Y1703" s="13"/>
      <c r="Z1703" s="13">
        <v>6.4748201438848907E-2</v>
      </c>
      <c r="AA1703" s="13">
        <v>0.13496932515337401</v>
      </c>
      <c r="AB1703" s="13">
        <v>4.5454545454545497E-2</v>
      </c>
      <c r="AC1703" s="13">
        <v>0.11731843575419</v>
      </c>
      <c r="AD1703" s="13">
        <v>8.5714285714285701E-2</v>
      </c>
      <c r="AE1703" s="13">
        <v>7.3394495412843999E-2</v>
      </c>
      <c r="AF1703" s="13">
        <v>0.214285714285714</v>
      </c>
      <c r="AG1703" s="13">
        <v>8.7912087912087905E-2</v>
      </c>
      <c r="AH1703" s="13"/>
      <c r="AI1703" s="13">
        <v>0.11111111111111099</v>
      </c>
      <c r="AJ1703" s="13">
        <v>4.1237113402061903E-2</v>
      </c>
      <c r="AK1703" s="13">
        <v>5.22875816993464E-2</v>
      </c>
      <c r="AL1703" s="13">
        <v>0.111553784860558</v>
      </c>
      <c r="AM1703" s="13">
        <v>0.114942528735632</v>
      </c>
      <c r="AN1703" s="13"/>
      <c r="AO1703" s="13">
        <v>9.8662207357859494E-2</v>
      </c>
      <c r="AP1703" s="13">
        <v>8.8541666666666699E-2</v>
      </c>
      <c r="AQ1703" s="13"/>
      <c r="AR1703" s="13">
        <v>0.1875</v>
      </c>
      <c r="AS1703" s="13">
        <v>9.7902097902097904E-2</v>
      </c>
      <c r="AT1703" s="13">
        <v>0</v>
      </c>
      <c r="AU1703" s="13">
        <v>9.6774193548387094E-2</v>
      </c>
      <c r="AV1703" s="13">
        <v>0.109243697478992</v>
      </c>
      <c r="AW1703" s="13">
        <v>7.7922077922077906E-2</v>
      </c>
      <c r="AX1703" s="13">
        <v>7.1428571428571397E-2</v>
      </c>
      <c r="AY1703" s="13">
        <v>0.11764705882352899</v>
      </c>
      <c r="AZ1703" s="13">
        <v>6.8627450980392204E-2</v>
      </c>
      <c r="BA1703" s="13">
        <v>6.8965517241379296E-2</v>
      </c>
      <c r="BB1703" s="13">
        <v>0.105263157894737</v>
      </c>
      <c r="BC1703" s="13">
        <v>7.5471698113207503E-2</v>
      </c>
      <c r="BD1703" s="13"/>
      <c r="BE1703" s="13">
        <v>0.10481586402266301</v>
      </c>
    </row>
    <row r="1704" spans="2:57" x14ac:dyDescent="0.25">
      <c r="B1704" t="s">
        <v>633</v>
      </c>
      <c r="C1704" s="13">
        <v>0.10386965376782099</v>
      </c>
      <c r="D1704" s="13">
        <v>0.12987012987013</v>
      </c>
      <c r="E1704" s="13">
        <v>6.6666666666666693E-2</v>
      </c>
      <c r="F1704" s="13">
        <v>0.10629921259842499</v>
      </c>
      <c r="G1704" s="13">
        <v>0.108527131782946</v>
      </c>
      <c r="H1704" s="13"/>
      <c r="I1704" s="13">
        <v>9.8712446351931299E-2</v>
      </c>
      <c r="J1704" s="13">
        <v>0.108527131782946</v>
      </c>
      <c r="K1704" s="13"/>
      <c r="L1704" s="13">
        <v>0.125</v>
      </c>
      <c r="M1704" s="13">
        <v>0.12121212121212099</v>
      </c>
      <c r="N1704" s="13">
        <v>7.69230769230769E-2</v>
      </c>
      <c r="O1704" s="13">
        <v>0.105263157894737</v>
      </c>
      <c r="P1704" s="13"/>
      <c r="Q1704" s="13">
        <v>9.00900900900901E-2</v>
      </c>
      <c r="R1704" s="13">
        <v>0.108108108108108</v>
      </c>
      <c r="S1704" s="13">
        <v>9.7826086956521702E-2</v>
      </c>
      <c r="T1704" s="13">
        <v>7.4766355140186896E-2</v>
      </c>
      <c r="U1704" s="13">
        <v>0.104838709677419</v>
      </c>
      <c r="V1704" s="13">
        <v>0.114503816793893</v>
      </c>
      <c r="W1704" s="13">
        <v>0.122448979591837</v>
      </c>
      <c r="X1704" s="13">
        <v>0.105263157894737</v>
      </c>
      <c r="Y1704" s="13"/>
      <c r="Z1704" s="13">
        <v>0.14388489208633101</v>
      </c>
      <c r="AA1704" s="13">
        <v>0.104294478527607</v>
      </c>
      <c r="AB1704" s="13">
        <v>0.103896103896104</v>
      </c>
      <c r="AC1704" s="13">
        <v>0.100558659217877</v>
      </c>
      <c r="AD1704" s="13">
        <v>7.6190476190476197E-2</v>
      </c>
      <c r="AE1704" s="13">
        <v>8.2568807339449504E-2</v>
      </c>
      <c r="AF1704" s="13">
        <v>9.5238095238095205E-2</v>
      </c>
      <c r="AG1704" s="13">
        <v>0.10989010989011</v>
      </c>
      <c r="AH1704" s="13"/>
      <c r="AI1704" s="13">
        <v>2.2222222222222199E-2</v>
      </c>
      <c r="AJ1704" s="13">
        <v>9.2783505154639206E-2</v>
      </c>
      <c r="AK1704" s="13">
        <v>7.8431372549019607E-2</v>
      </c>
      <c r="AL1704" s="13">
        <v>9.56175298804781E-2</v>
      </c>
      <c r="AM1704" s="13">
        <v>0.17816091954023</v>
      </c>
      <c r="AN1704" s="13"/>
      <c r="AO1704" s="13">
        <v>9.5317725752508395E-2</v>
      </c>
      <c r="AP1704" s="13">
        <v>0.1171875</v>
      </c>
      <c r="AQ1704" s="13"/>
      <c r="AR1704" s="13">
        <v>4.6875E-2</v>
      </c>
      <c r="AS1704" s="13">
        <v>0.13986013986014001</v>
      </c>
      <c r="AT1704" s="13">
        <v>5.8823529411764698E-2</v>
      </c>
      <c r="AU1704" s="13">
        <v>6.4516129032258104E-2</v>
      </c>
      <c r="AV1704" s="13">
        <v>8.40336134453782E-2</v>
      </c>
      <c r="AW1704" s="13">
        <v>7.7922077922077906E-2</v>
      </c>
      <c r="AX1704" s="13">
        <v>7.1428571428571397E-2</v>
      </c>
      <c r="AY1704" s="13">
        <v>0.11764705882352899</v>
      </c>
      <c r="AZ1704" s="13">
        <v>0.12745098039215699</v>
      </c>
      <c r="BA1704" s="13">
        <v>8.6206896551724102E-2</v>
      </c>
      <c r="BB1704" s="13">
        <v>7.0175438596491196E-2</v>
      </c>
      <c r="BC1704" s="13">
        <v>0.15094339622641501</v>
      </c>
      <c r="BD1704" s="13"/>
      <c r="BE1704" s="13">
        <v>9.9150141643059506E-2</v>
      </c>
    </row>
    <row r="1705" spans="2:57" x14ac:dyDescent="0.25">
      <c r="B1705" t="s">
        <v>634</v>
      </c>
      <c r="C1705" s="13">
        <v>6.1099796334012201E-3</v>
      </c>
      <c r="D1705" s="13">
        <v>3.8961038961039002E-2</v>
      </c>
      <c r="E1705" s="13">
        <v>7.4074074074074103E-3</v>
      </c>
      <c r="F1705" s="13">
        <v>3.9370078740157497E-3</v>
      </c>
      <c r="G1705" s="13">
        <v>1.9379844961240299E-3</v>
      </c>
      <c r="H1705" s="13"/>
      <c r="I1705" s="13">
        <v>1.07296137339056E-2</v>
      </c>
      <c r="J1705" s="13">
        <v>1.9379844961240299E-3</v>
      </c>
      <c r="K1705" s="13"/>
      <c r="L1705" s="13">
        <v>7.8125E-3</v>
      </c>
      <c r="M1705" s="13">
        <v>8.6580086580086597E-3</v>
      </c>
      <c r="N1705" s="13">
        <v>0</v>
      </c>
      <c r="O1705" s="13">
        <v>9.2879256965944304E-3</v>
      </c>
      <c r="P1705" s="13"/>
      <c r="Q1705" s="13">
        <v>1.8018018018018001E-2</v>
      </c>
      <c r="R1705" s="13">
        <v>1.35135135135135E-2</v>
      </c>
      <c r="S1705" s="13">
        <v>1.0869565217391301E-2</v>
      </c>
      <c r="T1705" s="13">
        <v>0</v>
      </c>
      <c r="U1705" s="13">
        <v>8.0645161290322596E-3</v>
      </c>
      <c r="V1705" s="13">
        <v>0</v>
      </c>
      <c r="W1705" s="13">
        <v>0</v>
      </c>
      <c r="X1705" s="13">
        <v>4.3859649122806998E-3</v>
      </c>
      <c r="Y1705" s="13"/>
      <c r="Z1705" s="13">
        <v>7.1942446043165497E-3</v>
      </c>
      <c r="AA1705" s="13">
        <v>6.13496932515337E-3</v>
      </c>
      <c r="AB1705" s="13">
        <v>1.2987012987013E-2</v>
      </c>
      <c r="AC1705" s="13">
        <v>0</v>
      </c>
      <c r="AD1705" s="13">
        <v>0</v>
      </c>
      <c r="AE1705" s="13">
        <v>9.1743119266055103E-3</v>
      </c>
      <c r="AF1705" s="13">
        <v>0</v>
      </c>
      <c r="AG1705" s="13">
        <v>1.0989010989011E-2</v>
      </c>
      <c r="AH1705" s="13"/>
      <c r="AI1705" s="13">
        <v>2.2222222222222199E-2</v>
      </c>
      <c r="AJ1705" s="13">
        <v>0</v>
      </c>
      <c r="AK1705" s="13">
        <v>1.9607843137254902E-2</v>
      </c>
      <c r="AL1705" s="13">
        <v>3.9840637450199202E-3</v>
      </c>
      <c r="AM1705" s="13">
        <v>0</v>
      </c>
      <c r="AN1705" s="13"/>
      <c r="AO1705" s="13">
        <v>1.00334448160535E-2</v>
      </c>
      <c r="AP1705" s="13">
        <v>0</v>
      </c>
      <c r="AQ1705" s="13"/>
      <c r="AR1705" s="13">
        <v>0</v>
      </c>
      <c r="AS1705" s="13">
        <v>6.9930069930069904E-3</v>
      </c>
      <c r="AT1705" s="13">
        <v>0</v>
      </c>
      <c r="AU1705" s="13">
        <v>0</v>
      </c>
      <c r="AV1705" s="13">
        <v>8.4033613445378096E-3</v>
      </c>
      <c r="AW1705" s="13">
        <v>0</v>
      </c>
      <c r="AX1705" s="13">
        <v>1.1904761904761901E-2</v>
      </c>
      <c r="AY1705" s="13">
        <v>2.9411764705882401E-2</v>
      </c>
      <c r="AZ1705" s="13">
        <v>9.8039215686274508E-3</v>
      </c>
      <c r="BA1705" s="13">
        <v>0</v>
      </c>
      <c r="BB1705" s="13">
        <v>0</v>
      </c>
      <c r="BC1705" s="13">
        <v>0</v>
      </c>
      <c r="BD1705" s="13"/>
      <c r="BE1705" s="13">
        <v>2.8328611898016999E-3</v>
      </c>
    </row>
    <row r="1706" spans="2:57" x14ac:dyDescent="0.25">
      <c r="C1706" s="13"/>
      <c r="D1706" s="13"/>
      <c r="E1706" s="13"/>
      <c r="F1706" s="13"/>
      <c r="G1706" s="13"/>
      <c r="H1706" s="13"/>
      <c r="I1706" s="13"/>
      <c r="J1706" s="13"/>
      <c r="K1706" s="13"/>
      <c r="L1706" s="13"/>
      <c r="M1706" s="13"/>
      <c r="N1706" s="13"/>
      <c r="O1706" s="13"/>
      <c r="P1706" s="13"/>
      <c r="Q1706" s="13"/>
      <c r="R1706" s="13"/>
      <c r="S1706" s="13"/>
      <c r="T1706" s="13"/>
      <c r="U1706" s="13"/>
      <c r="V1706" s="13"/>
      <c r="W1706" s="13"/>
      <c r="X1706" s="13"/>
      <c r="Y1706" s="13"/>
      <c r="Z1706" s="13"/>
      <c r="AA1706" s="13"/>
      <c r="AB1706" s="13"/>
      <c r="AC1706" s="13"/>
      <c r="AD1706" s="13"/>
      <c r="AE1706" s="13"/>
      <c r="AF1706" s="13"/>
      <c r="AG1706" s="13"/>
      <c r="AH1706" s="13"/>
      <c r="AI1706" s="13"/>
      <c r="AJ1706" s="13"/>
      <c r="AK1706" s="13"/>
      <c r="AL1706" s="13"/>
      <c r="AM1706" s="13"/>
      <c r="AN1706" s="13"/>
      <c r="AO1706" s="13"/>
      <c r="AP1706" s="13"/>
      <c r="AQ1706" s="13"/>
      <c r="AR1706" s="13"/>
      <c r="AS1706" s="13"/>
      <c r="AT1706" s="13"/>
      <c r="AU1706" s="13"/>
      <c r="AV1706" s="13"/>
      <c r="AW1706" s="13"/>
      <c r="AX1706" s="13"/>
      <c r="AY1706" s="13"/>
      <c r="AZ1706" s="13"/>
      <c r="BA1706" s="13"/>
      <c r="BB1706" s="13"/>
      <c r="BC1706" s="13"/>
      <c r="BD1706" s="13"/>
      <c r="BE1706" s="13"/>
    </row>
    <row r="1707" spans="2:57" x14ac:dyDescent="0.25">
      <c r="B1707" s="6" t="s">
        <v>645</v>
      </c>
      <c r="C1707" s="13"/>
      <c r="D1707" s="13"/>
      <c r="E1707" s="13"/>
      <c r="F1707" s="13"/>
      <c r="G1707" s="13"/>
      <c r="H1707" s="13"/>
      <c r="I1707" s="13"/>
      <c r="J1707" s="13"/>
      <c r="K1707" s="13"/>
      <c r="L1707" s="13"/>
      <c r="M1707" s="13"/>
      <c r="N1707" s="13"/>
      <c r="O1707" s="13"/>
      <c r="P1707" s="13"/>
      <c r="Q1707" s="13"/>
      <c r="R1707" s="13"/>
      <c r="S1707" s="13"/>
      <c r="T1707" s="13"/>
      <c r="U1707" s="13"/>
      <c r="V1707" s="13"/>
      <c r="W1707" s="13"/>
      <c r="X1707" s="13"/>
      <c r="Y1707" s="13"/>
      <c r="Z1707" s="13"/>
      <c r="AA1707" s="13"/>
      <c r="AB1707" s="13"/>
      <c r="AC1707" s="13"/>
      <c r="AD1707" s="13"/>
      <c r="AE1707" s="13"/>
      <c r="AF1707" s="13"/>
      <c r="AG1707" s="13"/>
      <c r="AH1707" s="13"/>
      <c r="AI1707" s="13"/>
      <c r="AJ1707" s="13"/>
      <c r="AK1707" s="13"/>
      <c r="AL1707" s="13"/>
      <c r="AM1707" s="13"/>
      <c r="AN1707" s="13"/>
      <c r="AO1707" s="13"/>
      <c r="AP1707" s="13"/>
      <c r="AQ1707" s="13"/>
      <c r="AR1707" s="13"/>
      <c r="AS1707" s="13"/>
      <c r="AT1707" s="13"/>
      <c r="AU1707" s="13"/>
      <c r="AV1707" s="13"/>
      <c r="AW1707" s="13"/>
      <c r="AX1707" s="13"/>
      <c r="AY1707" s="13"/>
      <c r="AZ1707" s="13"/>
      <c r="BA1707" s="13"/>
      <c r="BB1707" s="13"/>
      <c r="BC1707" s="13"/>
      <c r="BD1707" s="13"/>
      <c r="BE1707" s="13"/>
    </row>
    <row r="1708" spans="2:57" x14ac:dyDescent="0.25">
      <c r="B1708" s="23" t="s">
        <v>242</v>
      </c>
      <c r="C1708" s="13"/>
      <c r="D1708" s="13"/>
      <c r="E1708" s="13"/>
      <c r="F1708" s="13"/>
      <c r="G1708" s="13"/>
      <c r="H1708" s="13"/>
      <c r="I1708" s="13"/>
      <c r="J1708" s="13"/>
      <c r="K1708" s="13"/>
      <c r="L1708" s="13"/>
      <c r="M1708" s="13"/>
      <c r="N1708" s="13"/>
      <c r="O1708" s="13"/>
      <c r="P1708" s="13"/>
      <c r="Q1708" s="13"/>
      <c r="R1708" s="13"/>
      <c r="S1708" s="13"/>
      <c r="T1708" s="13"/>
      <c r="U1708" s="13"/>
      <c r="V1708" s="13"/>
      <c r="W1708" s="13"/>
      <c r="X1708" s="13"/>
      <c r="Y1708" s="13"/>
      <c r="Z1708" s="13"/>
      <c r="AA1708" s="13"/>
      <c r="AB1708" s="13"/>
      <c r="AC1708" s="13"/>
      <c r="AD1708" s="13"/>
      <c r="AE1708" s="13"/>
      <c r="AF1708" s="13"/>
      <c r="AG1708" s="13"/>
      <c r="AH1708" s="13"/>
      <c r="AI1708" s="13"/>
      <c r="AJ1708" s="13"/>
      <c r="AK1708" s="13"/>
      <c r="AL1708" s="13"/>
      <c r="AM1708" s="13"/>
      <c r="AN1708" s="13"/>
      <c r="AO1708" s="13"/>
      <c r="AP1708" s="13"/>
      <c r="AQ1708" s="13"/>
      <c r="AR1708" s="13"/>
      <c r="AS1708" s="13"/>
      <c r="AT1708" s="13"/>
      <c r="AU1708" s="13"/>
      <c r="AV1708" s="13"/>
      <c r="AW1708" s="13"/>
      <c r="AX1708" s="13"/>
      <c r="AY1708" s="13"/>
      <c r="AZ1708" s="13"/>
      <c r="BA1708" s="13"/>
      <c r="BB1708" s="13"/>
      <c r="BC1708" s="13"/>
      <c r="BD1708" s="13"/>
      <c r="BE1708" s="13"/>
    </row>
    <row r="1709" spans="2:57" x14ac:dyDescent="0.25">
      <c r="B1709" t="s">
        <v>642</v>
      </c>
      <c r="C1709" s="13">
        <v>0.37270875763747502</v>
      </c>
      <c r="D1709" s="13">
        <v>0.29870129870129902</v>
      </c>
      <c r="E1709" s="13">
        <v>0.38518518518518502</v>
      </c>
      <c r="F1709" s="13">
        <v>0.32283464566929099</v>
      </c>
      <c r="G1709" s="13">
        <v>0.40503875968992198</v>
      </c>
      <c r="H1709" s="13"/>
      <c r="I1709" s="13">
        <v>0.33690987124463501</v>
      </c>
      <c r="J1709" s="13">
        <v>0.40503875968992198</v>
      </c>
      <c r="K1709" s="13"/>
      <c r="L1709" s="13">
        <v>0.4921875</v>
      </c>
      <c r="M1709" s="13">
        <v>0.34199134199134201</v>
      </c>
      <c r="N1709" s="13">
        <v>0.36789297658862902</v>
      </c>
      <c r="O1709" s="13">
        <v>0.34984520123839002</v>
      </c>
      <c r="P1709" s="13"/>
      <c r="Q1709" s="13">
        <v>0.35135135135135098</v>
      </c>
      <c r="R1709" s="13">
        <v>0.40540540540540498</v>
      </c>
      <c r="S1709" s="13">
        <v>0.282608695652174</v>
      </c>
      <c r="T1709" s="13">
        <v>0.45794392523364502</v>
      </c>
      <c r="U1709" s="13">
        <v>0.41129032258064502</v>
      </c>
      <c r="V1709" s="13">
        <v>0.33587786259542002</v>
      </c>
      <c r="W1709" s="13">
        <v>0.30612244897959201</v>
      </c>
      <c r="X1709" s="13">
        <v>0.40789473684210498</v>
      </c>
      <c r="Y1709" s="13"/>
      <c r="Z1709" s="13">
        <v>0.410071942446043</v>
      </c>
      <c r="AA1709" s="13">
        <v>0.36196319018404899</v>
      </c>
      <c r="AB1709" s="13">
        <v>0.38311688311688302</v>
      </c>
      <c r="AC1709" s="13">
        <v>0.37430167597765401</v>
      </c>
      <c r="AD1709" s="13">
        <v>0.38095238095238099</v>
      </c>
      <c r="AE1709" s="13">
        <v>0.36697247706421998</v>
      </c>
      <c r="AF1709" s="13">
        <v>0.28571428571428598</v>
      </c>
      <c r="AG1709" s="13">
        <v>0.35164835164835201</v>
      </c>
      <c r="AH1709" s="13"/>
      <c r="AI1709" s="13">
        <v>0.24444444444444399</v>
      </c>
      <c r="AJ1709" s="13">
        <v>0.39175257731958801</v>
      </c>
      <c r="AK1709" s="13">
        <v>0.33986928104575198</v>
      </c>
      <c r="AL1709" s="13">
        <v>0.37848605577689198</v>
      </c>
      <c r="AM1709" s="13">
        <v>0.39655172413793099</v>
      </c>
      <c r="AN1709" s="13"/>
      <c r="AO1709" s="13">
        <v>0.37625418060200699</v>
      </c>
      <c r="AP1709" s="13">
        <v>0.3671875</v>
      </c>
      <c r="AQ1709" s="13"/>
      <c r="AR1709" s="13">
        <v>0.359375</v>
      </c>
      <c r="AS1709" s="13">
        <v>0.38111888111888098</v>
      </c>
      <c r="AT1709" s="13">
        <v>0.47058823529411797</v>
      </c>
      <c r="AU1709" s="13">
        <v>0.32258064516128998</v>
      </c>
      <c r="AV1709" s="13">
        <v>0.40336134453781503</v>
      </c>
      <c r="AW1709" s="13">
        <v>0.36363636363636398</v>
      </c>
      <c r="AX1709" s="13">
        <v>0.33333333333333298</v>
      </c>
      <c r="AY1709" s="13">
        <v>0.32352941176470601</v>
      </c>
      <c r="AZ1709" s="13">
        <v>0.35294117647058798</v>
      </c>
      <c r="BA1709" s="13">
        <v>0.41379310344827602</v>
      </c>
      <c r="BB1709" s="13">
        <v>0.45614035087719301</v>
      </c>
      <c r="BC1709" s="13">
        <v>0.28301886792452802</v>
      </c>
      <c r="BD1709" s="13"/>
      <c r="BE1709" s="13">
        <v>0.36827195467422102</v>
      </c>
    </row>
    <row r="1710" spans="2:57" x14ac:dyDescent="0.25">
      <c r="B1710" t="s">
        <v>643</v>
      </c>
      <c r="C1710" s="13">
        <v>0.25865580448065201</v>
      </c>
      <c r="D1710" s="13">
        <v>0.22077922077922099</v>
      </c>
      <c r="E1710" s="13">
        <v>0.296296296296296</v>
      </c>
      <c r="F1710" s="13">
        <v>0.255905511811024</v>
      </c>
      <c r="G1710" s="13">
        <v>0.25581395348837199</v>
      </c>
      <c r="H1710" s="13"/>
      <c r="I1710" s="13">
        <v>0.26180257510729599</v>
      </c>
      <c r="J1710" s="13">
        <v>0.25581395348837199</v>
      </c>
      <c r="K1710" s="13"/>
      <c r="L1710" s="13">
        <v>0.28125</v>
      </c>
      <c r="M1710" s="13">
        <v>0.32467532467532501</v>
      </c>
      <c r="N1710" s="13">
        <v>0.24080267558528401</v>
      </c>
      <c r="O1710" s="13">
        <v>0.21981424148606801</v>
      </c>
      <c r="P1710" s="13"/>
      <c r="Q1710" s="13">
        <v>0.27927927927927898</v>
      </c>
      <c r="R1710" s="13">
        <v>0.28378378378378399</v>
      </c>
      <c r="S1710" s="13">
        <v>0.33695652173912999</v>
      </c>
      <c r="T1710" s="13">
        <v>0.25233644859813098</v>
      </c>
      <c r="U1710" s="13">
        <v>0.241935483870968</v>
      </c>
      <c r="V1710" s="13">
        <v>0.27480916030534402</v>
      </c>
      <c r="W1710" s="13">
        <v>0.19387755102040799</v>
      </c>
      <c r="X1710" s="13">
        <v>0.24122807017543901</v>
      </c>
      <c r="Y1710" s="13"/>
      <c r="Z1710" s="13">
        <v>0.23741007194244601</v>
      </c>
      <c r="AA1710" s="13">
        <v>0.23926380368098199</v>
      </c>
      <c r="AB1710" s="13">
        <v>0.27272727272727298</v>
      </c>
      <c r="AC1710" s="13">
        <v>0.31843575418994402</v>
      </c>
      <c r="AD1710" s="13">
        <v>0.19047619047618999</v>
      </c>
      <c r="AE1710" s="13">
        <v>0.302752293577982</v>
      </c>
      <c r="AF1710" s="13">
        <v>0.33333333333333298</v>
      </c>
      <c r="AG1710" s="13">
        <v>0.175824175824176</v>
      </c>
      <c r="AH1710" s="13"/>
      <c r="AI1710" s="13">
        <v>0.37777777777777799</v>
      </c>
      <c r="AJ1710" s="13">
        <v>0.30927835051546398</v>
      </c>
      <c r="AK1710" s="13">
        <v>0.25490196078431399</v>
      </c>
      <c r="AL1710" s="13">
        <v>0.25498007968127501</v>
      </c>
      <c r="AM1710" s="13">
        <v>0.229885057471264</v>
      </c>
      <c r="AN1710" s="13"/>
      <c r="AO1710" s="13">
        <v>0.230769230769231</v>
      </c>
      <c r="AP1710" s="13">
        <v>0.30208333333333298</v>
      </c>
      <c r="AQ1710" s="13"/>
      <c r="AR1710" s="13">
        <v>0.375</v>
      </c>
      <c r="AS1710" s="13">
        <v>0.23776223776223801</v>
      </c>
      <c r="AT1710" s="13">
        <v>0.29411764705882398</v>
      </c>
      <c r="AU1710" s="13">
        <v>0.35483870967741898</v>
      </c>
      <c r="AV1710" s="13">
        <v>0.218487394957983</v>
      </c>
      <c r="AW1710" s="13">
        <v>0.28571428571428598</v>
      </c>
      <c r="AX1710" s="13">
        <v>0.32142857142857101</v>
      </c>
      <c r="AY1710" s="13">
        <v>0.20588235294117599</v>
      </c>
      <c r="AZ1710" s="13">
        <v>0.20588235294117599</v>
      </c>
      <c r="BA1710" s="13">
        <v>0.20689655172413801</v>
      </c>
      <c r="BB1710" s="13">
        <v>0.33333333333333298</v>
      </c>
      <c r="BC1710" s="13">
        <v>0.22641509433962301</v>
      </c>
      <c r="BD1710" s="13"/>
      <c r="BE1710" s="13">
        <v>0.314447592067989</v>
      </c>
    </row>
    <row r="1711" spans="2:57" x14ac:dyDescent="0.25">
      <c r="B1711" t="s">
        <v>644</v>
      </c>
      <c r="C1711" s="13">
        <v>0.32484725050916502</v>
      </c>
      <c r="D1711" s="13">
        <v>0.415584415584416</v>
      </c>
      <c r="E1711" s="13">
        <v>0.25925925925925902</v>
      </c>
      <c r="F1711" s="13">
        <v>0.35039370078740201</v>
      </c>
      <c r="G1711" s="13">
        <v>0.315891472868217</v>
      </c>
      <c r="H1711" s="13"/>
      <c r="I1711" s="13">
        <v>0.33476394849785401</v>
      </c>
      <c r="J1711" s="13">
        <v>0.315891472868217</v>
      </c>
      <c r="K1711" s="13"/>
      <c r="L1711" s="13">
        <v>0.1953125</v>
      </c>
      <c r="M1711" s="13">
        <v>0.307359307359307</v>
      </c>
      <c r="N1711" s="13">
        <v>0.35785953177257501</v>
      </c>
      <c r="O1711" s="13">
        <v>0.359133126934985</v>
      </c>
      <c r="P1711" s="13"/>
      <c r="Q1711" s="13">
        <v>0.32432432432432401</v>
      </c>
      <c r="R1711" s="13">
        <v>0.29729729729729698</v>
      </c>
      <c r="S1711" s="13">
        <v>0.29347826086956502</v>
      </c>
      <c r="T1711" s="13">
        <v>0.26168224299065401</v>
      </c>
      <c r="U1711" s="13">
        <v>0.29838709677419401</v>
      </c>
      <c r="V1711" s="13">
        <v>0.36641221374045801</v>
      </c>
      <c r="W1711" s="13">
        <v>0.42857142857142899</v>
      </c>
      <c r="X1711" s="13">
        <v>0.320175438596491</v>
      </c>
      <c r="Y1711" s="13"/>
      <c r="Z1711" s="13">
        <v>0.29496402877697803</v>
      </c>
      <c r="AA1711" s="13">
        <v>0.36809815950920199</v>
      </c>
      <c r="AB1711" s="13">
        <v>0.26623376623376599</v>
      </c>
      <c r="AC1711" s="13">
        <v>0.29608938547486002</v>
      </c>
      <c r="AD1711" s="13">
        <v>0.371428571428571</v>
      </c>
      <c r="AE1711" s="13">
        <v>0.27522935779816499</v>
      </c>
      <c r="AF1711" s="13">
        <v>0.35714285714285698</v>
      </c>
      <c r="AG1711" s="13">
        <v>0.43956043956044</v>
      </c>
      <c r="AH1711" s="13"/>
      <c r="AI1711" s="13">
        <v>0.31111111111111101</v>
      </c>
      <c r="AJ1711" s="13">
        <v>0.268041237113402</v>
      </c>
      <c r="AK1711" s="13">
        <v>0.32679738562091498</v>
      </c>
      <c r="AL1711" s="13">
        <v>0.32868525896414302</v>
      </c>
      <c r="AM1711" s="13">
        <v>0.35632183908046</v>
      </c>
      <c r="AN1711" s="13"/>
      <c r="AO1711" s="13">
        <v>0.34448160535117101</v>
      </c>
      <c r="AP1711" s="13">
        <v>0.29427083333333298</v>
      </c>
      <c r="AQ1711" s="13"/>
      <c r="AR1711" s="13">
        <v>0.25</v>
      </c>
      <c r="AS1711" s="13">
        <v>0.32867132867132898</v>
      </c>
      <c r="AT1711" s="13">
        <v>0.23529411764705899</v>
      </c>
      <c r="AU1711" s="13">
        <v>0.32258064516128998</v>
      </c>
      <c r="AV1711" s="13">
        <v>0.32773109243697501</v>
      </c>
      <c r="AW1711" s="13">
        <v>0.31168831168831201</v>
      </c>
      <c r="AX1711" s="13">
        <v>0.32142857142857101</v>
      </c>
      <c r="AY1711" s="13">
        <v>0.41176470588235298</v>
      </c>
      <c r="AZ1711" s="13">
        <v>0.39215686274509798</v>
      </c>
      <c r="BA1711" s="13">
        <v>0.32758620689655199</v>
      </c>
      <c r="BB1711" s="13">
        <v>0.21052631578947401</v>
      </c>
      <c r="BC1711" s="13">
        <v>0.37735849056603799</v>
      </c>
      <c r="BD1711" s="13"/>
      <c r="BE1711" s="13">
        <v>0.297450424929178</v>
      </c>
    </row>
    <row r="1712" spans="2:57" x14ac:dyDescent="0.25">
      <c r="B1712" t="s">
        <v>134</v>
      </c>
      <c r="C1712" s="13">
        <v>4.3788187372708801E-2</v>
      </c>
      <c r="D1712" s="13">
        <v>6.4935064935064901E-2</v>
      </c>
      <c r="E1712" s="13">
        <v>5.9259259259259303E-2</v>
      </c>
      <c r="F1712" s="13">
        <v>7.0866141732283505E-2</v>
      </c>
      <c r="G1712" s="13">
        <v>2.32558139534884E-2</v>
      </c>
      <c r="H1712" s="13"/>
      <c r="I1712" s="13">
        <v>6.6523605150214604E-2</v>
      </c>
      <c r="J1712" s="13">
        <v>2.32558139534884E-2</v>
      </c>
      <c r="K1712" s="13"/>
      <c r="L1712" s="13">
        <v>3.125E-2</v>
      </c>
      <c r="M1712" s="13">
        <v>2.5974025974026E-2</v>
      </c>
      <c r="N1712" s="13">
        <v>3.3444816053511697E-2</v>
      </c>
      <c r="O1712" s="13">
        <v>7.1207430340557307E-2</v>
      </c>
      <c r="P1712" s="13"/>
      <c r="Q1712" s="13">
        <v>4.5045045045045001E-2</v>
      </c>
      <c r="R1712" s="13">
        <v>1.35135135135135E-2</v>
      </c>
      <c r="S1712" s="13">
        <v>8.6956521739130405E-2</v>
      </c>
      <c r="T1712" s="13">
        <v>2.80373831775701E-2</v>
      </c>
      <c r="U1712" s="13">
        <v>4.8387096774193498E-2</v>
      </c>
      <c r="V1712" s="13">
        <v>2.2900763358778602E-2</v>
      </c>
      <c r="W1712" s="13">
        <v>7.1428571428571397E-2</v>
      </c>
      <c r="X1712" s="13">
        <v>3.07017543859649E-2</v>
      </c>
      <c r="Y1712" s="13"/>
      <c r="Z1712" s="13">
        <v>5.7553956834532398E-2</v>
      </c>
      <c r="AA1712" s="13">
        <v>3.0674846625766899E-2</v>
      </c>
      <c r="AB1712" s="13">
        <v>7.7922077922077906E-2</v>
      </c>
      <c r="AC1712" s="13">
        <v>1.11731843575419E-2</v>
      </c>
      <c r="AD1712" s="13">
        <v>5.7142857142857099E-2</v>
      </c>
      <c r="AE1712" s="13">
        <v>5.5045871559633003E-2</v>
      </c>
      <c r="AF1712" s="13">
        <v>2.3809523809523801E-2</v>
      </c>
      <c r="AG1712" s="13">
        <v>3.2967032967033003E-2</v>
      </c>
      <c r="AH1712" s="13"/>
      <c r="AI1712" s="13">
        <v>6.6666666666666693E-2</v>
      </c>
      <c r="AJ1712" s="13">
        <v>3.09278350515464E-2</v>
      </c>
      <c r="AK1712" s="13">
        <v>7.8431372549019607E-2</v>
      </c>
      <c r="AL1712" s="13">
        <v>3.7848605577689202E-2</v>
      </c>
      <c r="AM1712" s="13">
        <v>1.72413793103448E-2</v>
      </c>
      <c r="AN1712" s="13"/>
      <c r="AO1712" s="13">
        <v>4.8494983277592003E-2</v>
      </c>
      <c r="AP1712" s="13">
        <v>3.6458333333333301E-2</v>
      </c>
      <c r="AQ1712" s="13"/>
      <c r="AR1712" s="13">
        <v>1.5625E-2</v>
      </c>
      <c r="AS1712" s="13">
        <v>5.2447552447552399E-2</v>
      </c>
      <c r="AT1712" s="13">
        <v>0</v>
      </c>
      <c r="AU1712" s="13">
        <v>0</v>
      </c>
      <c r="AV1712" s="13">
        <v>5.0420168067226899E-2</v>
      </c>
      <c r="AW1712" s="13">
        <v>3.8961038961039002E-2</v>
      </c>
      <c r="AX1712" s="13">
        <v>2.3809523809523801E-2</v>
      </c>
      <c r="AY1712" s="13">
        <v>5.8823529411764698E-2</v>
      </c>
      <c r="AZ1712" s="13">
        <v>4.9019607843137303E-2</v>
      </c>
      <c r="BA1712" s="13">
        <v>5.1724137931034503E-2</v>
      </c>
      <c r="BB1712" s="13">
        <v>0</v>
      </c>
      <c r="BC1712" s="13">
        <v>0.113207547169811</v>
      </c>
      <c r="BD1712" s="13"/>
      <c r="BE1712" s="13">
        <v>1.9830028328611901E-2</v>
      </c>
    </row>
    <row r="1713" spans="2:57" x14ac:dyDescent="0.25">
      <c r="C1713" s="13"/>
      <c r="D1713" s="13"/>
      <c r="E1713" s="13"/>
      <c r="F1713" s="13"/>
      <c r="G1713" s="13"/>
      <c r="H1713" s="13"/>
      <c r="I1713" s="13"/>
      <c r="J1713" s="13"/>
      <c r="K1713" s="13"/>
      <c r="L1713" s="13"/>
      <c r="M1713" s="13"/>
      <c r="N1713" s="13"/>
      <c r="O1713" s="13"/>
      <c r="P1713" s="13"/>
      <c r="Q1713" s="13"/>
      <c r="R1713" s="13"/>
      <c r="S1713" s="13"/>
      <c r="T1713" s="13"/>
      <c r="U1713" s="13"/>
      <c r="V1713" s="13"/>
      <c r="W1713" s="13"/>
      <c r="X1713" s="13"/>
      <c r="Y1713" s="13"/>
      <c r="Z1713" s="13"/>
      <c r="AA1713" s="13"/>
      <c r="AB1713" s="13"/>
      <c r="AC1713" s="13"/>
      <c r="AD1713" s="13"/>
      <c r="AE1713" s="13"/>
      <c r="AF1713" s="13"/>
      <c r="AG1713" s="13"/>
      <c r="AH1713" s="13"/>
      <c r="AI1713" s="13"/>
      <c r="AJ1713" s="13"/>
      <c r="AK1713" s="13"/>
      <c r="AL1713" s="13"/>
      <c r="AM1713" s="13"/>
      <c r="AN1713" s="13"/>
      <c r="AO1713" s="13"/>
      <c r="AP1713" s="13"/>
      <c r="AQ1713" s="13"/>
      <c r="AR1713" s="13"/>
      <c r="AS1713" s="13"/>
      <c r="AT1713" s="13"/>
      <c r="AU1713" s="13"/>
      <c r="AV1713" s="13"/>
      <c r="AW1713" s="13"/>
      <c r="AX1713" s="13"/>
      <c r="AY1713" s="13"/>
      <c r="AZ1713" s="13"/>
      <c r="BA1713" s="13"/>
      <c r="BB1713" s="13"/>
      <c r="BC1713" s="13"/>
      <c r="BD1713" s="13"/>
      <c r="BE1713" s="13"/>
    </row>
    <row r="1714" spans="2:57" x14ac:dyDescent="0.25">
      <c r="B1714" s="6" t="s">
        <v>662</v>
      </c>
      <c r="C1714" s="13"/>
      <c r="D1714" s="13"/>
      <c r="E1714" s="13"/>
      <c r="F1714" s="13"/>
      <c r="G1714" s="13"/>
      <c r="H1714" s="13"/>
      <c r="I1714" s="13"/>
      <c r="J1714" s="13"/>
      <c r="K1714" s="13"/>
      <c r="L1714" s="13"/>
      <c r="M1714" s="13"/>
      <c r="N1714" s="13"/>
      <c r="O1714" s="13"/>
      <c r="P1714" s="13"/>
      <c r="Q1714" s="13"/>
      <c r="R1714" s="13"/>
      <c r="S1714" s="13"/>
      <c r="T1714" s="13"/>
      <c r="U1714" s="13"/>
      <c r="V1714" s="13"/>
      <c r="W1714" s="13"/>
      <c r="X1714" s="13"/>
      <c r="Y1714" s="13"/>
      <c r="Z1714" s="13"/>
      <c r="AA1714" s="13"/>
      <c r="AB1714" s="13"/>
      <c r="AC1714" s="13"/>
      <c r="AD1714" s="13"/>
      <c r="AE1714" s="13"/>
      <c r="AF1714" s="13"/>
      <c r="AG1714" s="13"/>
      <c r="AH1714" s="13"/>
      <c r="AI1714" s="13"/>
      <c r="AJ1714" s="13"/>
      <c r="AK1714" s="13"/>
      <c r="AL1714" s="13"/>
      <c r="AM1714" s="13"/>
      <c r="AN1714" s="13"/>
      <c r="AO1714" s="13"/>
      <c r="AP1714" s="13"/>
      <c r="AQ1714" s="13"/>
      <c r="AR1714" s="13"/>
      <c r="AS1714" s="13"/>
      <c r="AT1714" s="13"/>
      <c r="AU1714" s="13"/>
      <c r="AV1714" s="13"/>
      <c r="AW1714" s="13"/>
      <c r="AX1714" s="13"/>
      <c r="AY1714" s="13"/>
      <c r="AZ1714" s="13"/>
      <c r="BA1714" s="13"/>
      <c r="BB1714" s="13"/>
      <c r="BC1714" s="13"/>
      <c r="BD1714" s="13"/>
      <c r="BE1714" s="13"/>
    </row>
    <row r="1715" spans="2:57" x14ac:dyDescent="0.25">
      <c r="B1715" s="23" t="s">
        <v>242</v>
      </c>
      <c r="C1715" s="13"/>
      <c r="D1715" s="13"/>
      <c r="E1715" s="13"/>
      <c r="F1715" s="13"/>
      <c r="G1715" s="13"/>
      <c r="H1715" s="13"/>
      <c r="I1715" s="13"/>
      <c r="J1715" s="13"/>
      <c r="K1715" s="13"/>
      <c r="L1715" s="13"/>
      <c r="M1715" s="13"/>
      <c r="N1715" s="13"/>
      <c r="O1715" s="13"/>
      <c r="P1715" s="13"/>
      <c r="Q1715" s="13"/>
      <c r="R1715" s="13"/>
      <c r="S1715" s="13"/>
      <c r="T1715" s="13"/>
      <c r="U1715" s="13"/>
      <c r="V1715" s="13"/>
      <c r="W1715" s="13"/>
      <c r="X1715" s="13"/>
      <c r="Y1715" s="13"/>
      <c r="Z1715" s="13"/>
      <c r="AA1715" s="13"/>
      <c r="AB1715" s="13"/>
      <c r="AC1715" s="13"/>
      <c r="AD1715" s="13"/>
      <c r="AE1715" s="13"/>
      <c r="AF1715" s="13"/>
      <c r="AG1715" s="13"/>
      <c r="AH1715" s="13"/>
      <c r="AI1715" s="13"/>
      <c r="AJ1715" s="13"/>
      <c r="AK1715" s="13"/>
      <c r="AL1715" s="13"/>
      <c r="AM1715" s="13"/>
      <c r="AN1715" s="13"/>
      <c r="AO1715" s="13"/>
      <c r="AP1715" s="13"/>
      <c r="AQ1715" s="13"/>
      <c r="AR1715" s="13"/>
      <c r="AS1715" s="13"/>
      <c r="AT1715" s="13"/>
      <c r="AU1715" s="13"/>
      <c r="AV1715" s="13"/>
      <c r="AW1715" s="13"/>
      <c r="AX1715" s="13"/>
      <c r="AY1715" s="13"/>
      <c r="AZ1715" s="13"/>
      <c r="BA1715" s="13"/>
      <c r="BB1715" s="13"/>
      <c r="BC1715" s="13"/>
      <c r="BD1715" s="13"/>
      <c r="BE1715" s="13"/>
    </row>
    <row r="1716" spans="2:57" x14ac:dyDescent="0.25">
      <c r="B1716" t="s">
        <v>646</v>
      </c>
      <c r="C1716" s="13">
        <v>0.42507645259938798</v>
      </c>
      <c r="D1716" s="13">
        <v>0.42857142857142899</v>
      </c>
      <c r="E1716" s="13">
        <v>0.45925925925925898</v>
      </c>
      <c r="F1716" s="13">
        <v>0.41897233201581002</v>
      </c>
      <c r="G1716" s="13">
        <v>0.418604651162791</v>
      </c>
      <c r="H1716" s="13"/>
      <c r="I1716" s="13">
        <v>0.43225806451612903</v>
      </c>
      <c r="J1716" s="13">
        <v>0.418604651162791</v>
      </c>
      <c r="K1716" s="13"/>
      <c r="L1716" s="13">
        <v>0.3984375</v>
      </c>
      <c r="M1716" s="13">
        <v>0.38961038961039002</v>
      </c>
      <c r="N1716" s="13">
        <v>0.43959731543624198</v>
      </c>
      <c r="O1716" s="13">
        <v>0.448916408668731</v>
      </c>
      <c r="P1716" s="13"/>
      <c r="Q1716" s="13">
        <v>0.44144144144144098</v>
      </c>
      <c r="R1716" s="13">
        <v>0.41891891891891903</v>
      </c>
      <c r="S1716" s="13">
        <v>0.45652173913043498</v>
      </c>
      <c r="T1716" s="13">
        <v>0.401869158878505</v>
      </c>
      <c r="U1716" s="13">
        <v>0.41129032258064502</v>
      </c>
      <c r="V1716" s="13">
        <v>0.34615384615384598</v>
      </c>
      <c r="W1716" s="13">
        <v>0.41836734693877597</v>
      </c>
      <c r="X1716" s="13">
        <v>0.46929824561403499</v>
      </c>
      <c r="Y1716" s="13"/>
      <c r="Z1716" s="13">
        <v>0.42446043165467601</v>
      </c>
      <c r="AA1716" s="13">
        <v>0.441717791411043</v>
      </c>
      <c r="AB1716" s="13">
        <v>0.48051948051948101</v>
      </c>
      <c r="AC1716" s="13">
        <v>0.38547486033519601</v>
      </c>
      <c r="AD1716" s="13">
        <v>0.38095238095238099</v>
      </c>
      <c r="AE1716" s="13">
        <v>0.51851851851851805</v>
      </c>
      <c r="AF1716" s="13">
        <v>0.35714285714285698</v>
      </c>
      <c r="AG1716" s="13">
        <v>0.35164835164835201</v>
      </c>
      <c r="AH1716" s="13"/>
      <c r="AI1716" s="13">
        <v>0.4</v>
      </c>
      <c r="AJ1716" s="13">
        <v>0.39175257731958801</v>
      </c>
      <c r="AK1716" s="13">
        <v>0.47058823529411797</v>
      </c>
      <c r="AL1716" s="13">
        <v>0.43313373253492998</v>
      </c>
      <c r="AM1716" s="13">
        <v>0.37931034482758602</v>
      </c>
      <c r="AN1716" s="13"/>
      <c r="AO1716" s="13">
        <v>0.43383584589614699</v>
      </c>
      <c r="AP1716" s="13">
        <v>0.41145833333333298</v>
      </c>
      <c r="AQ1716" s="13"/>
      <c r="AR1716" s="13">
        <v>0.453125</v>
      </c>
      <c r="AS1716" s="13">
        <v>0.41608391608391598</v>
      </c>
      <c r="AT1716" s="13">
        <v>0.52941176470588203</v>
      </c>
      <c r="AU1716" s="13">
        <v>0.58064516129032295</v>
      </c>
      <c r="AV1716" s="13">
        <v>0.378151260504202</v>
      </c>
      <c r="AW1716" s="13">
        <v>0.57142857142857095</v>
      </c>
      <c r="AX1716" s="13">
        <v>0.40476190476190499</v>
      </c>
      <c r="AY1716" s="13">
        <v>0.38235294117647101</v>
      </c>
      <c r="AZ1716" s="13">
        <v>0.34653465346534701</v>
      </c>
      <c r="BA1716" s="13">
        <v>0.51724137931034497</v>
      </c>
      <c r="BB1716" s="13">
        <v>0.36842105263157898</v>
      </c>
      <c r="BC1716" s="13">
        <v>0.37735849056603799</v>
      </c>
      <c r="BD1716" s="13"/>
      <c r="BE1716" s="13">
        <v>0.44192634560906502</v>
      </c>
    </row>
    <row r="1717" spans="2:57" x14ac:dyDescent="0.25">
      <c r="B1717" t="s">
        <v>647</v>
      </c>
      <c r="C1717" s="13">
        <v>0.40265035677879701</v>
      </c>
      <c r="D1717" s="13">
        <v>0.23376623376623401</v>
      </c>
      <c r="E1717" s="13">
        <v>0.451851851851852</v>
      </c>
      <c r="F1717" s="13">
        <v>0.36363636363636398</v>
      </c>
      <c r="G1717" s="13">
        <v>0.434108527131783</v>
      </c>
      <c r="H1717" s="13"/>
      <c r="I1717" s="13">
        <v>0.36774193548387102</v>
      </c>
      <c r="J1717" s="13">
        <v>0.434108527131783</v>
      </c>
      <c r="K1717" s="13"/>
      <c r="L1717" s="13">
        <v>0.359375</v>
      </c>
      <c r="M1717" s="13">
        <v>0.367965367965368</v>
      </c>
      <c r="N1717" s="13">
        <v>0.42953020134228198</v>
      </c>
      <c r="O1717" s="13">
        <v>0.42105263157894701</v>
      </c>
      <c r="P1717" s="13"/>
      <c r="Q1717" s="13">
        <v>0.28828828828828801</v>
      </c>
      <c r="R1717" s="13">
        <v>0.32432432432432401</v>
      </c>
      <c r="S1717" s="13">
        <v>0.36956521739130399</v>
      </c>
      <c r="T1717" s="13">
        <v>0.43925233644859801</v>
      </c>
      <c r="U1717" s="13">
        <v>0.38709677419354799</v>
      </c>
      <c r="V1717" s="13">
        <v>0.34615384615384598</v>
      </c>
      <c r="W1717" s="13">
        <v>0.38775510204081598</v>
      </c>
      <c r="X1717" s="13">
        <v>0.50877192982456099</v>
      </c>
      <c r="Y1717" s="13"/>
      <c r="Z1717" s="13">
        <v>0.39568345323741</v>
      </c>
      <c r="AA1717" s="13">
        <v>0.46012269938650302</v>
      </c>
      <c r="AB1717" s="13">
        <v>0.43506493506493499</v>
      </c>
      <c r="AC1717" s="13">
        <v>0.37988826815642501</v>
      </c>
      <c r="AD1717" s="13">
        <v>0.36190476190476201</v>
      </c>
      <c r="AE1717" s="13">
        <v>0.43518518518518501</v>
      </c>
      <c r="AF1717" s="13">
        <v>0.38095238095238099</v>
      </c>
      <c r="AG1717" s="13">
        <v>0.31868131868131899</v>
      </c>
      <c r="AH1717" s="13"/>
      <c r="AI1717" s="13">
        <v>0.35555555555555601</v>
      </c>
      <c r="AJ1717" s="13">
        <v>0.39175257731958801</v>
      </c>
      <c r="AK1717" s="13">
        <v>0.38562091503267998</v>
      </c>
      <c r="AL1717" s="13">
        <v>0.42315369261476998</v>
      </c>
      <c r="AM1717" s="13">
        <v>0.390804597701149</v>
      </c>
      <c r="AN1717" s="13"/>
      <c r="AO1717" s="13">
        <v>0.41206030150753797</v>
      </c>
      <c r="AP1717" s="13">
        <v>0.38802083333333298</v>
      </c>
      <c r="AQ1717" s="13"/>
      <c r="AR1717" s="13">
        <v>0.359375</v>
      </c>
      <c r="AS1717" s="13">
        <v>0.46853146853146899</v>
      </c>
      <c r="AT1717" s="13">
        <v>0.47058823529411797</v>
      </c>
      <c r="AU1717" s="13">
        <v>0.41935483870967699</v>
      </c>
      <c r="AV1717" s="13">
        <v>0.45378151260504201</v>
      </c>
      <c r="AW1717" s="13">
        <v>0.40259740259740301</v>
      </c>
      <c r="AX1717" s="13">
        <v>0.297619047619048</v>
      </c>
      <c r="AY1717" s="13">
        <v>0.38235294117647101</v>
      </c>
      <c r="AZ1717" s="13">
        <v>0.35643564356435598</v>
      </c>
      <c r="BA1717" s="13">
        <v>0.41379310344827602</v>
      </c>
      <c r="BB1717" s="13">
        <v>0.31578947368421101</v>
      </c>
      <c r="BC1717" s="13">
        <v>0.30188679245283001</v>
      </c>
      <c r="BD1717" s="13"/>
      <c r="BE1717" s="13">
        <v>0.41643059490084999</v>
      </c>
    </row>
    <row r="1718" spans="2:57" x14ac:dyDescent="0.25">
      <c r="B1718" t="s">
        <v>648</v>
      </c>
      <c r="C1718" s="13">
        <v>0.38226299694189603</v>
      </c>
      <c r="D1718" s="13">
        <v>0.31168831168831201</v>
      </c>
      <c r="E1718" s="13">
        <v>0.32592592592592601</v>
      </c>
      <c r="F1718" s="13">
        <v>0.34782608695652201</v>
      </c>
      <c r="G1718" s="13">
        <v>0.42441860465116299</v>
      </c>
      <c r="H1718" s="13"/>
      <c r="I1718" s="13">
        <v>0.33548387096774201</v>
      </c>
      <c r="J1718" s="13">
        <v>0.42441860465116299</v>
      </c>
      <c r="K1718" s="13"/>
      <c r="L1718" s="13">
        <v>0.359375</v>
      </c>
      <c r="M1718" s="13">
        <v>0.34199134199134201</v>
      </c>
      <c r="N1718" s="13">
        <v>0.38590604026845599</v>
      </c>
      <c r="O1718" s="13">
        <v>0.417956656346749</v>
      </c>
      <c r="P1718" s="13"/>
      <c r="Q1718" s="13">
        <v>0.24324324324324301</v>
      </c>
      <c r="R1718" s="13">
        <v>0.35135135135135098</v>
      </c>
      <c r="S1718" s="13">
        <v>0.26086956521739102</v>
      </c>
      <c r="T1718" s="13">
        <v>0.44859813084112099</v>
      </c>
      <c r="U1718" s="13">
        <v>0.37903225806451601</v>
      </c>
      <c r="V1718" s="13">
        <v>0.39230769230769202</v>
      </c>
      <c r="W1718" s="13">
        <v>0.44897959183673503</v>
      </c>
      <c r="X1718" s="13">
        <v>0.44736842105263203</v>
      </c>
      <c r="Y1718" s="13"/>
      <c r="Z1718" s="13">
        <v>0.33812949640287798</v>
      </c>
      <c r="AA1718" s="13">
        <v>0.42331288343558299</v>
      </c>
      <c r="AB1718" s="13">
        <v>0.39610389610389601</v>
      </c>
      <c r="AC1718" s="13">
        <v>0.40782122905027901</v>
      </c>
      <c r="AD1718" s="13">
        <v>0.34285714285714303</v>
      </c>
      <c r="AE1718" s="13">
        <v>0.38888888888888901</v>
      </c>
      <c r="AF1718" s="13">
        <v>0.40476190476190499</v>
      </c>
      <c r="AG1718" s="13">
        <v>0.32967032967033</v>
      </c>
      <c r="AH1718" s="13"/>
      <c r="AI1718" s="13">
        <v>0.22222222222222199</v>
      </c>
      <c r="AJ1718" s="13">
        <v>0.36082474226804101</v>
      </c>
      <c r="AK1718" s="13">
        <v>0.34640522875816998</v>
      </c>
      <c r="AL1718" s="13">
        <v>0.40319361277445098</v>
      </c>
      <c r="AM1718" s="13">
        <v>0.40804597701149398</v>
      </c>
      <c r="AN1718" s="13"/>
      <c r="AO1718" s="13">
        <v>0.38023450586264701</v>
      </c>
      <c r="AP1718" s="13">
        <v>0.38541666666666702</v>
      </c>
      <c r="AQ1718" s="13"/>
      <c r="AR1718" s="13">
        <v>0.4375</v>
      </c>
      <c r="AS1718" s="13">
        <v>0.40909090909090901</v>
      </c>
      <c r="AT1718" s="13">
        <v>0.35294117647058798</v>
      </c>
      <c r="AU1718" s="13">
        <v>0.41935483870967699</v>
      </c>
      <c r="AV1718" s="13">
        <v>0.436974789915966</v>
      </c>
      <c r="AW1718" s="13">
        <v>0.35064935064935099</v>
      </c>
      <c r="AX1718" s="13">
        <v>0.32142857142857101</v>
      </c>
      <c r="AY1718" s="13">
        <v>0.441176470588235</v>
      </c>
      <c r="AZ1718" s="13">
        <v>0.32673267326732702</v>
      </c>
      <c r="BA1718" s="13">
        <v>0.5</v>
      </c>
      <c r="BB1718" s="13">
        <v>0.26315789473684198</v>
      </c>
      <c r="BC1718" s="13">
        <v>0.245283018867925</v>
      </c>
      <c r="BD1718" s="13"/>
      <c r="BE1718" s="13">
        <v>0.42492917847025502</v>
      </c>
    </row>
    <row r="1719" spans="2:57" x14ac:dyDescent="0.25">
      <c r="B1719" t="s">
        <v>649</v>
      </c>
      <c r="C1719" s="13">
        <v>0.34862385321100903</v>
      </c>
      <c r="D1719" s="13">
        <v>0.38961038961039002</v>
      </c>
      <c r="E1719" s="13">
        <v>0.37037037037037002</v>
      </c>
      <c r="F1719" s="13">
        <v>0.35177865612648201</v>
      </c>
      <c r="G1719" s="13">
        <v>0.33527131782945702</v>
      </c>
      <c r="H1719" s="13"/>
      <c r="I1719" s="13">
        <v>0.36344086021505401</v>
      </c>
      <c r="J1719" s="13">
        <v>0.33527131782945702</v>
      </c>
      <c r="K1719" s="13"/>
      <c r="L1719" s="13">
        <v>0.3515625</v>
      </c>
      <c r="M1719" s="13">
        <v>0.307359307359307</v>
      </c>
      <c r="N1719" s="13">
        <v>0.399328859060403</v>
      </c>
      <c r="O1719" s="13">
        <v>0.33126934984520101</v>
      </c>
      <c r="P1719" s="13"/>
      <c r="Q1719" s="13">
        <v>0.34234234234234201</v>
      </c>
      <c r="R1719" s="13">
        <v>0.337837837837838</v>
      </c>
      <c r="S1719" s="13">
        <v>0.32608695652173902</v>
      </c>
      <c r="T1719" s="13">
        <v>0.33644859813084099</v>
      </c>
      <c r="U1719" s="13">
        <v>0.40322580645161299</v>
      </c>
      <c r="V1719" s="13">
        <v>0.37692307692307703</v>
      </c>
      <c r="W1719" s="13">
        <v>0.27551020408163301</v>
      </c>
      <c r="X1719" s="13">
        <v>0.355263157894737</v>
      </c>
      <c r="Y1719" s="13"/>
      <c r="Z1719" s="13">
        <v>0.33093525179856098</v>
      </c>
      <c r="AA1719" s="13">
        <v>0.36809815950920199</v>
      </c>
      <c r="AB1719" s="13">
        <v>0.29220779220779203</v>
      </c>
      <c r="AC1719" s="13">
        <v>0.36312849162011201</v>
      </c>
      <c r="AD1719" s="13">
        <v>0.371428571428571</v>
      </c>
      <c r="AE1719" s="13">
        <v>0.407407407407407</v>
      </c>
      <c r="AF1719" s="13">
        <v>0.38095238095238099</v>
      </c>
      <c r="AG1719" s="13">
        <v>0.29670329670329698</v>
      </c>
      <c r="AH1719" s="13"/>
      <c r="AI1719" s="13">
        <v>0.35555555555555601</v>
      </c>
      <c r="AJ1719" s="13">
        <v>0.31958762886597902</v>
      </c>
      <c r="AK1719" s="13">
        <v>0.35947712418300698</v>
      </c>
      <c r="AL1719" s="13">
        <v>0.35329341317365298</v>
      </c>
      <c r="AM1719" s="13">
        <v>0.32758620689655199</v>
      </c>
      <c r="AN1719" s="13"/>
      <c r="AO1719" s="13">
        <v>0.34338358458961499</v>
      </c>
      <c r="AP1719" s="13">
        <v>0.35677083333333298</v>
      </c>
      <c r="AQ1719" s="13"/>
      <c r="AR1719" s="13">
        <v>0.34375</v>
      </c>
      <c r="AS1719" s="13">
        <v>0.35314685314685301</v>
      </c>
      <c r="AT1719" s="13">
        <v>0.41176470588235298</v>
      </c>
      <c r="AU1719" s="13">
        <v>0.45161290322580599</v>
      </c>
      <c r="AV1719" s="13">
        <v>0.310924369747899</v>
      </c>
      <c r="AW1719" s="13">
        <v>0.44155844155844198</v>
      </c>
      <c r="AX1719" s="13">
        <v>0.42857142857142899</v>
      </c>
      <c r="AY1719" s="13">
        <v>0.32352941176470601</v>
      </c>
      <c r="AZ1719" s="13">
        <v>0.27722772277227697</v>
      </c>
      <c r="BA1719" s="13">
        <v>0.31034482758620702</v>
      </c>
      <c r="BB1719" s="13">
        <v>0.28070175438596501</v>
      </c>
      <c r="BC1719" s="13">
        <v>0.339622641509434</v>
      </c>
      <c r="BD1719" s="13"/>
      <c r="BE1719" s="13">
        <v>0.371104815864023</v>
      </c>
    </row>
    <row r="1720" spans="2:57" x14ac:dyDescent="0.25">
      <c r="B1720" t="s">
        <v>650</v>
      </c>
      <c r="C1720" s="13">
        <v>0.33944954128440402</v>
      </c>
      <c r="D1720" s="13">
        <v>0.35064935064935099</v>
      </c>
      <c r="E1720" s="13">
        <v>0.296296296296296</v>
      </c>
      <c r="F1720" s="13">
        <v>0.29249011857707502</v>
      </c>
      <c r="G1720" s="13">
        <v>0.372093023255814</v>
      </c>
      <c r="H1720" s="13"/>
      <c r="I1720" s="13">
        <v>0.30322580645161301</v>
      </c>
      <c r="J1720" s="13">
        <v>0.372093023255814</v>
      </c>
      <c r="K1720" s="13"/>
      <c r="L1720" s="13">
        <v>0.3515625</v>
      </c>
      <c r="M1720" s="13">
        <v>0.27272727272727298</v>
      </c>
      <c r="N1720" s="13">
        <v>0.322147651006711</v>
      </c>
      <c r="O1720" s="13">
        <v>0.39938080495355999</v>
      </c>
      <c r="P1720" s="13"/>
      <c r="Q1720" s="13">
        <v>0.31531531531531498</v>
      </c>
      <c r="R1720" s="13">
        <v>0.32432432432432401</v>
      </c>
      <c r="S1720" s="13">
        <v>0.217391304347826</v>
      </c>
      <c r="T1720" s="13">
        <v>0.289719626168224</v>
      </c>
      <c r="U1720" s="13">
        <v>0.30645161290322598</v>
      </c>
      <c r="V1720" s="13">
        <v>0.31538461538461499</v>
      </c>
      <c r="W1720" s="13">
        <v>0.38775510204081598</v>
      </c>
      <c r="X1720" s="13">
        <v>0.44298245614035098</v>
      </c>
      <c r="Y1720" s="13"/>
      <c r="Z1720" s="13">
        <v>0.32374100719424498</v>
      </c>
      <c r="AA1720" s="13">
        <v>0.39877300613496902</v>
      </c>
      <c r="AB1720" s="13">
        <v>0.38311688311688302</v>
      </c>
      <c r="AC1720" s="13">
        <v>0.28491620111731802</v>
      </c>
      <c r="AD1720" s="13">
        <v>0.35238095238095202</v>
      </c>
      <c r="AE1720" s="13">
        <v>0.35185185185185203</v>
      </c>
      <c r="AF1720" s="13">
        <v>0.28571428571428598</v>
      </c>
      <c r="AG1720" s="13">
        <v>0.28571428571428598</v>
      </c>
      <c r="AH1720" s="13"/>
      <c r="AI1720" s="13">
        <v>0.31111111111111101</v>
      </c>
      <c r="AJ1720" s="13">
        <v>0.298969072164948</v>
      </c>
      <c r="AK1720" s="13">
        <v>0.33333333333333298</v>
      </c>
      <c r="AL1720" s="13">
        <v>0.359281437125749</v>
      </c>
      <c r="AM1720" s="13">
        <v>0.32183908045977</v>
      </c>
      <c r="AN1720" s="13"/>
      <c r="AO1720" s="13">
        <v>0.34003350083752099</v>
      </c>
      <c r="AP1720" s="13">
        <v>0.33854166666666702</v>
      </c>
      <c r="AQ1720" s="13"/>
      <c r="AR1720" s="13">
        <v>0.328125</v>
      </c>
      <c r="AS1720" s="13">
        <v>0.33566433566433601</v>
      </c>
      <c r="AT1720" s="13">
        <v>0.41176470588235298</v>
      </c>
      <c r="AU1720" s="13">
        <v>0.35483870967741898</v>
      </c>
      <c r="AV1720" s="13">
        <v>0.378151260504202</v>
      </c>
      <c r="AW1720" s="13">
        <v>0.29870129870129902</v>
      </c>
      <c r="AX1720" s="13">
        <v>0.38095238095238099</v>
      </c>
      <c r="AY1720" s="13">
        <v>0.29411764705882398</v>
      </c>
      <c r="AZ1720" s="13">
        <v>0.30693069306930698</v>
      </c>
      <c r="BA1720" s="13">
        <v>0.34482758620689702</v>
      </c>
      <c r="BB1720" s="13">
        <v>0.36842105263157898</v>
      </c>
      <c r="BC1720" s="13">
        <v>0.30188679245283001</v>
      </c>
      <c r="BD1720" s="13"/>
      <c r="BE1720" s="13">
        <v>0.314447592067989</v>
      </c>
    </row>
    <row r="1721" spans="2:57" x14ac:dyDescent="0.25">
      <c r="B1721" t="s">
        <v>651</v>
      </c>
      <c r="C1721" s="13">
        <v>0.254841997961264</v>
      </c>
      <c r="D1721" s="13">
        <v>0.23376623376623401</v>
      </c>
      <c r="E1721" s="13">
        <v>0.27407407407407403</v>
      </c>
      <c r="F1721" s="13">
        <v>0.22924901185770799</v>
      </c>
      <c r="G1721" s="13">
        <v>0.265503875968992</v>
      </c>
      <c r="H1721" s="13"/>
      <c r="I1721" s="13">
        <v>0.24301075268817199</v>
      </c>
      <c r="J1721" s="13">
        <v>0.265503875968992</v>
      </c>
      <c r="K1721" s="13"/>
      <c r="L1721" s="13">
        <v>0.2890625</v>
      </c>
      <c r="M1721" s="13">
        <v>0.22510822510822501</v>
      </c>
      <c r="N1721" s="13">
        <v>0.23489932885906001</v>
      </c>
      <c r="O1721" s="13">
        <v>0.27863777089783298</v>
      </c>
      <c r="P1721" s="13"/>
      <c r="Q1721" s="13">
        <v>0.22522522522522501</v>
      </c>
      <c r="R1721" s="13">
        <v>0.22972972972972999</v>
      </c>
      <c r="S1721" s="13">
        <v>0.22826086956521699</v>
      </c>
      <c r="T1721" s="13">
        <v>0.233644859813084</v>
      </c>
      <c r="U1721" s="13">
        <v>0.266129032258065</v>
      </c>
      <c r="V1721" s="13">
        <v>0.238461538461538</v>
      </c>
      <c r="W1721" s="13">
        <v>0.26530612244898</v>
      </c>
      <c r="X1721" s="13">
        <v>0.27631578947368401</v>
      </c>
      <c r="Y1721" s="13"/>
      <c r="Z1721" s="13">
        <v>0.20863309352518</v>
      </c>
      <c r="AA1721" s="13">
        <v>0.20858895705521499</v>
      </c>
      <c r="AB1721" s="13">
        <v>0.27272727272727298</v>
      </c>
      <c r="AC1721" s="13">
        <v>0.26256983240223503</v>
      </c>
      <c r="AD1721" s="13">
        <v>0.22857142857142901</v>
      </c>
      <c r="AE1721" s="13">
        <v>0.33333333333333298</v>
      </c>
      <c r="AF1721" s="13">
        <v>0.28571428571428598</v>
      </c>
      <c r="AG1721" s="13">
        <v>0.28571428571428598</v>
      </c>
      <c r="AH1721" s="13"/>
      <c r="AI1721" s="13">
        <v>0.4</v>
      </c>
      <c r="AJ1721" s="13">
        <v>0.25773195876288701</v>
      </c>
      <c r="AK1721" s="13">
        <v>0.23529411764705899</v>
      </c>
      <c r="AL1721" s="13">
        <v>0.235528942115768</v>
      </c>
      <c r="AM1721" s="13">
        <v>0.27586206896551702</v>
      </c>
      <c r="AN1721" s="13"/>
      <c r="AO1721" s="13">
        <v>0.24790619765494101</v>
      </c>
      <c r="AP1721" s="13">
        <v>0.265625</v>
      </c>
      <c r="AQ1721" s="13"/>
      <c r="AR1721" s="13">
        <v>0.171875</v>
      </c>
      <c r="AS1721" s="13">
        <v>0.23776223776223801</v>
      </c>
      <c r="AT1721" s="13">
        <v>0.35294117647058798</v>
      </c>
      <c r="AU1721" s="13">
        <v>0.38709677419354799</v>
      </c>
      <c r="AV1721" s="13">
        <v>0.30252100840336099</v>
      </c>
      <c r="AW1721" s="13">
        <v>0.32467532467532501</v>
      </c>
      <c r="AX1721" s="13">
        <v>0.202380952380952</v>
      </c>
      <c r="AY1721" s="13">
        <v>0.14705882352941199</v>
      </c>
      <c r="AZ1721" s="13">
        <v>0.22772277227722801</v>
      </c>
      <c r="BA1721" s="13">
        <v>0.29310344827586199</v>
      </c>
      <c r="BB1721" s="13">
        <v>0.26315789473684198</v>
      </c>
      <c r="BC1721" s="13">
        <v>0.28301886792452802</v>
      </c>
      <c r="BD1721" s="13"/>
      <c r="BE1721" s="13">
        <v>0.25212464589235101</v>
      </c>
    </row>
    <row r="1722" spans="2:57" x14ac:dyDescent="0.25">
      <c r="B1722" t="s">
        <v>652</v>
      </c>
      <c r="C1722" s="13">
        <v>0.228338430173293</v>
      </c>
      <c r="D1722" s="13">
        <v>0.19480519480519501</v>
      </c>
      <c r="E1722" s="13">
        <v>0.19259259259259301</v>
      </c>
      <c r="F1722" s="13">
        <v>0.173913043478261</v>
      </c>
      <c r="G1722" s="13">
        <v>0.26937984496124001</v>
      </c>
      <c r="H1722" s="13"/>
      <c r="I1722" s="13">
        <v>0.18279569892473099</v>
      </c>
      <c r="J1722" s="13">
        <v>0.26937984496124001</v>
      </c>
      <c r="K1722" s="13"/>
      <c r="L1722" s="13">
        <v>0.21875</v>
      </c>
      <c r="M1722" s="13">
        <v>0.25108225108225102</v>
      </c>
      <c r="N1722" s="13">
        <v>0.24496644295302</v>
      </c>
      <c r="O1722" s="13">
        <v>0.201238390092879</v>
      </c>
      <c r="P1722" s="13"/>
      <c r="Q1722" s="13">
        <v>0.135135135135135</v>
      </c>
      <c r="R1722" s="13">
        <v>0.22972972972972999</v>
      </c>
      <c r="S1722" s="13">
        <v>0.16304347826087001</v>
      </c>
      <c r="T1722" s="13">
        <v>0.289719626168224</v>
      </c>
      <c r="U1722" s="13">
        <v>0.233870967741935</v>
      </c>
      <c r="V1722" s="13">
        <v>0.261538461538462</v>
      </c>
      <c r="W1722" s="13">
        <v>0.22448979591836701</v>
      </c>
      <c r="X1722" s="13">
        <v>0.24561403508771901</v>
      </c>
      <c r="Y1722" s="13"/>
      <c r="Z1722" s="13">
        <v>0.201438848920863</v>
      </c>
      <c r="AA1722" s="13">
        <v>0.26380368098159501</v>
      </c>
      <c r="AB1722" s="13">
        <v>0.22727272727272699</v>
      </c>
      <c r="AC1722" s="13">
        <v>0.223463687150838</v>
      </c>
      <c r="AD1722" s="13">
        <v>0.20952380952381</v>
      </c>
      <c r="AE1722" s="13">
        <v>0.194444444444444</v>
      </c>
      <c r="AF1722" s="13">
        <v>0.238095238095238</v>
      </c>
      <c r="AG1722" s="13">
        <v>0.27472527472527503</v>
      </c>
      <c r="AH1722" s="13"/>
      <c r="AI1722" s="13">
        <v>0.28888888888888897</v>
      </c>
      <c r="AJ1722" s="13">
        <v>0.22680412371134001</v>
      </c>
      <c r="AK1722" s="13">
        <v>0.16339869281045799</v>
      </c>
      <c r="AL1722" s="13">
        <v>0.23153692614770499</v>
      </c>
      <c r="AM1722" s="13">
        <v>0.26436781609195398</v>
      </c>
      <c r="AN1722" s="13"/>
      <c r="AO1722" s="13">
        <v>0.222780569514238</v>
      </c>
      <c r="AP1722" s="13">
        <v>0.23697916666666699</v>
      </c>
      <c r="AQ1722" s="13"/>
      <c r="AR1722" s="13">
        <v>0.21875</v>
      </c>
      <c r="AS1722" s="13">
        <v>0.223776223776224</v>
      </c>
      <c r="AT1722" s="13">
        <v>0.23529411764705899</v>
      </c>
      <c r="AU1722" s="13">
        <v>0.225806451612903</v>
      </c>
      <c r="AV1722" s="13">
        <v>0.23529411764705899</v>
      </c>
      <c r="AW1722" s="13">
        <v>0.22077922077922099</v>
      </c>
      <c r="AX1722" s="13">
        <v>0.19047619047618999</v>
      </c>
      <c r="AY1722" s="13">
        <v>0.35294117647058798</v>
      </c>
      <c r="AZ1722" s="13">
        <v>0.16831683168316799</v>
      </c>
      <c r="BA1722" s="13">
        <v>0.31034482758620702</v>
      </c>
      <c r="BB1722" s="13">
        <v>0.22807017543859601</v>
      </c>
      <c r="BC1722" s="13">
        <v>0.26415094339622602</v>
      </c>
      <c r="BD1722" s="13"/>
      <c r="BE1722" s="13">
        <v>0.27195467422096298</v>
      </c>
    </row>
    <row r="1723" spans="2:57" x14ac:dyDescent="0.25">
      <c r="B1723" t="s">
        <v>653</v>
      </c>
      <c r="C1723" s="13">
        <v>0.22426095820591199</v>
      </c>
      <c r="D1723" s="13">
        <v>0.18181818181818199</v>
      </c>
      <c r="E1723" s="13">
        <v>0.2</v>
      </c>
      <c r="F1723" s="13">
        <v>0.205533596837945</v>
      </c>
      <c r="G1723" s="13">
        <v>0.24612403100775199</v>
      </c>
      <c r="H1723" s="13"/>
      <c r="I1723" s="13">
        <v>0.2</v>
      </c>
      <c r="J1723" s="13">
        <v>0.24612403100775199</v>
      </c>
      <c r="K1723" s="13"/>
      <c r="L1723" s="13">
        <v>0.2265625</v>
      </c>
      <c r="M1723" s="13">
        <v>0.22077922077922099</v>
      </c>
      <c r="N1723" s="13">
        <v>0.20134228187919501</v>
      </c>
      <c r="O1723" s="13">
        <v>0.24767801857585101</v>
      </c>
      <c r="P1723" s="13"/>
      <c r="Q1723" s="13">
        <v>0.18918918918918901</v>
      </c>
      <c r="R1723" s="13">
        <v>0.18918918918918901</v>
      </c>
      <c r="S1723" s="13">
        <v>0.25</v>
      </c>
      <c r="T1723" s="13">
        <v>0.121495327102804</v>
      </c>
      <c r="U1723" s="13">
        <v>0.16935483870967699</v>
      </c>
      <c r="V1723" s="13">
        <v>0.27692307692307699</v>
      </c>
      <c r="W1723" s="13">
        <v>0.23469387755102</v>
      </c>
      <c r="X1723" s="13">
        <v>0.285087719298246</v>
      </c>
      <c r="Y1723" s="13"/>
      <c r="Z1723" s="13">
        <v>0.194244604316547</v>
      </c>
      <c r="AA1723" s="13">
        <v>0.23926380368098199</v>
      </c>
      <c r="AB1723" s="13">
        <v>0.23376623376623401</v>
      </c>
      <c r="AC1723" s="13">
        <v>0.245810055865922</v>
      </c>
      <c r="AD1723" s="13">
        <v>0.22857142857142901</v>
      </c>
      <c r="AE1723" s="13">
        <v>0.194444444444444</v>
      </c>
      <c r="AF1723" s="13">
        <v>0.19047619047618999</v>
      </c>
      <c r="AG1723" s="13">
        <v>0.230769230769231</v>
      </c>
      <c r="AH1723" s="13"/>
      <c r="AI1723" s="13">
        <v>0.22222222222222199</v>
      </c>
      <c r="AJ1723" s="13">
        <v>0.164948453608247</v>
      </c>
      <c r="AK1723" s="13">
        <v>0.23529411764705899</v>
      </c>
      <c r="AL1723" s="13">
        <v>0.22754491017964101</v>
      </c>
      <c r="AM1723" s="13">
        <v>0.23563218390804599</v>
      </c>
      <c r="AN1723" s="13"/>
      <c r="AO1723" s="13">
        <v>0.224455611390285</v>
      </c>
      <c r="AP1723" s="13">
        <v>0.22395833333333301</v>
      </c>
      <c r="AQ1723" s="13"/>
      <c r="AR1723" s="13">
        <v>0.21875</v>
      </c>
      <c r="AS1723" s="13">
        <v>0.23426573426573399</v>
      </c>
      <c r="AT1723" s="13">
        <v>0.41176470588235298</v>
      </c>
      <c r="AU1723" s="13">
        <v>0.19354838709677399</v>
      </c>
      <c r="AV1723" s="13">
        <v>0.30252100840336099</v>
      </c>
      <c r="AW1723" s="13">
        <v>0.18181818181818199</v>
      </c>
      <c r="AX1723" s="13">
        <v>0.214285714285714</v>
      </c>
      <c r="AY1723" s="13">
        <v>0.20588235294117599</v>
      </c>
      <c r="AZ1723" s="13">
        <v>0.16831683168316799</v>
      </c>
      <c r="BA1723" s="13">
        <v>0.20689655172413801</v>
      </c>
      <c r="BB1723" s="13">
        <v>0.175438596491228</v>
      </c>
      <c r="BC1723" s="13">
        <v>0.22641509433962301</v>
      </c>
      <c r="BD1723" s="13"/>
      <c r="BE1723" s="13">
        <v>0.25212464589235101</v>
      </c>
    </row>
    <row r="1724" spans="2:57" x14ac:dyDescent="0.25">
      <c r="B1724" t="s">
        <v>654</v>
      </c>
      <c r="C1724" s="13">
        <v>0.219164118246687</v>
      </c>
      <c r="D1724" s="13">
        <v>0.19480519480519501</v>
      </c>
      <c r="E1724" s="13">
        <v>0.25925925925925902</v>
      </c>
      <c r="F1724" s="13">
        <v>0.19762845849802399</v>
      </c>
      <c r="G1724" s="13">
        <v>0.22286821705426399</v>
      </c>
      <c r="H1724" s="13"/>
      <c r="I1724" s="13">
        <v>0.21505376344086</v>
      </c>
      <c r="J1724" s="13">
        <v>0.22286821705426399</v>
      </c>
      <c r="K1724" s="13"/>
      <c r="L1724" s="13">
        <v>0.21875</v>
      </c>
      <c r="M1724" s="13">
        <v>0.20346320346320301</v>
      </c>
      <c r="N1724" s="13">
        <v>0.21476510067114099</v>
      </c>
      <c r="O1724" s="13">
        <v>0.23529411764705899</v>
      </c>
      <c r="P1724" s="13"/>
      <c r="Q1724" s="13">
        <v>0.19819819819819801</v>
      </c>
      <c r="R1724" s="13">
        <v>0.29729729729729698</v>
      </c>
      <c r="S1724" s="13">
        <v>0.15217391304347799</v>
      </c>
      <c r="T1724" s="13">
        <v>0.19626168224299101</v>
      </c>
      <c r="U1724" s="13">
        <v>0.209677419354839</v>
      </c>
      <c r="V1724" s="13">
        <v>0.22307692307692301</v>
      </c>
      <c r="W1724" s="13">
        <v>0.19387755102040799</v>
      </c>
      <c r="X1724" s="13">
        <v>0.25438596491228099</v>
      </c>
      <c r="Y1724" s="13"/>
      <c r="Z1724" s="13">
        <v>0.18705035971223</v>
      </c>
      <c r="AA1724" s="13">
        <v>0.20245398773006101</v>
      </c>
      <c r="AB1724" s="13">
        <v>0.23376623376623401</v>
      </c>
      <c r="AC1724" s="13">
        <v>0.18994413407821201</v>
      </c>
      <c r="AD1724" s="13">
        <v>0.22857142857142901</v>
      </c>
      <c r="AE1724" s="13">
        <v>0.28703703703703698</v>
      </c>
      <c r="AF1724" s="13">
        <v>0.214285714285714</v>
      </c>
      <c r="AG1724" s="13">
        <v>0.24175824175824201</v>
      </c>
      <c r="AH1724" s="13"/>
      <c r="AI1724" s="13">
        <v>0.24444444444444399</v>
      </c>
      <c r="AJ1724" s="13">
        <v>0.185567010309278</v>
      </c>
      <c r="AK1724" s="13">
        <v>0.20261437908496699</v>
      </c>
      <c r="AL1724" s="13">
        <v>0.215568862275449</v>
      </c>
      <c r="AM1724" s="13">
        <v>0.26436781609195398</v>
      </c>
      <c r="AN1724" s="13"/>
      <c r="AO1724" s="13">
        <v>0.219430485762144</v>
      </c>
      <c r="AP1724" s="13">
        <v>0.21875</v>
      </c>
      <c r="AQ1724" s="13"/>
      <c r="AR1724" s="13">
        <v>0.21875</v>
      </c>
      <c r="AS1724" s="13">
        <v>0.241258741258741</v>
      </c>
      <c r="AT1724" s="13">
        <v>0.17647058823529399</v>
      </c>
      <c r="AU1724" s="13">
        <v>0.16129032258064499</v>
      </c>
      <c r="AV1724" s="13">
        <v>0.252100840336134</v>
      </c>
      <c r="AW1724" s="13">
        <v>0.168831168831169</v>
      </c>
      <c r="AX1724" s="13">
        <v>0.226190476190476</v>
      </c>
      <c r="AY1724" s="13">
        <v>5.8823529411764698E-2</v>
      </c>
      <c r="AZ1724" s="13">
        <v>0.27722772277227697</v>
      </c>
      <c r="BA1724" s="13">
        <v>0.17241379310344801</v>
      </c>
      <c r="BB1724" s="13">
        <v>0.21052631578947401</v>
      </c>
      <c r="BC1724" s="13">
        <v>0.18867924528301899</v>
      </c>
      <c r="BD1724" s="13"/>
      <c r="BE1724" s="13">
        <v>0.26345609065155801</v>
      </c>
    </row>
    <row r="1725" spans="2:57" x14ac:dyDescent="0.25">
      <c r="B1725" t="s">
        <v>655</v>
      </c>
      <c r="C1725" s="13">
        <v>0.21202854230377199</v>
      </c>
      <c r="D1725" s="13">
        <v>0.19480519480519501</v>
      </c>
      <c r="E1725" s="13">
        <v>0.20740740740740701</v>
      </c>
      <c r="F1725" s="13">
        <v>0.217391304347826</v>
      </c>
      <c r="G1725" s="13">
        <v>0.21317829457364301</v>
      </c>
      <c r="H1725" s="13"/>
      <c r="I1725" s="13">
        <v>0.21075268817204301</v>
      </c>
      <c r="J1725" s="13">
        <v>0.21317829457364301</v>
      </c>
      <c r="K1725" s="13"/>
      <c r="L1725" s="13">
        <v>0.234375</v>
      </c>
      <c r="M1725" s="13">
        <v>0.20346320346320301</v>
      </c>
      <c r="N1725" s="13">
        <v>0.21812080536912801</v>
      </c>
      <c r="O1725" s="13">
        <v>0.20433436532507701</v>
      </c>
      <c r="P1725" s="13"/>
      <c r="Q1725" s="13">
        <v>0.23423423423423401</v>
      </c>
      <c r="R1725" s="13">
        <v>0.121621621621622</v>
      </c>
      <c r="S1725" s="13">
        <v>0.173913043478261</v>
      </c>
      <c r="T1725" s="13">
        <v>0.20560747663551401</v>
      </c>
      <c r="U1725" s="13">
        <v>0.20161290322580599</v>
      </c>
      <c r="V1725" s="13">
        <v>0.22307692307692301</v>
      </c>
      <c r="W1725" s="13">
        <v>0.25510204081632698</v>
      </c>
      <c r="X1725" s="13">
        <v>0.232456140350877</v>
      </c>
      <c r="Y1725" s="13"/>
      <c r="Z1725" s="13">
        <v>0.20863309352518</v>
      </c>
      <c r="AA1725" s="13">
        <v>0.13496932515337401</v>
      </c>
      <c r="AB1725" s="13">
        <v>0.168831168831169</v>
      </c>
      <c r="AC1725" s="13">
        <v>0.229050279329609</v>
      </c>
      <c r="AD1725" s="13">
        <v>0.20952380952381</v>
      </c>
      <c r="AE1725" s="13">
        <v>0.31481481481481499</v>
      </c>
      <c r="AF1725" s="13">
        <v>0.214285714285714</v>
      </c>
      <c r="AG1725" s="13">
        <v>0.27472527472527503</v>
      </c>
      <c r="AH1725" s="13"/>
      <c r="AI1725" s="13">
        <v>0.155555555555556</v>
      </c>
      <c r="AJ1725" s="13">
        <v>0.17525773195876301</v>
      </c>
      <c r="AK1725" s="13">
        <v>0.27450980392156898</v>
      </c>
      <c r="AL1725" s="13">
        <v>0.22155688622754499</v>
      </c>
      <c r="AM1725" s="13">
        <v>0.16666666666666699</v>
      </c>
      <c r="AN1725" s="13"/>
      <c r="AO1725" s="13">
        <v>0.21105527638190999</v>
      </c>
      <c r="AP1725" s="13">
        <v>0.21354166666666699</v>
      </c>
      <c r="AQ1725" s="13"/>
      <c r="AR1725" s="13">
        <v>0.15625</v>
      </c>
      <c r="AS1725" s="13">
        <v>0.25174825174825199</v>
      </c>
      <c r="AT1725" s="13">
        <v>0.29411764705882398</v>
      </c>
      <c r="AU1725" s="13">
        <v>0.225806451612903</v>
      </c>
      <c r="AV1725" s="13">
        <v>0.21008403361344499</v>
      </c>
      <c r="AW1725" s="13">
        <v>0.15584415584415601</v>
      </c>
      <c r="AX1725" s="13">
        <v>0.16666666666666699</v>
      </c>
      <c r="AY1725" s="13">
        <v>0.20588235294117599</v>
      </c>
      <c r="AZ1725" s="13">
        <v>0.16831683168316799</v>
      </c>
      <c r="BA1725" s="13">
        <v>0.22413793103448301</v>
      </c>
      <c r="BB1725" s="13">
        <v>0.21052631578947401</v>
      </c>
      <c r="BC1725" s="13">
        <v>0.26415094339622602</v>
      </c>
      <c r="BD1725" s="13"/>
      <c r="BE1725" s="13">
        <v>0.22946175637393801</v>
      </c>
    </row>
    <row r="1726" spans="2:57" x14ac:dyDescent="0.25">
      <c r="B1726" t="s">
        <v>656</v>
      </c>
      <c r="C1726" s="13">
        <v>0.19367991845056101</v>
      </c>
      <c r="D1726" s="13">
        <v>7.7922077922077906E-2</v>
      </c>
      <c r="E1726" s="13">
        <v>0.155555555555556</v>
      </c>
      <c r="F1726" s="13">
        <v>0.185770750988142</v>
      </c>
      <c r="G1726" s="13">
        <v>0.224806201550388</v>
      </c>
      <c r="H1726" s="13"/>
      <c r="I1726" s="13">
        <v>0.15913978494623701</v>
      </c>
      <c r="J1726" s="13">
        <v>0.224806201550388</v>
      </c>
      <c r="K1726" s="13"/>
      <c r="L1726" s="13">
        <v>0.1484375</v>
      </c>
      <c r="M1726" s="13">
        <v>0.17316017316017299</v>
      </c>
      <c r="N1726" s="13">
        <v>0.19798657718120799</v>
      </c>
      <c r="O1726" s="13">
        <v>0.222910216718266</v>
      </c>
      <c r="P1726" s="13"/>
      <c r="Q1726" s="13">
        <v>8.1081081081081099E-2</v>
      </c>
      <c r="R1726" s="13">
        <v>0.25675675675675702</v>
      </c>
      <c r="S1726" s="13">
        <v>0.184782608695652</v>
      </c>
      <c r="T1726" s="13">
        <v>0.18691588785046701</v>
      </c>
      <c r="U1726" s="13">
        <v>0.18548387096774199</v>
      </c>
      <c r="V1726" s="13">
        <v>0.146153846153846</v>
      </c>
      <c r="W1726" s="13">
        <v>0.20408163265306101</v>
      </c>
      <c r="X1726" s="13">
        <v>0.25438596491228099</v>
      </c>
      <c r="Y1726" s="13"/>
      <c r="Z1726" s="13">
        <v>0.22302158273381301</v>
      </c>
      <c r="AA1726" s="13">
        <v>0.17177914110429399</v>
      </c>
      <c r="AB1726" s="13">
        <v>0.201298701298701</v>
      </c>
      <c r="AC1726" s="13">
        <v>0.18994413407821201</v>
      </c>
      <c r="AD1726" s="13">
        <v>0.21904761904761899</v>
      </c>
      <c r="AE1726" s="13">
        <v>0.21296296296296299</v>
      </c>
      <c r="AF1726" s="13">
        <v>0.238095238095238</v>
      </c>
      <c r="AG1726" s="13">
        <v>0.10989010989011</v>
      </c>
      <c r="AH1726" s="13"/>
      <c r="AI1726" s="13">
        <v>0.266666666666667</v>
      </c>
      <c r="AJ1726" s="13">
        <v>0.14432989690721601</v>
      </c>
      <c r="AK1726" s="13">
        <v>0.16993464052287599</v>
      </c>
      <c r="AL1726" s="13">
        <v>0.21756487025948101</v>
      </c>
      <c r="AM1726" s="13">
        <v>0.160919540229885</v>
      </c>
      <c r="AN1726" s="13"/>
      <c r="AO1726" s="13">
        <v>0.20770519262981599</v>
      </c>
      <c r="AP1726" s="13">
        <v>0.171875</v>
      </c>
      <c r="AQ1726" s="13"/>
      <c r="AR1726" s="13">
        <v>0.203125</v>
      </c>
      <c r="AS1726" s="13">
        <v>0.223776223776224</v>
      </c>
      <c r="AT1726" s="13">
        <v>0.23529411764705899</v>
      </c>
      <c r="AU1726" s="13">
        <v>9.6774193548387094E-2</v>
      </c>
      <c r="AV1726" s="13">
        <v>0.20168067226890801</v>
      </c>
      <c r="AW1726" s="13">
        <v>0.23376623376623401</v>
      </c>
      <c r="AX1726" s="13">
        <v>0.13095238095238099</v>
      </c>
      <c r="AY1726" s="13">
        <v>0.11764705882352899</v>
      </c>
      <c r="AZ1726" s="13">
        <v>0.13861386138613899</v>
      </c>
      <c r="BA1726" s="13">
        <v>0.18965517241379301</v>
      </c>
      <c r="BB1726" s="13">
        <v>0.26315789473684198</v>
      </c>
      <c r="BC1726" s="13">
        <v>0.169811320754717</v>
      </c>
      <c r="BD1726" s="13"/>
      <c r="BE1726" s="13">
        <v>0.20113314447592101</v>
      </c>
    </row>
    <row r="1727" spans="2:57" x14ac:dyDescent="0.25">
      <c r="B1727" t="s">
        <v>657</v>
      </c>
      <c r="C1727" s="13">
        <v>0.18450560652395501</v>
      </c>
      <c r="D1727" s="13">
        <v>0.11688311688311701</v>
      </c>
      <c r="E1727" s="13">
        <v>0.162962962962963</v>
      </c>
      <c r="F1727" s="13">
        <v>0.173913043478261</v>
      </c>
      <c r="G1727" s="13">
        <v>0.20542635658914701</v>
      </c>
      <c r="H1727" s="13"/>
      <c r="I1727" s="13">
        <v>0.16129032258064499</v>
      </c>
      <c r="J1727" s="13">
        <v>0.20542635658914701</v>
      </c>
      <c r="K1727" s="13"/>
      <c r="L1727" s="13">
        <v>0.140625</v>
      </c>
      <c r="M1727" s="13">
        <v>0.19480519480519501</v>
      </c>
      <c r="N1727" s="13">
        <v>0.17449664429530201</v>
      </c>
      <c r="O1727" s="13">
        <v>0.20433436532507701</v>
      </c>
      <c r="P1727" s="13"/>
      <c r="Q1727" s="13">
        <v>0.117117117117117</v>
      </c>
      <c r="R1727" s="13">
        <v>0.14864864864864899</v>
      </c>
      <c r="S1727" s="13">
        <v>0.141304347826087</v>
      </c>
      <c r="T1727" s="13">
        <v>0.19626168224299101</v>
      </c>
      <c r="U1727" s="13">
        <v>0.19354838709677399</v>
      </c>
      <c r="V1727" s="13">
        <v>0.16923076923076899</v>
      </c>
      <c r="W1727" s="13">
        <v>0.20408163265306101</v>
      </c>
      <c r="X1727" s="13">
        <v>0.24122807017543901</v>
      </c>
      <c r="Y1727" s="13"/>
      <c r="Z1727" s="13">
        <v>0.17266187050359699</v>
      </c>
      <c r="AA1727" s="13">
        <v>0.17177914110429399</v>
      </c>
      <c r="AB1727" s="13">
        <v>0.214285714285714</v>
      </c>
      <c r="AC1727" s="13">
        <v>0.18435754189944101</v>
      </c>
      <c r="AD1727" s="13">
        <v>0.21904761904761899</v>
      </c>
      <c r="AE1727" s="13">
        <v>0.21296296296296299</v>
      </c>
      <c r="AF1727" s="13">
        <v>0.16666666666666699</v>
      </c>
      <c r="AG1727" s="13">
        <v>0.10989010989011</v>
      </c>
      <c r="AH1727" s="13"/>
      <c r="AI1727" s="13">
        <v>0.155555555555556</v>
      </c>
      <c r="AJ1727" s="13">
        <v>0.185567010309278</v>
      </c>
      <c r="AK1727" s="13">
        <v>0.18300653594771199</v>
      </c>
      <c r="AL1727" s="13">
        <v>0.18363273453093801</v>
      </c>
      <c r="AM1727" s="13">
        <v>0.20114942528735599</v>
      </c>
      <c r="AN1727" s="13"/>
      <c r="AO1727" s="13">
        <v>0.174204355108878</v>
      </c>
      <c r="AP1727" s="13">
        <v>0.20052083333333301</v>
      </c>
      <c r="AQ1727" s="13"/>
      <c r="AR1727" s="13">
        <v>0.25</v>
      </c>
      <c r="AS1727" s="13">
        <v>0.195804195804196</v>
      </c>
      <c r="AT1727" s="13">
        <v>0.17647058823529399</v>
      </c>
      <c r="AU1727" s="13">
        <v>0.225806451612903</v>
      </c>
      <c r="AV1727" s="13">
        <v>0.218487394957983</v>
      </c>
      <c r="AW1727" s="13">
        <v>0.19480519480519501</v>
      </c>
      <c r="AX1727" s="13">
        <v>0.15476190476190499</v>
      </c>
      <c r="AY1727" s="13">
        <v>5.8823529411764698E-2</v>
      </c>
      <c r="AZ1727" s="13">
        <v>0.12871287128712899</v>
      </c>
      <c r="BA1727" s="13">
        <v>0.18965517241379301</v>
      </c>
      <c r="BB1727" s="13">
        <v>0.22807017543859601</v>
      </c>
      <c r="BC1727" s="13">
        <v>0.113207547169811</v>
      </c>
      <c r="BD1727" s="13"/>
      <c r="BE1727" s="13">
        <v>0.19546742209631701</v>
      </c>
    </row>
    <row r="1728" spans="2:57" x14ac:dyDescent="0.25">
      <c r="B1728" t="s">
        <v>658</v>
      </c>
      <c r="C1728" s="13">
        <v>0.17227319062181401</v>
      </c>
      <c r="D1728" s="13">
        <v>6.4935064935064901E-2</v>
      </c>
      <c r="E1728" s="13">
        <v>0.155555555555556</v>
      </c>
      <c r="F1728" s="13">
        <v>0.154150197628458</v>
      </c>
      <c r="G1728" s="13">
        <v>0.201550387596899</v>
      </c>
      <c r="H1728" s="13"/>
      <c r="I1728" s="13">
        <v>0.13978494623655899</v>
      </c>
      <c r="J1728" s="13">
        <v>0.201550387596899</v>
      </c>
      <c r="K1728" s="13"/>
      <c r="L1728" s="13">
        <v>0.1328125</v>
      </c>
      <c r="M1728" s="13">
        <v>0.177489177489178</v>
      </c>
      <c r="N1728" s="13">
        <v>0.18456375838926201</v>
      </c>
      <c r="O1728" s="13">
        <v>0.17337461300309601</v>
      </c>
      <c r="P1728" s="13"/>
      <c r="Q1728" s="13">
        <v>9.00900900900901E-2</v>
      </c>
      <c r="R1728" s="13">
        <v>0.14864864864864899</v>
      </c>
      <c r="S1728" s="13">
        <v>0.141304347826087</v>
      </c>
      <c r="T1728" s="13">
        <v>0.15887850467289699</v>
      </c>
      <c r="U1728" s="13">
        <v>0.225806451612903</v>
      </c>
      <c r="V1728" s="13">
        <v>0.16153846153846199</v>
      </c>
      <c r="W1728" s="13">
        <v>0.17346938775510201</v>
      </c>
      <c r="X1728" s="13">
        <v>0.22368421052631601</v>
      </c>
      <c r="Y1728" s="13"/>
      <c r="Z1728" s="13">
        <v>0.18705035971223</v>
      </c>
      <c r="AA1728" s="13">
        <v>0.14723926380368099</v>
      </c>
      <c r="AB1728" s="13">
        <v>0.18831168831168801</v>
      </c>
      <c r="AC1728" s="13">
        <v>0.19553072625698301</v>
      </c>
      <c r="AD1728" s="13">
        <v>0.15238095238095201</v>
      </c>
      <c r="AE1728" s="13">
        <v>0.16666666666666699</v>
      </c>
      <c r="AF1728" s="13">
        <v>0.19047619047618999</v>
      </c>
      <c r="AG1728" s="13">
        <v>0.14285714285714299</v>
      </c>
      <c r="AH1728" s="13"/>
      <c r="AI1728" s="13">
        <v>0.2</v>
      </c>
      <c r="AJ1728" s="13">
        <v>0.123711340206186</v>
      </c>
      <c r="AK1728" s="13">
        <v>0.16339869281045799</v>
      </c>
      <c r="AL1728" s="13">
        <v>0.18562874251497</v>
      </c>
      <c r="AM1728" s="13">
        <v>0.15517241379310301</v>
      </c>
      <c r="AN1728" s="13"/>
      <c r="AO1728" s="13">
        <v>0.174204355108878</v>
      </c>
      <c r="AP1728" s="13">
        <v>0.16927083333333301</v>
      </c>
      <c r="AQ1728" s="13"/>
      <c r="AR1728" s="13">
        <v>0.171875</v>
      </c>
      <c r="AS1728" s="13">
        <v>0.195804195804196</v>
      </c>
      <c r="AT1728" s="13">
        <v>0.17647058823529399</v>
      </c>
      <c r="AU1728" s="13">
        <v>0.19354838709677399</v>
      </c>
      <c r="AV1728" s="13">
        <v>0.22689075630252101</v>
      </c>
      <c r="AW1728" s="13">
        <v>0.12987012987013</v>
      </c>
      <c r="AX1728" s="13">
        <v>0.17857142857142899</v>
      </c>
      <c r="AY1728" s="13">
        <v>0.17647058823529399</v>
      </c>
      <c r="AZ1728" s="13">
        <v>0.14851485148514901</v>
      </c>
      <c r="BA1728" s="13">
        <v>0.12068965517241401</v>
      </c>
      <c r="BB1728" s="13">
        <v>0.140350877192982</v>
      </c>
      <c r="BC1728" s="13">
        <v>9.4339622641509399E-2</v>
      </c>
      <c r="BD1728" s="13"/>
      <c r="BE1728" s="13">
        <v>0.18130311614730901</v>
      </c>
    </row>
    <row r="1729" spans="2:57" x14ac:dyDescent="0.25">
      <c r="B1729" t="s">
        <v>659</v>
      </c>
      <c r="C1729" s="13">
        <v>0.127420998980632</v>
      </c>
      <c r="D1729" s="13">
        <v>0.12987012987013</v>
      </c>
      <c r="E1729" s="13">
        <v>0.11111111111111099</v>
      </c>
      <c r="F1729" s="13">
        <v>0.13438735177865599</v>
      </c>
      <c r="G1729" s="13">
        <v>0.127906976744186</v>
      </c>
      <c r="H1729" s="13"/>
      <c r="I1729" s="13">
        <v>0.12688172043010801</v>
      </c>
      <c r="J1729" s="13">
        <v>0.127906976744186</v>
      </c>
      <c r="K1729" s="13"/>
      <c r="L1729" s="13">
        <v>0.1328125</v>
      </c>
      <c r="M1729" s="13">
        <v>0.12121212121212099</v>
      </c>
      <c r="N1729" s="13">
        <v>0.13087248322147699</v>
      </c>
      <c r="O1729" s="13">
        <v>0.126934984520124</v>
      </c>
      <c r="P1729" s="13"/>
      <c r="Q1729" s="13">
        <v>0.117117117117117</v>
      </c>
      <c r="R1729" s="13">
        <v>0.135135135135135</v>
      </c>
      <c r="S1729" s="13">
        <v>8.6956521739130405E-2</v>
      </c>
      <c r="T1729" s="13">
        <v>0.13084112149532701</v>
      </c>
      <c r="U1729" s="13">
        <v>0.15322580645161299</v>
      </c>
      <c r="V1729" s="13">
        <v>0.115384615384615</v>
      </c>
      <c r="W1729" s="13">
        <v>0.122448979591837</v>
      </c>
      <c r="X1729" s="13">
        <v>0.13596491228070201</v>
      </c>
      <c r="Y1729" s="13"/>
      <c r="Z1729" s="13">
        <v>9.3525179856115095E-2</v>
      </c>
      <c r="AA1729" s="13">
        <v>0.14723926380368099</v>
      </c>
      <c r="AB1729" s="13">
        <v>0.11688311688311701</v>
      </c>
      <c r="AC1729" s="13">
        <v>0.122905027932961</v>
      </c>
      <c r="AD1729" s="13">
        <v>0.133333333333333</v>
      </c>
      <c r="AE1729" s="13">
        <v>0.13888888888888901</v>
      </c>
      <c r="AF1729" s="13">
        <v>0.119047619047619</v>
      </c>
      <c r="AG1729" s="13">
        <v>0.15384615384615399</v>
      </c>
      <c r="AH1729" s="13"/>
      <c r="AI1729" s="13">
        <v>0.17777777777777801</v>
      </c>
      <c r="AJ1729" s="13">
        <v>0.14432989690721601</v>
      </c>
      <c r="AK1729" s="13">
        <v>0.11764705882352899</v>
      </c>
      <c r="AL1729" s="13">
        <v>0.125748502994012</v>
      </c>
      <c r="AM1729" s="13">
        <v>0.114942528735632</v>
      </c>
      <c r="AN1729" s="13"/>
      <c r="AO1729" s="13">
        <v>0.117252931323283</v>
      </c>
      <c r="AP1729" s="13">
        <v>0.14322916666666699</v>
      </c>
      <c r="AQ1729" s="13"/>
      <c r="AR1729" s="13">
        <v>9.375E-2</v>
      </c>
      <c r="AS1729" s="13">
        <v>0.11888111888111901</v>
      </c>
      <c r="AT1729" s="13">
        <v>0.23529411764705899</v>
      </c>
      <c r="AU1729" s="13">
        <v>0.12903225806451599</v>
      </c>
      <c r="AV1729" s="13">
        <v>0.151260504201681</v>
      </c>
      <c r="AW1729" s="13">
        <v>0.103896103896104</v>
      </c>
      <c r="AX1729" s="13">
        <v>0.119047619047619</v>
      </c>
      <c r="AY1729" s="13">
        <v>5.8823529411764698E-2</v>
      </c>
      <c r="AZ1729" s="13">
        <v>0.16831683168316799</v>
      </c>
      <c r="BA1729" s="13">
        <v>0.13793103448275901</v>
      </c>
      <c r="BB1729" s="13">
        <v>0.105263157894737</v>
      </c>
      <c r="BC1729" s="13">
        <v>0.15094339622641501</v>
      </c>
      <c r="BD1729" s="13"/>
      <c r="BE1729" s="13">
        <v>0.14164305949008499</v>
      </c>
    </row>
    <row r="1730" spans="2:57" x14ac:dyDescent="0.25">
      <c r="B1730" t="s">
        <v>660</v>
      </c>
      <c r="C1730" s="13">
        <v>0.11111111111111099</v>
      </c>
      <c r="D1730" s="13">
        <v>6.4935064935064901E-2</v>
      </c>
      <c r="E1730" s="13">
        <v>0.133333333333333</v>
      </c>
      <c r="F1730" s="13">
        <v>0.106719367588933</v>
      </c>
      <c r="G1730" s="13">
        <v>0.114341085271318</v>
      </c>
      <c r="H1730" s="13"/>
      <c r="I1730" s="13">
        <v>0.10752688172043</v>
      </c>
      <c r="J1730" s="13">
        <v>0.114341085271318</v>
      </c>
      <c r="K1730" s="13"/>
      <c r="L1730" s="13">
        <v>0.1171875</v>
      </c>
      <c r="M1730" s="13">
        <v>0.15584415584415601</v>
      </c>
      <c r="N1730" s="13">
        <v>0.11744966442953</v>
      </c>
      <c r="O1730" s="13">
        <v>7.1207430340557307E-2</v>
      </c>
      <c r="P1730" s="13"/>
      <c r="Q1730" s="13">
        <v>9.00900900900901E-2</v>
      </c>
      <c r="R1730" s="13">
        <v>0.14864864864864899</v>
      </c>
      <c r="S1730" s="13">
        <v>0.173913043478261</v>
      </c>
      <c r="T1730" s="13">
        <v>0.11214953271028</v>
      </c>
      <c r="U1730" s="13">
        <v>0.120967741935484</v>
      </c>
      <c r="V1730" s="13">
        <v>7.69230769230769E-2</v>
      </c>
      <c r="W1730" s="13">
        <v>9.1836734693877597E-2</v>
      </c>
      <c r="X1730" s="13">
        <v>0.105263157894737</v>
      </c>
      <c r="Y1730" s="13"/>
      <c r="Z1730" s="13">
        <v>0.107913669064748</v>
      </c>
      <c r="AA1730" s="13">
        <v>7.3619631901840496E-2</v>
      </c>
      <c r="AB1730" s="13">
        <v>0.11038961038961</v>
      </c>
      <c r="AC1730" s="13">
        <v>9.4972067039106101E-2</v>
      </c>
      <c r="AD1730" s="13">
        <v>0.114285714285714</v>
      </c>
      <c r="AE1730" s="13">
        <v>0.13888888888888901</v>
      </c>
      <c r="AF1730" s="13">
        <v>0.16666666666666699</v>
      </c>
      <c r="AG1730" s="13">
        <v>0.15384615384615399</v>
      </c>
      <c r="AH1730" s="13"/>
      <c r="AI1730" s="13">
        <v>0.17777777777777801</v>
      </c>
      <c r="AJ1730" s="13">
        <v>0.11340206185567001</v>
      </c>
      <c r="AK1730" s="13">
        <v>8.4967320261437898E-2</v>
      </c>
      <c r="AL1730" s="13">
        <v>9.5808383233532898E-2</v>
      </c>
      <c r="AM1730" s="13">
        <v>0.15517241379310301</v>
      </c>
      <c r="AN1730" s="13"/>
      <c r="AO1730" s="13">
        <v>0.108877721943049</v>
      </c>
      <c r="AP1730" s="13">
        <v>0.114583333333333</v>
      </c>
      <c r="AQ1730" s="13"/>
      <c r="AR1730" s="13">
        <v>0.125</v>
      </c>
      <c r="AS1730" s="13">
        <v>0.111888111888112</v>
      </c>
      <c r="AT1730" s="13">
        <v>0</v>
      </c>
      <c r="AU1730" s="13">
        <v>9.6774193548387094E-2</v>
      </c>
      <c r="AV1730" s="13">
        <v>0.10084033613445401</v>
      </c>
      <c r="AW1730" s="13">
        <v>0.18181818181818199</v>
      </c>
      <c r="AX1730" s="13">
        <v>9.5238095238095205E-2</v>
      </c>
      <c r="AY1730" s="13">
        <v>0</v>
      </c>
      <c r="AZ1730" s="13">
        <v>7.9207920792079195E-2</v>
      </c>
      <c r="BA1730" s="13">
        <v>0.13793103448275901</v>
      </c>
      <c r="BB1730" s="13">
        <v>0.22807017543859601</v>
      </c>
      <c r="BC1730" s="13">
        <v>5.6603773584905703E-2</v>
      </c>
      <c r="BD1730" s="13"/>
      <c r="BE1730" s="13">
        <v>0.124645892351275</v>
      </c>
    </row>
    <row r="1731" spans="2:57" x14ac:dyDescent="0.25">
      <c r="B1731" t="s">
        <v>661</v>
      </c>
      <c r="C1731" s="13">
        <v>3.5677879714576997E-2</v>
      </c>
      <c r="D1731" s="13">
        <v>7.7922077922077906E-2</v>
      </c>
      <c r="E1731" s="13">
        <v>3.7037037037037E-2</v>
      </c>
      <c r="F1731" s="13">
        <v>3.5573122529644299E-2</v>
      </c>
      <c r="G1731" s="13">
        <v>2.9069767441860499E-2</v>
      </c>
      <c r="H1731" s="13"/>
      <c r="I1731" s="13">
        <v>4.3010752688171998E-2</v>
      </c>
      <c r="J1731" s="13">
        <v>2.9069767441860499E-2</v>
      </c>
      <c r="K1731" s="13"/>
      <c r="L1731" s="13">
        <v>3.90625E-2</v>
      </c>
      <c r="M1731" s="13">
        <v>4.3290043290043302E-2</v>
      </c>
      <c r="N1731" s="13">
        <v>3.35570469798658E-2</v>
      </c>
      <c r="O1731" s="13">
        <v>3.09597523219814E-2</v>
      </c>
      <c r="P1731" s="13"/>
      <c r="Q1731" s="13">
        <v>7.2072072072072099E-2</v>
      </c>
      <c r="R1731" s="13">
        <v>4.0540540540540501E-2</v>
      </c>
      <c r="S1731" s="13">
        <v>1.0869565217391301E-2</v>
      </c>
      <c r="T1731" s="13">
        <v>3.7383177570093497E-2</v>
      </c>
      <c r="U1731" s="13">
        <v>2.4193548387096801E-2</v>
      </c>
      <c r="V1731" s="13">
        <v>3.0769230769230799E-2</v>
      </c>
      <c r="W1731" s="13">
        <v>4.08163265306122E-2</v>
      </c>
      <c r="X1731" s="13">
        <v>3.07017543859649E-2</v>
      </c>
      <c r="Y1731" s="13"/>
      <c r="Z1731" s="13">
        <v>4.3165467625899297E-2</v>
      </c>
      <c r="AA1731" s="13">
        <v>3.0674846625766899E-2</v>
      </c>
      <c r="AB1731" s="13">
        <v>1.2987012987013E-2</v>
      </c>
      <c r="AC1731" s="13">
        <v>5.0279329608938501E-2</v>
      </c>
      <c r="AD1731" s="13">
        <v>4.7619047619047603E-2</v>
      </c>
      <c r="AE1731" s="13">
        <v>3.7037037037037E-2</v>
      </c>
      <c r="AF1731" s="13">
        <v>0</v>
      </c>
      <c r="AG1731" s="13">
        <v>4.3956043956044001E-2</v>
      </c>
      <c r="AH1731" s="13"/>
      <c r="AI1731" s="13">
        <v>2.2222222222222199E-2</v>
      </c>
      <c r="AJ1731" s="13">
        <v>3.09278350515464E-2</v>
      </c>
      <c r="AK1731" s="13">
        <v>3.9215686274509803E-2</v>
      </c>
      <c r="AL1731" s="13">
        <v>2.9940119760479E-2</v>
      </c>
      <c r="AM1731" s="13">
        <v>5.7471264367816098E-2</v>
      </c>
      <c r="AN1731" s="13"/>
      <c r="AO1731" s="13">
        <v>4.3551088777219402E-2</v>
      </c>
      <c r="AP1731" s="13">
        <v>2.34375E-2</v>
      </c>
      <c r="AQ1731" s="13"/>
      <c r="AR1731" s="13">
        <v>0</v>
      </c>
      <c r="AS1731" s="13">
        <v>4.1958041958042001E-2</v>
      </c>
      <c r="AT1731" s="13">
        <v>0</v>
      </c>
      <c r="AU1731" s="13">
        <v>3.2258064516128997E-2</v>
      </c>
      <c r="AV1731" s="13">
        <v>5.0420168067226899E-2</v>
      </c>
      <c r="AW1731" s="13">
        <v>1.2987012987013E-2</v>
      </c>
      <c r="AX1731" s="13">
        <v>3.5714285714285698E-2</v>
      </c>
      <c r="AY1731" s="13">
        <v>5.8823529411764698E-2</v>
      </c>
      <c r="AZ1731" s="13">
        <v>4.95049504950495E-2</v>
      </c>
      <c r="BA1731" s="13">
        <v>0</v>
      </c>
      <c r="BB1731" s="13">
        <v>1.7543859649122799E-2</v>
      </c>
      <c r="BC1731" s="13">
        <v>7.5471698113207503E-2</v>
      </c>
      <c r="BD1731" s="13"/>
      <c r="BE1731" s="13">
        <v>2.8328611898017001E-2</v>
      </c>
    </row>
    <row r="1732" spans="2:57" x14ac:dyDescent="0.25">
      <c r="B1732" t="s">
        <v>82</v>
      </c>
      <c r="C1732" s="13">
        <v>1.9367991845056099E-2</v>
      </c>
      <c r="D1732" s="13">
        <v>6.4935064935064901E-2</v>
      </c>
      <c r="E1732" s="13">
        <v>2.2222222222222199E-2</v>
      </c>
      <c r="F1732" s="13">
        <v>1.97628458498024E-2</v>
      </c>
      <c r="G1732" s="13">
        <v>1.16279069767442E-2</v>
      </c>
      <c r="H1732" s="13"/>
      <c r="I1732" s="13">
        <v>2.7956989247311801E-2</v>
      </c>
      <c r="J1732" s="13">
        <v>1.16279069767442E-2</v>
      </c>
      <c r="K1732" s="13"/>
      <c r="L1732" s="13">
        <v>1.5625E-2</v>
      </c>
      <c r="M1732" s="13">
        <v>1.7316017316017299E-2</v>
      </c>
      <c r="N1732" s="13">
        <v>1.00671140939597E-2</v>
      </c>
      <c r="O1732" s="13">
        <v>3.09597523219814E-2</v>
      </c>
      <c r="P1732" s="13"/>
      <c r="Q1732" s="13">
        <v>3.6036036036036001E-2</v>
      </c>
      <c r="R1732" s="13">
        <v>0</v>
      </c>
      <c r="S1732" s="13">
        <v>3.2608695652173898E-2</v>
      </c>
      <c r="T1732" s="13">
        <v>1.86915887850467E-2</v>
      </c>
      <c r="U1732" s="13">
        <v>1.6129032258064498E-2</v>
      </c>
      <c r="V1732" s="13">
        <v>7.6923076923076901E-3</v>
      </c>
      <c r="W1732" s="13">
        <v>3.06122448979592E-2</v>
      </c>
      <c r="X1732" s="13">
        <v>1.3157894736842099E-2</v>
      </c>
      <c r="Y1732" s="13"/>
      <c r="Z1732" s="13">
        <v>4.3165467625899297E-2</v>
      </c>
      <c r="AA1732" s="13">
        <v>1.22699386503067E-2</v>
      </c>
      <c r="AB1732" s="13">
        <v>3.8961038961039002E-2</v>
      </c>
      <c r="AC1732" s="13">
        <v>5.5865921787709499E-3</v>
      </c>
      <c r="AD1732" s="13">
        <v>9.5238095238095195E-3</v>
      </c>
      <c r="AE1732" s="13">
        <v>1.85185185185185E-2</v>
      </c>
      <c r="AF1732" s="13">
        <v>0</v>
      </c>
      <c r="AG1732" s="13">
        <v>1.0989010989011E-2</v>
      </c>
      <c r="AH1732" s="13"/>
      <c r="AI1732" s="13">
        <v>6.6666666666666693E-2</v>
      </c>
      <c r="AJ1732" s="13">
        <v>2.06185567010309E-2</v>
      </c>
      <c r="AK1732" s="13">
        <v>1.9607843137254902E-2</v>
      </c>
      <c r="AL1732" s="13">
        <v>1.79640718562874E-2</v>
      </c>
      <c r="AM1732" s="13">
        <v>5.74712643678161E-3</v>
      </c>
      <c r="AN1732" s="13"/>
      <c r="AO1732" s="13">
        <v>2.5125628140703501E-2</v>
      </c>
      <c r="AP1732" s="13">
        <v>1.0416666666666701E-2</v>
      </c>
      <c r="AQ1732" s="13"/>
      <c r="AR1732" s="13">
        <v>0</v>
      </c>
      <c r="AS1732" s="13">
        <v>1.7482517482517501E-2</v>
      </c>
      <c r="AT1732" s="13">
        <v>5.8823529411764698E-2</v>
      </c>
      <c r="AU1732" s="13">
        <v>0</v>
      </c>
      <c r="AV1732" s="13">
        <v>3.3613445378151301E-2</v>
      </c>
      <c r="AW1732" s="13">
        <v>3.8961038961039002E-2</v>
      </c>
      <c r="AX1732" s="13">
        <v>1.1904761904761901E-2</v>
      </c>
      <c r="AY1732" s="13">
        <v>2.9411764705882401E-2</v>
      </c>
      <c r="AZ1732" s="13">
        <v>2.9702970297029702E-2</v>
      </c>
      <c r="BA1732" s="13">
        <v>0</v>
      </c>
      <c r="BB1732" s="13">
        <v>0</v>
      </c>
      <c r="BC1732" s="13">
        <v>1.88679245283019E-2</v>
      </c>
      <c r="BD1732" s="13"/>
      <c r="BE1732" s="13">
        <v>1.1331444759206799E-2</v>
      </c>
    </row>
    <row r="1733" spans="2:57" x14ac:dyDescent="0.25">
      <c r="B1733" t="s">
        <v>240</v>
      </c>
      <c r="C1733" s="13">
        <v>1.01936799184506E-3</v>
      </c>
      <c r="D1733" s="13">
        <v>1.2987012987013E-2</v>
      </c>
      <c r="E1733" s="13">
        <v>0</v>
      </c>
      <c r="F1733" s="13">
        <v>0</v>
      </c>
      <c r="G1733" s="13">
        <v>0</v>
      </c>
      <c r="H1733" s="13"/>
      <c r="I1733" s="13">
        <v>2.1505376344086E-3</v>
      </c>
      <c r="J1733" s="13">
        <v>0</v>
      </c>
      <c r="K1733" s="13"/>
      <c r="L1733" s="13">
        <v>7.8125E-3</v>
      </c>
      <c r="M1733" s="13">
        <v>0</v>
      </c>
      <c r="N1733" s="13">
        <v>0</v>
      </c>
      <c r="O1733" s="13">
        <v>0</v>
      </c>
      <c r="P1733" s="13"/>
      <c r="Q1733" s="13">
        <v>9.0090090090090107E-3</v>
      </c>
      <c r="R1733" s="13">
        <v>0</v>
      </c>
      <c r="S1733" s="13">
        <v>0</v>
      </c>
      <c r="T1733" s="13">
        <v>0</v>
      </c>
      <c r="U1733" s="13">
        <v>0</v>
      </c>
      <c r="V1733" s="13">
        <v>0</v>
      </c>
      <c r="W1733" s="13">
        <v>0</v>
      </c>
      <c r="X1733" s="13">
        <v>0</v>
      </c>
      <c r="Y1733" s="13"/>
      <c r="Z1733" s="13">
        <v>0</v>
      </c>
      <c r="AA1733" s="13">
        <v>0</v>
      </c>
      <c r="AB1733" s="13">
        <v>0</v>
      </c>
      <c r="AC1733" s="13">
        <v>5.5865921787709499E-3</v>
      </c>
      <c r="AD1733" s="13">
        <v>0</v>
      </c>
      <c r="AE1733" s="13">
        <v>0</v>
      </c>
      <c r="AF1733" s="13">
        <v>0</v>
      </c>
      <c r="AG1733" s="13">
        <v>0</v>
      </c>
      <c r="AH1733" s="13"/>
      <c r="AI1733" s="13">
        <v>0</v>
      </c>
      <c r="AJ1733" s="13">
        <v>0</v>
      </c>
      <c r="AK1733" s="13">
        <v>0</v>
      </c>
      <c r="AL1733" s="13">
        <v>0</v>
      </c>
      <c r="AM1733" s="13">
        <v>5.74712643678161E-3</v>
      </c>
      <c r="AN1733" s="13"/>
      <c r="AO1733" s="13">
        <v>0</v>
      </c>
      <c r="AP1733" s="13">
        <v>2.60416666666667E-3</v>
      </c>
      <c r="AQ1733" s="13"/>
      <c r="AR1733" s="13">
        <v>0</v>
      </c>
      <c r="AS1733" s="13">
        <v>0</v>
      </c>
      <c r="AT1733" s="13">
        <v>0</v>
      </c>
      <c r="AU1733" s="13">
        <v>0</v>
      </c>
      <c r="AV1733" s="13">
        <v>8.4033613445378096E-3</v>
      </c>
      <c r="AW1733" s="13">
        <v>0</v>
      </c>
      <c r="AX1733" s="13">
        <v>0</v>
      </c>
      <c r="AY1733" s="13">
        <v>0</v>
      </c>
      <c r="AZ1733" s="13">
        <v>0</v>
      </c>
      <c r="BA1733" s="13">
        <v>0</v>
      </c>
      <c r="BB1733" s="13">
        <v>0</v>
      </c>
      <c r="BC1733" s="13">
        <v>0</v>
      </c>
      <c r="BD1733" s="13"/>
      <c r="BE1733" s="13">
        <v>2.8328611898016999E-3</v>
      </c>
    </row>
    <row r="1734" spans="2:57" x14ac:dyDescent="0.25">
      <c r="C1734" s="13"/>
      <c r="D1734" s="13"/>
      <c r="E1734" s="13"/>
      <c r="F1734" s="13"/>
      <c r="G1734" s="13"/>
      <c r="H1734" s="13"/>
      <c r="I1734" s="13"/>
      <c r="J1734" s="13"/>
      <c r="K1734" s="13"/>
      <c r="L1734" s="13"/>
      <c r="M1734" s="13"/>
      <c r="N1734" s="13"/>
      <c r="O1734" s="13"/>
      <c r="P1734" s="13"/>
      <c r="Q1734" s="13"/>
      <c r="R1734" s="13"/>
      <c r="S1734" s="13"/>
      <c r="T1734" s="13"/>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row>
    <row r="1735" spans="2:57" x14ac:dyDescent="0.25">
      <c r="B1735" s="6" t="s">
        <v>666</v>
      </c>
      <c r="C1735" s="13"/>
      <c r="D1735" s="13"/>
      <c r="E1735" s="13"/>
      <c r="F1735" s="13"/>
      <c r="G1735" s="13"/>
      <c r="H1735" s="13"/>
      <c r="I1735" s="13"/>
      <c r="J1735" s="13"/>
      <c r="K1735" s="13"/>
      <c r="L1735" s="13"/>
      <c r="M1735" s="13"/>
      <c r="N1735" s="13"/>
      <c r="O1735" s="13"/>
      <c r="P1735" s="13"/>
      <c r="Q1735" s="13"/>
      <c r="R1735" s="13"/>
      <c r="S1735" s="13"/>
      <c r="T1735" s="13"/>
      <c r="U1735" s="13"/>
      <c r="V1735" s="13"/>
      <c r="W1735" s="13"/>
      <c r="X1735" s="13"/>
      <c r="Y1735" s="13"/>
      <c r="Z1735" s="13"/>
      <c r="AA1735" s="13"/>
      <c r="AB1735" s="13"/>
      <c r="AC1735" s="13"/>
      <c r="AD1735" s="13"/>
      <c r="AE1735" s="13"/>
      <c r="AF1735" s="13"/>
      <c r="AG1735" s="13"/>
      <c r="AH1735" s="13"/>
      <c r="AI1735" s="13"/>
      <c r="AJ1735" s="13"/>
      <c r="AK1735" s="13"/>
      <c r="AL1735" s="13"/>
      <c r="AM1735" s="13"/>
      <c r="AN1735" s="13"/>
      <c r="AO1735" s="13"/>
      <c r="AP1735" s="13"/>
      <c r="AQ1735" s="13"/>
      <c r="AR1735" s="13"/>
      <c r="AS1735" s="13"/>
      <c r="AT1735" s="13"/>
      <c r="AU1735" s="13"/>
      <c r="AV1735" s="13"/>
      <c r="AW1735" s="13"/>
      <c r="AX1735" s="13"/>
      <c r="AY1735" s="13"/>
      <c r="AZ1735" s="13"/>
      <c r="BA1735" s="13"/>
      <c r="BB1735" s="13"/>
      <c r="BC1735" s="13"/>
      <c r="BD1735" s="13"/>
      <c r="BE1735" s="13"/>
    </row>
    <row r="1736" spans="2:57" x14ac:dyDescent="0.25">
      <c r="B1736" s="23" t="s">
        <v>242</v>
      </c>
      <c r="C1736" s="13"/>
      <c r="D1736" s="13"/>
      <c r="E1736" s="13"/>
      <c r="F1736" s="13"/>
      <c r="G1736" s="13"/>
      <c r="H1736" s="13"/>
      <c r="I1736" s="13"/>
      <c r="J1736" s="13"/>
      <c r="K1736" s="13"/>
      <c r="L1736" s="13"/>
      <c r="M1736" s="13"/>
      <c r="N1736" s="13"/>
      <c r="O1736" s="13"/>
      <c r="P1736" s="13"/>
      <c r="Q1736" s="13"/>
      <c r="R1736" s="13"/>
      <c r="S1736" s="13"/>
      <c r="T1736" s="13"/>
      <c r="U1736" s="13"/>
      <c r="V1736" s="13"/>
      <c r="W1736" s="13"/>
      <c r="X1736" s="13"/>
      <c r="Y1736" s="13"/>
      <c r="Z1736" s="13"/>
      <c r="AA1736" s="13"/>
      <c r="AB1736" s="13"/>
      <c r="AC1736" s="13"/>
      <c r="AD1736" s="13"/>
      <c r="AE1736" s="13"/>
      <c r="AF1736" s="13"/>
      <c r="AG1736" s="13"/>
      <c r="AH1736" s="13"/>
      <c r="AI1736" s="13"/>
      <c r="AJ1736" s="13"/>
      <c r="AK1736" s="13"/>
      <c r="AL1736" s="13"/>
      <c r="AM1736" s="13"/>
      <c r="AN1736" s="13"/>
      <c r="AO1736" s="13"/>
      <c r="AP1736" s="13"/>
      <c r="AQ1736" s="13"/>
      <c r="AR1736" s="13"/>
      <c r="AS1736" s="13"/>
      <c r="AT1736" s="13"/>
      <c r="AU1736" s="13"/>
      <c r="AV1736" s="13"/>
      <c r="AW1736" s="13"/>
      <c r="AX1736" s="13"/>
      <c r="AY1736" s="13"/>
      <c r="AZ1736" s="13"/>
      <c r="BA1736" s="13"/>
      <c r="BB1736" s="13"/>
      <c r="BC1736" s="13"/>
      <c r="BD1736" s="13"/>
      <c r="BE1736" s="13"/>
    </row>
    <row r="1737" spans="2:57" x14ac:dyDescent="0.25">
      <c r="B1737" t="s">
        <v>663</v>
      </c>
      <c r="C1737" s="13">
        <v>0.40122199592668001</v>
      </c>
      <c r="D1737" s="13">
        <v>0.31168831168831201</v>
      </c>
      <c r="E1737" s="13">
        <v>0.37037037037037002</v>
      </c>
      <c r="F1737" s="13">
        <v>0.38582677165354301</v>
      </c>
      <c r="G1737" s="13">
        <v>0.43023255813953498</v>
      </c>
      <c r="H1737" s="13"/>
      <c r="I1737" s="13">
        <v>0.36909871244635201</v>
      </c>
      <c r="J1737" s="13">
        <v>0.43023255813953498</v>
      </c>
      <c r="K1737" s="13"/>
      <c r="L1737" s="13">
        <v>0.4140625</v>
      </c>
      <c r="M1737" s="13">
        <v>0.43722943722943702</v>
      </c>
      <c r="N1737" s="13">
        <v>0.40133779264213998</v>
      </c>
      <c r="O1737" s="13">
        <v>0.37151702786377699</v>
      </c>
      <c r="P1737" s="13"/>
      <c r="Q1737" s="13">
        <v>0.33333333333333298</v>
      </c>
      <c r="R1737" s="13">
        <v>0.43243243243243201</v>
      </c>
      <c r="S1737" s="13">
        <v>0.434782608695652</v>
      </c>
      <c r="T1737" s="13">
        <v>0.39252336448598102</v>
      </c>
      <c r="U1737" s="13">
        <v>0.33870967741935498</v>
      </c>
      <c r="V1737" s="13">
        <v>0.42748091603053401</v>
      </c>
      <c r="W1737" s="13">
        <v>0.38775510204081598</v>
      </c>
      <c r="X1737" s="13">
        <v>0.44736842105263203</v>
      </c>
      <c r="Y1737" s="13"/>
      <c r="Z1737" s="13">
        <v>0.36690647482014399</v>
      </c>
      <c r="AA1737" s="13">
        <v>0.41104294478527598</v>
      </c>
      <c r="AB1737" s="13">
        <v>0.415584415584416</v>
      </c>
      <c r="AC1737" s="13">
        <v>0.45251396648044701</v>
      </c>
      <c r="AD1737" s="13">
        <v>0.4</v>
      </c>
      <c r="AE1737" s="13">
        <v>0.36697247706421998</v>
      </c>
      <c r="AF1737" s="13">
        <v>0.40476190476190499</v>
      </c>
      <c r="AG1737" s="13">
        <v>0.35164835164835201</v>
      </c>
      <c r="AH1737" s="13"/>
      <c r="AI1737" s="13">
        <v>0.37777777777777799</v>
      </c>
      <c r="AJ1737" s="13">
        <v>0.38144329896907198</v>
      </c>
      <c r="AK1737" s="13">
        <v>0.34640522875816998</v>
      </c>
      <c r="AL1737" s="13">
        <v>0.41633466135458203</v>
      </c>
      <c r="AM1737" s="13">
        <v>0.43678160919540199</v>
      </c>
      <c r="AN1737" s="13"/>
      <c r="AO1737" s="13">
        <v>0.41304347826087001</v>
      </c>
      <c r="AP1737" s="13">
        <v>0.3828125</v>
      </c>
      <c r="AQ1737" s="13"/>
      <c r="AR1737" s="13">
        <v>0.328125</v>
      </c>
      <c r="AS1737" s="13">
        <v>0.447552447552448</v>
      </c>
      <c r="AT1737" s="13">
        <v>0.29411764705882398</v>
      </c>
      <c r="AU1737" s="13">
        <v>0.41935483870967699</v>
      </c>
      <c r="AV1737" s="13">
        <v>0.42016806722689098</v>
      </c>
      <c r="AW1737" s="13">
        <v>0.44155844155844198</v>
      </c>
      <c r="AX1737" s="13">
        <v>0.38095238095238099</v>
      </c>
      <c r="AY1737" s="13">
        <v>0.441176470588235</v>
      </c>
      <c r="AZ1737" s="13">
        <v>0.40196078431372601</v>
      </c>
      <c r="BA1737" s="13">
        <v>0.20689655172413801</v>
      </c>
      <c r="BB1737" s="13">
        <v>0.43859649122806998</v>
      </c>
      <c r="BC1737" s="13">
        <v>0.339622641509434</v>
      </c>
      <c r="BD1737" s="13"/>
      <c r="BE1737" s="13">
        <v>0.43342776203965999</v>
      </c>
    </row>
    <row r="1738" spans="2:57" x14ac:dyDescent="0.25">
      <c r="B1738" t="s">
        <v>664</v>
      </c>
      <c r="C1738" s="13">
        <v>0.35336048879837101</v>
      </c>
      <c r="D1738" s="13">
        <v>0.29870129870129902</v>
      </c>
      <c r="E1738" s="13">
        <v>0.35555555555555601</v>
      </c>
      <c r="F1738" s="13">
        <v>0.32283464566929099</v>
      </c>
      <c r="G1738" s="13">
        <v>0.37596899224806202</v>
      </c>
      <c r="H1738" s="13"/>
      <c r="I1738" s="13">
        <v>0.32832618025751098</v>
      </c>
      <c r="J1738" s="13">
        <v>0.37596899224806202</v>
      </c>
      <c r="K1738" s="13"/>
      <c r="L1738" s="13">
        <v>0.375</v>
      </c>
      <c r="M1738" s="13">
        <v>0.38095238095238099</v>
      </c>
      <c r="N1738" s="13">
        <v>0.35785953177257501</v>
      </c>
      <c r="O1738" s="13">
        <v>0.32198142414860698</v>
      </c>
      <c r="P1738" s="13"/>
      <c r="Q1738" s="13">
        <v>0.34234234234234201</v>
      </c>
      <c r="R1738" s="13">
        <v>0.35135135135135098</v>
      </c>
      <c r="S1738" s="13">
        <v>0.35869565217391303</v>
      </c>
      <c r="T1738" s="13">
        <v>0.355140186915888</v>
      </c>
      <c r="U1738" s="13">
        <v>0.39516129032258102</v>
      </c>
      <c r="V1738" s="13">
        <v>0.39694656488549601</v>
      </c>
      <c r="W1738" s="13">
        <v>0.32653061224489799</v>
      </c>
      <c r="X1738" s="13">
        <v>0.32894736842105299</v>
      </c>
      <c r="Y1738" s="13"/>
      <c r="Z1738" s="13">
        <v>0.36690647482014399</v>
      </c>
      <c r="AA1738" s="13">
        <v>0.30674846625766899</v>
      </c>
      <c r="AB1738" s="13">
        <v>0.35064935064935099</v>
      </c>
      <c r="AC1738" s="13">
        <v>0.37988826815642501</v>
      </c>
      <c r="AD1738" s="13">
        <v>0.39047619047618998</v>
      </c>
      <c r="AE1738" s="13">
        <v>0.33027522935779802</v>
      </c>
      <c r="AF1738" s="13">
        <v>0.40476190476190499</v>
      </c>
      <c r="AG1738" s="13">
        <v>0.32967032967033</v>
      </c>
      <c r="AH1738" s="13"/>
      <c r="AI1738" s="13">
        <v>0.35555555555555601</v>
      </c>
      <c r="AJ1738" s="13">
        <v>0.35051546391752603</v>
      </c>
      <c r="AK1738" s="13">
        <v>0.28758169934640498</v>
      </c>
      <c r="AL1738" s="13">
        <v>0.34262948207171301</v>
      </c>
      <c r="AM1738" s="13">
        <v>0.44827586206896602</v>
      </c>
      <c r="AN1738" s="13"/>
      <c r="AO1738" s="13">
        <v>0.32943143812709003</v>
      </c>
      <c r="AP1738" s="13">
        <v>0.390625</v>
      </c>
      <c r="AQ1738" s="13"/>
      <c r="AR1738" s="13">
        <v>0.40625</v>
      </c>
      <c r="AS1738" s="13">
        <v>0.36363636363636398</v>
      </c>
      <c r="AT1738" s="13">
        <v>0.35294117647058798</v>
      </c>
      <c r="AU1738" s="13">
        <v>0.29032258064516098</v>
      </c>
      <c r="AV1738" s="13">
        <v>0.35294117647058798</v>
      </c>
      <c r="AW1738" s="13">
        <v>0.35064935064935099</v>
      </c>
      <c r="AX1738" s="13">
        <v>0.41666666666666702</v>
      </c>
      <c r="AY1738" s="13">
        <v>0.32352941176470601</v>
      </c>
      <c r="AZ1738" s="13">
        <v>0.32352941176470601</v>
      </c>
      <c r="BA1738" s="13">
        <v>0.36206896551724099</v>
      </c>
      <c r="BB1738" s="13">
        <v>0.33333333333333298</v>
      </c>
      <c r="BC1738" s="13">
        <v>0.26415094339622602</v>
      </c>
      <c r="BD1738" s="13"/>
      <c r="BE1738" s="13">
        <v>0.38526912181303102</v>
      </c>
    </row>
    <row r="1739" spans="2:57" x14ac:dyDescent="0.25">
      <c r="B1739" t="s">
        <v>665</v>
      </c>
      <c r="C1739" s="13">
        <v>0.20977596741344201</v>
      </c>
      <c r="D1739" s="13">
        <v>0.337662337662338</v>
      </c>
      <c r="E1739" s="13">
        <v>0.2</v>
      </c>
      <c r="F1739" s="13">
        <v>0.255905511811024</v>
      </c>
      <c r="G1739" s="13">
        <v>0.170542635658915</v>
      </c>
      <c r="H1739" s="13"/>
      <c r="I1739" s="13">
        <v>0.25321888412017202</v>
      </c>
      <c r="J1739" s="13">
        <v>0.170542635658915</v>
      </c>
      <c r="K1739" s="13"/>
      <c r="L1739" s="13">
        <v>0.1640625</v>
      </c>
      <c r="M1739" s="13">
        <v>0.15584415584415601</v>
      </c>
      <c r="N1739" s="13">
        <v>0.217391304347826</v>
      </c>
      <c r="O1739" s="13">
        <v>0.26006191950464402</v>
      </c>
      <c r="P1739" s="13"/>
      <c r="Q1739" s="13">
        <v>0.26126126126126098</v>
      </c>
      <c r="R1739" s="13">
        <v>0.18918918918918901</v>
      </c>
      <c r="S1739" s="13">
        <v>0.15217391304347799</v>
      </c>
      <c r="T1739" s="13">
        <v>0.22429906542056099</v>
      </c>
      <c r="U1739" s="13">
        <v>0.217741935483871</v>
      </c>
      <c r="V1739" s="13">
        <v>0.17557251908396901</v>
      </c>
      <c r="W1739" s="13">
        <v>0.24489795918367299</v>
      </c>
      <c r="X1739" s="13">
        <v>0.20175438596491199</v>
      </c>
      <c r="Y1739" s="13"/>
      <c r="Z1739" s="13">
        <v>0.22302158273381301</v>
      </c>
      <c r="AA1739" s="13">
        <v>0.23312883435582801</v>
      </c>
      <c r="AB1739" s="13">
        <v>0.207792207792208</v>
      </c>
      <c r="AC1739" s="13">
        <v>0.14525139664804501</v>
      </c>
      <c r="AD1739" s="13">
        <v>0.19047619047618999</v>
      </c>
      <c r="AE1739" s="13">
        <v>0.247706422018349</v>
      </c>
      <c r="AF1739" s="13">
        <v>0.16666666666666699</v>
      </c>
      <c r="AG1739" s="13">
        <v>0.27472527472527503</v>
      </c>
      <c r="AH1739" s="13"/>
      <c r="AI1739" s="13">
        <v>0.155555555555556</v>
      </c>
      <c r="AJ1739" s="13">
        <v>0.22680412371134001</v>
      </c>
      <c r="AK1739" s="13">
        <v>0.31372549019607798</v>
      </c>
      <c r="AL1739" s="13">
        <v>0.21115537848605601</v>
      </c>
      <c r="AM1739" s="13">
        <v>0.10344827586206901</v>
      </c>
      <c r="AN1739" s="13"/>
      <c r="AO1739" s="13">
        <v>0.230769230769231</v>
      </c>
      <c r="AP1739" s="13">
        <v>0.17708333333333301</v>
      </c>
      <c r="AQ1739" s="13"/>
      <c r="AR1739" s="13">
        <v>0.234375</v>
      </c>
      <c r="AS1739" s="13">
        <v>0.15734265734265701</v>
      </c>
      <c r="AT1739" s="13">
        <v>0.35294117647058798</v>
      </c>
      <c r="AU1739" s="13">
        <v>0.29032258064516098</v>
      </c>
      <c r="AV1739" s="13">
        <v>0.184873949579832</v>
      </c>
      <c r="AW1739" s="13">
        <v>0.18181818181818199</v>
      </c>
      <c r="AX1739" s="13">
        <v>0.15476190476190499</v>
      </c>
      <c r="AY1739" s="13">
        <v>0.20588235294117599</v>
      </c>
      <c r="AZ1739" s="13">
        <v>0.24509803921568599</v>
      </c>
      <c r="BA1739" s="13">
        <v>0.37931034482758602</v>
      </c>
      <c r="BB1739" s="13">
        <v>0.19298245614035101</v>
      </c>
      <c r="BC1739" s="13">
        <v>0.320754716981132</v>
      </c>
      <c r="BD1739" s="13"/>
      <c r="BE1739" s="13">
        <v>0.15014164305948999</v>
      </c>
    </row>
    <row r="1740" spans="2:57" x14ac:dyDescent="0.25">
      <c r="B1740" t="s">
        <v>82</v>
      </c>
      <c r="C1740" s="13">
        <v>3.5641547861507097E-2</v>
      </c>
      <c r="D1740" s="13">
        <v>5.1948051948052E-2</v>
      </c>
      <c r="E1740" s="13">
        <v>7.4074074074074098E-2</v>
      </c>
      <c r="F1740" s="13">
        <v>3.5433070866141697E-2</v>
      </c>
      <c r="G1740" s="13">
        <v>2.32558139534884E-2</v>
      </c>
      <c r="H1740" s="13"/>
      <c r="I1740" s="13">
        <v>4.9356223175965698E-2</v>
      </c>
      <c r="J1740" s="13">
        <v>2.32558139534884E-2</v>
      </c>
      <c r="K1740" s="13"/>
      <c r="L1740" s="13">
        <v>4.6875E-2</v>
      </c>
      <c r="M1740" s="13">
        <v>2.5974025974026E-2</v>
      </c>
      <c r="N1740" s="13">
        <v>2.3411371237458199E-2</v>
      </c>
      <c r="O1740" s="13">
        <v>4.6439628482972103E-2</v>
      </c>
      <c r="P1740" s="13"/>
      <c r="Q1740" s="13">
        <v>6.3063063063063099E-2</v>
      </c>
      <c r="R1740" s="13">
        <v>2.7027027027027001E-2</v>
      </c>
      <c r="S1740" s="13">
        <v>5.4347826086956499E-2</v>
      </c>
      <c r="T1740" s="13">
        <v>2.80373831775701E-2</v>
      </c>
      <c r="U1740" s="13">
        <v>4.8387096774193498E-2</v>
      </c>
      <c r="V1740" s="13">
        <v>0</v>
      </c>
      <c r="W1740" s="13">
        <v>4.08163265306122E-2</v>
      </c>
      <c r="X1740" s="13">
        <v>2.1929824561403501E-2</v>
      </c>
      <c r="Y1740" s="13"/>
      <c r="Z1740" s="13">
        <v>4.3165467625899297E-2</v>
      </c>
      <c r="AA1740" s="13">
        <v>4.9079754601227002E-2</v>
      </c>
      <c r="AB1740" s="13">
        <v>2.5974025974026E-2</v>
      </c>
      <c r="AC1740" s="13">
        <v>2.23463687150838E-2</v>
      </c>
      <c r="AD1740" s="13">
        <v>1.9047619047619001E-2</v>
      </c>
      <c r="AE1740" s="13">
        <v>5.5045871559633003E-2</v>
      </c>
      <c r="AF1740" s="13">
        <v>2.3809523809523801E-2</v>
      </c>
      <c r="AG1740" s="13">
        <v>4.3956043956044001E-2</v>
      </c>
      <c r="AH1740" s="13"/>
      <c r="AI1740" s="13">
        <v>0.11111111111111099</v>
      </c>
      <c r="AJ1740" s="13">
        <v>4.1237113402061903E-2</v>
      </c>
      <c r="AK1740" s="13">
        <v>5.22875816993464E-2</v>
      </c>
      <c r="AL1740" s="13">
        <v>2.98804780876494E-2</v>
      </c>
      <c r="AM1740" s="13">
        <v>1.1494252873563199E-2</v>
      </c>
      <c r="AN1740" s="13"/>
      <c r="AO1740" s="13">
        <v>2.6755852842809399E-2</v>
      </c>
      <c r="AP1740" s="13">
        <v>4.9479166666666699E-2</v>
      </c>
      <c r="AQ1740" s="13"/>
      <c r="AR1740" s="13">
        <v>3.125E-2</v>
      </c>
      <c r="AS1740" s="13">
        <v>3.1468531468531499E-2</v>
      </c>
      <c r="AT1740" s="13">
        <v>0</v>
      </c>
      <c r="AU1740" s="13">
        <v>0</v>
      </c>
      <c r="AV1740" s="13">
        <v>4.20168067226891E-2</v>
      </c>
      <c r="AW1740" s="13">
        <v>2.5974025974026E-2</v>
      </c>
      <c r="AX1740" s="13">
        <v>4.7619047619047603E-2</v>
      </c>
      <c r="AY1740" s="13">
        <v>2.9411764705882401E-2</v>
      </c>
      <c r="AZ1740" s="13">
        <v>2.9411764705882401E-2</v>
      </c>
      <c r="BA1740" s="13">
        <v>5.1724137931034503E-2</v>
      </c>
      <c r="BB1740" s="13">
        <v>3.5087719298245598E-2</v>
      </c>
      <c r="BC1740" s="13">
        <v>7.5471698113207503E-2</v>
      </c>
      <c r="BD1740" s="13"/>
      <c r="BE1740" s="13">
        <v>3.1161473087818699E-2</v>
      </c>
    </row>
    <row r="1741" spans="2:57" x14ac:dyDescent="0.25">
      <c r="C1741" s="13"/>
      <c r="D1741" s="13"/>
      <c r="E1741" s="13"/>
      <c r="F1741" s="13"/>
      <c r="G1741" s="13"/>
      <c r="H1741" s="13"/>
      <c r="I1741" s="13"/>
      <c r="J1741" s="13"/>
      <c r="K1741" s="13"/>
      <c r="L1741" s="13"/>
      <c r="M1741" s="13"/>
      <c r="N1741" s="13"/>
      <c r="O1741" s="13"/>
      <c r="P1741" s="13"/>
      <c r="Q1741" s="13"/>
      <c r="R1741" s="13"/>
      <c r="S1741" s="13"/>
      <c r="T1741" s="13"/>
      <c r="U1741" s="13"/>
      <c r="V1741" s="13"/>
      <c r="W1741" s="13"/>
      <c r="X1741" s="13"/>
      <c r="Y1741" s="13"/>
      <c r="Z1741" s="13"/>
      <c r="AA1741" s="13"/>
      <c r="AB1741" s="13"/>
      <c r="AC1741" s="13"/>
      <c r="AD1741" s="13"/>
      <c r="AE1741" s="13"/>
      <c r="AF1741" s="13"/>
      <c r="AG1741" s="13"/>
      <c r="AH1741" s="13"/>
      <c r="AI1741" s="13"/>
      <c r="AJ1741" s="13"/>
      <c r="AK1741" s="13"/>
      <c r="AL1741" s="13"/>
      <c r="AM1741" s="13"/>
      <c r="AN1741" s="13"/>
      <c r="AO1741" s="13"/>
      <c r="AP1741" s="13"/>
      <c r="AQ1741" s="13"/>
      <c r="AR1741" s="13"/>
      <c r="AS1741" s="13"/>
      <c r="AT1741" s="13"/>
      <c r="AU1741" s="13"/>
      <c r="AV1741" s="13"/>
      <c r="AW1741" s="13"/>
      <c r="AX1741" s="13"/>
      <c r="AY1741" s="13"/>
      <c r="AZ1741" s="13"/>
      <c r="BA1741" s="13"/>
      <c r="BB1741" s="13"/>
      <c r="BC1741" s="13"/>
      <c r="BD1741" s="13"/>
      <c r="BE1741" s="13"/>
    </row>
    <row r="1742" spans="2:57" x14ac:dyDescent="0.25">
      <c r="C1742" s="13"/>
      <c r="D1742" s="13"/>
      <c r="E1742" s="13"/>
      <c r="F1742" s="13"/>
      <c r="G1742" s="13"/>
      <c r="H1742" s="13"/>
      <c r="I1742" s="13"/>
      <c r="J1742" s="13"/>
      <c r="K1742" s="13"/>
      <c r="L1742" s="13"/>
      <c r="M1742" s="13"/>
      <c r="N1742" s="13"/>
      <c r="O1742" s="13"/>
      <c r="P1742" s="13"/>
      <c r="Q1742" s="13"/>
      <c r="R1742" s="13"/>
      <c r="S1742" s="13"/>
      <c r="T1742" s="13"/>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3"/>
      <c r="AY1742" s="13"/>
      <c r="AZ1742" s="13"/>
      <c r="BA1742" s="13"/>
      <c r="BB1742" s="13"/>
      <c r="BC1742" s="13"/>
      <c r="BD1742" s="13"/>
      <c r="BE1742" s="13"/>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153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512</v>
      </c>
      <c r="D7" s="10">
        <v>47</v>
      </c>
      <c r="E7" s="10">
        <v>61</v>
      </c>
      <c r="F7" s="10">
        <v>133</v>
      </c>
      <c r="G7" s="10">
        <v>271</v>
      </c>
      <c r="H7" s="10"/>
      <c r="I7" s="10">
        <v>241</v>
      </c>
      <c r="J7" s="10">
        <v>271</v>
      </c>
      <c r="K7" s="10"/>
      <c r="L7" s="10">
        <v>62</v>
      </c>
      <c r="M7" s="10">
        <v>111</v>
      </c>
      <c r="N7" s="10">
        <v>163</v>
      </c>
      <c r="O7" s="10">
        <v>176</v>
      </c>
      <c r="P7" s="10"/>
      <c r="Q7" s="10">
        <v>57</v>
      </c>
      <c r="R7" s="10">
        <v>32</v>
      </c>
      <c r="S7" s="10">
        <v>48</v>
      </c>
      <c r="T7" s="10">
        <v>54</v>
      </c>
      <c r="U7" s="10">
        <v>63</v>
      </c>
      <c r="V7" s="10">
        <v>71</v>
      </c>
      <c r="W7" s="10">
        <v>56</v>
      </c>
      <c r="X7" s="10">
        <v>122</v>
      </c>
      <c r="Y7" s="10"/>
      <c r="Z7" s="10">
        <v>68</v>
      </c>
      <c r="AA7" s="10">
        <v>88</v>
      </c>
      <c r="AB7" s="10">
        <v>83</v>
      </c>
      <c r="AC7" s="10">
        <v>97</v>
      </c>
      <c r="AD7" s="10">
        <v>50</v>
      </c>
      <c r="AE7" s="10">
        <v>60</v>
      </c>
      <c r="AF7" s="10">
        <v>21</v>
      </c>
      <c r="AG7" s="10">
        <v>45</v>
      </c>
      <c r="AH7" s="10"/>
      <c r="AI7" s="10">
        <v>20</v>
      </c>
      <c r="AJ7" s="10">
        <v>45</v>
      </c>
      <c r="AK7" s="10">
        <v>77</v>
      </c>
      <c r="AL7" s="10">
        <v>269</v>
      </c>
      <c r="AM7" s="10">
        <v>92</v>
      </c>
      <c r="AN7" s="10"/>
      <c r="AO7" s="10">
        <v>326</v>
      </c>
      <c r="AP7" s="10">
        <v>186</v>
      </c>
      <c r="AQ7" s="10"/>
      <c r="AR7" s="10">
        <v>40</v>
      </c>
      <c r="AS7" s="10">
        <v>150</v>
      </c>
      <c r="AT7" s="10">
        <v>8</v>
      </c>
      <c r="AU7" s="10">
        <v>15</v>
      </c>
      <c r="AV7" s="10">
        <v>58</v>
      </c>
      <c r="AW7" s="10">
        <v>41</v>
      </c>
      <c r="AX7" s="10">
        <v>44</v>
      </c>
      <c r="AY7" s="10">
        <v>20</v>
      </c>
      <c r="AZ7" s="10">
        <v>51</v>
      </c>
      <c r="BA7" s="10">
        <v>29</v>
      </c>
      <c r="BB7" s="10">
        <v>27</v>
      </c>
      <c r="BC7" s="10">
        <v>29</v>
      </c>
      <c r="BD7" s="10"/>
      <c r="BE7" s="10">
        <v>183</v>
      </c>
    </row>
    <row r="8" spans="2:57" x14ac:dyDescent="0.25">
      <c r="B8" s="14" t="s">
        <v>147</v>
      </c>
      <c r="C8" s="13">
        <v>0.841796875</v>
      </c>
      <c r="D8" s="13">
        <v>0.48936170212766</v>
      </c>
      <c r="E8" s="13">
        <v>0.65573770491803296</v>
      </c>
      <c r="F8" s="13">
        <v>0.87969924812030098</v>
      </c>
      <c r="G8" s="13">
        <v>0.92619926199262004</v>
      </c>
      <c r="H8" s="13"/>
      <c r="I8" s="13">
        <v>0.74688796680497904</v>
      </c>
      <c r="J8" s="13">
        <v>0.92619926199262004</v>
      </c>
      <c r="K8" s="13"/>
      <c r="L8" s="13">
        <v>0.80645161290322598</v>
      </c>
      <c r="M8" s="13">
        <v>0.855855855855856</v>
      </c>
      <c r="N8" s="13">
        <v>0.84662576687116597</v>
      </c>
      <c r="O8" s="13">
        <v>0.84090909090909105</v>
      </c>
      <c r="P8" s="13"/>
      <c r="Q8" s="13">
        <v>0.56140350877193002</v>
      </c>
      <c r="R8" s="13">
        <v>0.78125</v>
      </c>
      <c r="S8" s="13">
        <v>0.77083333333333304</v>
      </c>
      <c r="T8" s="13">
        <v>0.79629629629629595</v>
      </c>
      <c r="U8" s="13">
        <v>0.90476190476190499</v>
      </c>
      <c r="V8" s="13">
        <v>0.90140845070422504</v>
      </c>
      <c r="W8" s="13">
        <v>0.91071428571428603</v>
      </c>
      <c r="X8" s="13">
        <v>0.93442622950819698</v>
      </c>
      <c r="Y8" s="13"/>
      <c r="Z8" s="13">
        <v>0.75</v>
      </c>
      <c r="AA8" s="13">
        <v>0.79545454545454497</v>
      </c>
      <c r="AB8" s="13">
        <v>0.89156626506024095</v>
      </c>
      <c r="AC8" s="13">
        <v>0.89690721649484495</v>
      </c>
      <c r="AD8" s="13">
        <v>0.84</v>
      </c>
      <c r="AE8" s="13">
        <v>0.86666666666666703</v>
      </c>
      <c r="AF8" s="13">
        <v>0.80952380952380998</v>
      </c>
      <c r="AG8" s="13">
        <v>0.844444444444444</v>
      </c>
      <c r="AH8" s="13"/>
      <c r="AI8" s="13">
        <v>0.75</v>
      </c>
      <c r="AJ8" s="13">
        <v>0.73333333333333295</v>
      </c>
      <c r="AK8" s="13">
        <v>0.75324675324675305</v>
      </c>
      <c r="AL8" s="13">
        <v>0.86245353159851301</v>
      </c>
      <c r="AM8" s="13">
        <v>0.92391304347826098</v>
      </c>
      <c r="AN8" s="13"/>
      <c r="AO8" s="13">
        <v>0.83435582822085896</v>
      </c>
      <c r="AP8" s="13">
        <v>0.85483870967741904</v>
      </c>
      <c r="AQ8" s="13"/>
      <c r="AR8" s="13">
        <v>0.77500000000000002</v>
      </c>
      <c r="AS8" s="13">
        <v>0.85333333333333306</v>
      </c>
      <c r="AT8" s="13">
        <v>0.75</v>
      </c>
      <c r="AU8" s="13">
        <v>1</v>
      </c>
      <c r="AV8" s="13">
        <v>0.89655172413793105</v>
      </c>
      <c r="AW8" s="13">
        <v>0.87804878048780499</v>
      </c>
      <c r="AX8" s="13">
        <v>0.79545454545454497</v>
      </c>
      <c r="AY8" s="13">
        <v>0.8</v>
      </c>
      <c r="AZ8" s="13">
        <v>0.78431372549019596</v>
      </c>
      <c r="BA8" s="13">
        <v>0.79310344827586199</v>
      </c>
      <c r="BB8" s="13">
        <v>0.88888888888888895</v>
      </c>
      <c r="BC8" s="13">
        <v>0.86206896551724099</v>
      </c>
      <c r="BD8" s="13"/>
      <c r="BE8" s="13">
        <v>0.88524590163934402</v>
      </c>
    </row>
    <row r="9" spans="2:57" x14ac:dyDescent="0.25">
      <c r="B9" s="14" t="s">
        <v>148</v>
      </c>
      <c r="C9" s="13">
        <v>0.14453125</v>
      </c>
      <c r="D9" s="13">
        <v>0.51063829787234005</v>
      </c>
      <c r="E9" s="13">
        <v>0.29508196721311503</v>
      </c>
      <c r="F9" s="13">
        <v>0.105263157894737</v>
      </c>
      <c r="G9" s="13">
        <v>6.6420664206642097E-2</v>
      </c>
      <c r="H9" s="13"/>
      <c r="I9" s="13">
        <v>0.232365145228216</v>
      </c>
      <c r="J9" s="13">
        <v>6.6420664206642097E-2</v>
      </c>
      <c r="K9" s="13"/>
      <c r="L9" s="13">
        <v>0.17741935483870999</v>
      </c>
      <c r="M9" s="13">
        <v>0.135135135135135</v>
      </c>
      <c r="N9" s="13">
        <v>0.14110429447852799</v>
      </c>
      <c r="O9" s="13">
        <v>0.142045454545455</v>
      </c>
      <c r="P9" s="13"/>
      <c r="Q9" s="13">
        <v>0.42105263157894701</v>
      </c>
      <c r="R9" s="13">
        <v>0.21875</v>
      </c>
      <c r="S9" s="13">
        <v>0.22916666666666699</v>
      </c>
      <c r="T9" s="13">
        <v>0.203703703703704</v>
      </c>
      <c r="U9" s="13">
        <v>7.9365079365079402E-2</v>
      </c>
      <c r="V9" s="13">
        <v>7.0422535211267595E-2</v>
      </c>
      <c r="W9" s="13">
        <v>8.9285714285714302E-2</v>
      </c>
      <c r="X9" s="13">
        <v>4.91803278688525E-2</v>
      </c>
      <c r="Y9" s="13"/>
      <c r="Z9" s="13">
        <v>0.23529411764705899</v>
      </c>
      <c r="AA9" s="13">
        <v>0.19318181818181801</v>
      </c>
      <c r="AB9" s="13">
        <v>9.6385542168674704E-2</v>
      </c>
      <c r="AC9" s="13">
        <v>0.10309278350515499</v>
      </c>
      <c r="AD9" s="13">
        <v>0.12</v>
      </c>
      <c r="AE9" s="13">
        <v>0.1</v>
      </c>
      <c r="AF9" s="13">
        <v>0.19047619047618999</v>
      </c>
      <c r="AG9" s="13">
        <v>0.155555555555556</v>
      </c>
      <c r="AH9" s="13"/>
      <c r="AI9" s="13">
        <v>0.2</v>
      </c>
      <c r="AJ9" s="13">
        <v>0.24444444444444399</v>
      </c>
      <c r="AK9" s="13">
        <v>0.207792207792208</v>
      </c>
      <c r="AL9" s="13">
        <v>0.130111524163569</v>
      </c>
      <c r="AM9" s="13">
        <v>7.6086956521739094E-2</v>
      </c>
      <c r="AN9" s="13"/>
      <c r="AO9" s="13">
        <v>0.153374233128834</v>
      </c>
      <c r="AP9" s="13">
        <v>0.12903225806451599</v>
      </c>
      <c r="AQ9" s="13"/>
      <c r="AR9" s="13">
        <v>0.22500000000000001</v>
      </c>
      <c r="AS9" s="13">
        <v>0.146666666666667</v>
      </c>
      <c r="AT9" s="13">
        <v>0.125</v>
      </c>
      <c r="AU9" s="13">
        <v>0</v>
      </c>
      <c r="AV9" s="13">
        <v>0.10344827586206901</v>
      </c>
      <c r="AW9" s="13">
        <v>9.7560975609756101E-2</v>
      </c>
      <c r="AX9" s="13">
        <v>0.13636363636363599</v>
      </c>
      <c r="AY9" s="13">
        <v>0.2</v>
      </c>
      <c r="AZ9" s="13">
        <v>0.19607843137254899</v>
      </c>
      <c r="BA9" s="13">
        <v>0.20689655172413801</v>
      </c>
      <c r="BB9" s="13">
        <v>0.11111111111111099</v>
      </c>
      <c r="BC9" s="13">
        <v>0.10344827586206901</v>
      </c>
      <c r="BD9" s="13"/>
      <c r="BE9" s="13">
        <v>9.2896174863387998E-2</v>
      </c>
    </row>
    <row r="10" spans="2:57" x14ac:dyDescent="0.25">
      <c r="B10" s="14" t="s">
        <v>149</v>
      </c>
      <c r="C10" s="19">
        <v>1.3671875E-2</v>
      </c>
      <c r="D10" s="19">
        <v>0</v>
      </c>
      <c r="E10" s="19">
        <v>4.91803278688525E-2</v>
      </c>
      <c r="F10" s="19">
        <v>1.50375939849624E-2</v>
      </c>
      <c r="G10" s="19">
        <v>7.3800738007380098E-3</v>
      </c>
      <c r="H10" s="19"/>
      <c r="I10" s="19">
        <v>2.0746887966804999E-2</v>
      </c>
      <c r="J10" s="19">
        <v>7.3800738007380098E-3</v>
      </c>
      <c r="K10" s="19"/>
      <c r="L10" s="19">
        <v>1.6129032258064498E-2</v>
      </c>
      <c r="M10" s="19">
        <v>9.0090090090090107E-3</v>
      </c>
      <c r="N10" s="19">
        <v>1.22699386503067E-2</v>
      </c>
      <c r="O10" s="19">
        <v>1.7045454545454499E-2</v>
      </c>
      <c r="P10" s="19"/>
      <c r="Q10" s="19">
        <v>1.7543859649122799E-2</v>
      </c>
      <c r="R10" s="19">
        <v>0</v>
      </c>
      <c r="S10" s="19">
        <v>0</v>
      </c>
      <c r="T10" s="19">
        <v>0</v>
      </c>
      <c r="U10" s="19">
        <v>1.58730158730159E-2</v>
      </c>
      <c r="V10" s="19">
        <v>2.8169014084507001E-2</v>
      </c>
      <c r="W10" s="19">
        <v>0</v>
      </c>
      <c r="X10" s="19">
        <v>1.63934426229508E-2</v>
      </c>
      <c r="Y10" s="19"/>
      <c r="Z10" s="19">
        <v>1.4705882352941201E-2</v>
      </c>
      <c r="AA10" s="19">
        <v>1.13636363636364E-2</v>
      </c>
      <c r="AB10" s="19">
        <v>1.20481927710843E-2</v>
      </c>
      <c r="AC10" s="19">
        <v>0</v>
      </c>
      <c r="AD10" s="19">
        <v>0.04</v>
      </c>
      <c r="AE10" s="19">
        <v>3.3333333333333298E-2</v>
      </c>
      <c r="AF10" s="19">
        <v>0</v>
      </c>
      <c r="AG10" s="19">
        <v>0</v>
      </c>
      <c r="AH10" s="19"/>
      <c r="AI10" s="19">
        <v>0.05</v>
      </c>
      <c r="AJ10" s="19">
        <v>2.2222222222222199E-2</v>
      </c>
      <c r="AK10" s="19">
        <v>3.8961038961039002E-2</v>
      </c>
      <c r="AL10" s="19">
        <v>7.4349442379182196E-3</v>
      </c>
      <c r="AM10" s="19">
        <v>0</v>
      </c>
      <c r="AN10" s="19"/>
      <c r="AO10" s="19">
        <v>1.22699386503067E-2</v>
      </c>
      <c r="AP10" s="19">
        <v>1.6129032258064498E-2</v>
      </c>
      <c r="AQ10" s="19"/>
      <c r="AR10" s="19">
        <v>0</v>
      </c>
      <c r="AS10" s="19">
        <v>0</v>
      </c>
      <c r="AT10" s="19">
        <v>0.125</v>
      </c>
      <c r="AU10" s="19">
        <v>0</v>
      </c>
      <c r="AV10" s="19">
        <v>0</v>
      </c>
      <c r="AW10" s="19">
        <v>2.4390243902439001E-2</v>
      </c>
      <c r="AX10" s="19">
        <v>6.8181818181818205E-2</v>
      </c>
      <c r="AY10" s="19">
        <v>0</v>
      </c>
      <c r="AZ10" s="19">
        <v>1.9607843137254902E-2</v>
      </c>
      <c r="BA10" s="19">
        <v>0</v>
      </c>
      <c r="BB10" s="19">
        <v>0</v>
      </c>
      <c r="BC10" s="19">
        <v>3.4482758620689703E-2</v>
      </c>
      <c r="BD10" s="19"/>
      <c r="BE10" s="19">
        <v>2.1857923497267801E-2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154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512</v>
      </c>
      <c r="D7" s="10">
        <v>47</v>
      </c>
      <c r="E7" s="10">
        <v>61</v>
      </c>
      <c r="F7" s="10">
        <v>133</v>
      </c>
      <c r="G7" s="10">
        <v>271</v>
      </c>
      <c r="H7" s="10"/>
      <c r="I7" s="10">
        <v>241</v>
      </c>
      <c r="J7" s="10">
        <v>271</v>
      </c>
      <c r="K7" s="10"/>
      <c r="L7" s="10">
        <v>62</v>
      </c>
      <c r="M7" s="10">
        <v>111</v>
      </c>
      <c r="N7" s="10">
        <v>163</v>
      </c>
      <c r="O7" s="10">
        <v>176</v>
      </c>
      <c r="P7" s="10"/>
      <c r="Q7" s="10">
        <v>57</v>
      </c>
      <c r="R7" s="10">
        <v>32</v>
      </c>
      <c r="S7" s="10">
        <v>48</v>
      </c>
      <c r="T7" s="10">
        <v>54</v>
      </c>
      <c r="U7" s="10">
        <v>63</v>
      </c>
      <c r="V7" s="10">
        <v>71</v>
      </c>
      <c r="W7" s="10">
        <v>56</v>
      </c>
      <c r="X7" s="10">
        <v>122</v>
      </c>
      <c r="Y7" s="10"/>
      <c r="Z7" s="10">
        <v>68</v>
      </c>
      <c r="AA7" s="10">
        <v>88</v>
      </c>
      <c r="AB7" s="10">
        <v>83</v>
      </c>
      <c r="AC7" s="10">
        <v>97</v>
      </c>
      <c r="AD7" s="10">
        <v>50</v>
      </c>
      <c r="AE7" s="10">
        <v>60</v>
      </c>
      <c r="AF7" s="10">
        <v>21</v>
      </c>
      <c r="AG7" s="10">
        <v>45</v>
      </c>
      <c r="AH7" s="10"/>
      <c r="AI7" s="10">
        <v>20</v>
      </c>
      <c r="AJ7" s="10">
        <v>45</v>
      </c>
      <c r="AK7" s="10">
        <v>77</v>
      </c>
      <c r="AL7" s="10">
        <v>269</v>
      </c>
      <c r="AM7" s="10">
        <v>92</v>
      </c>
      <c r="AN7" s="10"/>
      <c r="AO7" s="10">
        <v>326</v>
      </c>
      <c r="AP7" s="10">
        <v>186</v>
      </c>
      <c r="AQ7" s="10"/>
      <c r="AR7" s="10">
        <v>40</v>
      </c>
      <c r="AS7" s="10">
        <v>150</v>
      </c>
      <c r="AT7" s="10">
        <v>8</v>
      </c>
      <c r="AU7" s="10">
        <v>15</v>
      </c>
      <c r="AV7" s="10">
        <v>58</v>
      </c>
      <c r="AW7" s="10">
        <v>41</v>
      </c>
      <c r="AX7" s="10">
        <v>44</v>
      </c>
      <c r="AY7" s="10">
        <v>20</v>
      </c>
      <c r="AZ7" s="10">
        <v>51</v>
      </c>
      <c r="BA7" s="10">
        <v>29</v>
      </c>
      <c r="BB7" s="10">
        <v>27</v>
      </c>
      <c r="BC7" s="10">
        <v>29</v>
      </c>
      <c r="BD7" s="10"/>
      <c r="BE7" s="10">
        <v>183</v>
      </c>
    </row>
    <row r="8" spans="2:57" x14ac:dyDescent="0.25">
      <c r="B8" s="14" t="s">
        <v>147</v>
      </c>
      <c r="C8" s="13">
        <v>0.71484375</v>
      </c>
      <c r="D8" s="13">
        <v>0.36170212765957399</v>
      </c>
      <c r="E8" s="13">
        <v>0.52459016393442603</v>
      </c>
      <c r="F8" s="13">
        <v>0.66917293233082698</v>
      </c>
      <c r="G8" s="13">
        <v>0.84132841328413299</v>
      </c>
      <c r="H8" s="13"/>
      <c r="I8" s="13">
        <v>0.57261410788381695</v>
      </c>
      <c r="J8" s="13">
        <v>0.84132841328413299</v>
      </c>
      <c r="K8" s="13"/>
      <c r="L8" s="13">
        <v>0.64516129032258096</v>
      </c>
      <c r="M8" s="13">
        <v>0.75675675675675702</v>
      </c>
      <c r="N8" s="13">
        <v>0.71779141104294497</v>
      </c>
      <c r="O8" s="13">
        <v>0.71022727272727304</v>
      </c>
      <c r="P8" s="13"/>
      <c r="Q8" s="13">
        <v>0.45614035087719301</v>
      </c>
      <c r="R8" s="13">
        <v>0.625</v>
      </c>
      <c r="S8" s="13">
        <v>0.60416666666666696</v>
      </c>
      <c r="T8" s="13">
        <v>0.592592592592593</v>
      </c>
      <c r="U8" s="13">
        <v>0.76190476190476197</v>
      </c>
      <c r="V8" s="13">
        <v>0.77464788732394396</v>
      </c>
      <c r="W8" s="13">
        <v>0.80357142857142905</v>
      </c>
      <c r="X8" s="13">
        <v>0.87704918032786905</v>
      </c>
      <c r="Y8" s="13"/>
      <c r="Z8" s="13">
        <v>0.63235294117647101</v>
      </c>
      <c r="AA8" s="13">
        <v>0.69318181818181801</v>
      </c>
      <c r="AB8" s="13">
        <v>0.77108433734939796</v>
      </c>
      <c r="AC8" s="13">
        <v>0.87628865979381398</v>
      </c>
      <c r="AD8" s="13">
        <v>0.8</v>
      </c>
      <c r="AE8" s="13">
        <v>0.5</v>
      </c>
      <c r="AF8" s="13">
        <v>0.66666666666666696</v>
      </c>
      <c r="AG8" s="13">
        <v>0.64444444444444404</v>
      </c>
      <c r="AH8" s="13"/>
      <c r="AI8" s="13">
        <v>0.65</v>
      </c>
      <c r="AJ8" s="13">
        <v>0.6</v>
      </c>
      <c r="AK8" s="13">
        <v>0.58441558441558406</v>
      </c>
      <c r="AL8" s="13">
        <v>0.72862453531598503</v>
      </c>
      <c r="AM8" s="13">
        <v>0.86956521739130399</v>
      </c>
      <c r="AN8" s="13"/>
      <c r="AO8" s="13">
        <v>0.72085889570552097</v>
      </c>
      <c r="AP8" s="13">
        <v>0.70430107526881702</v>
      </c>
      <c r="AQ8" s="13"/>
      <c r="AR8" s="13">
        <v>0.65</v>
      </c>
      <c r="AS8" s="13">
        <v>0.74666666666666703</v>
      </c>
      <c r="AT8" s="13">
        <v>0.5</v>
      </c>
      <c r="AU8" s="13">
        <v>0.8</v>
      </c>
      <c r="AV8" s="13">
        <v>0.62068965517241403</v>
      </c>
      <c r="AW8" s="13">
        <v>0.82926829268292701</v>
      </c>
      <c r="AX8" s="13">
        <v>0.79545454545454497</v>
      </c>
      <c r="AY8" s="13">
        <v>0.8</v>
      </c>
      <c r="AZ8" s="13">
        <v>0.70588235294117696</v>
      </c>
      <c r="BA8" s="13">
        <v>0.51724137931034497</v>
      </c>
      <c r="BB8" s="13">
        <v>0.66666666666666696</v>
      </c>
      <c r="BC8" s="13">
        <v>0.75862068965517204</v>
      </c>
      <c r="BD8" s="13"/>
      <c r="BE8" s="13">
        <v>0.83606557377049195</v>
      </c>
    </row>
    <row r="9" spans="2:57" x14ac:dyDescent="0.25">
      <c r="B9" s="14" t="s">
        <v>148</v>
      </c>
      <c r="C9" s="13">
        <v>0.25390625</v>
      </c>
      <c r="D9" s="13">
        <v>0.61702127659574502</v>
      </c>
      <c r="E9" s="13">
        <v>0.42622950819672101</v>
      </c>
      <c r="F9" s="13">
        <v>0.30827067669172897</v>
      </c>
      <c r="G9" s="13">
        <v>0.12546125461254601</v>
      </c>
      <c r="H9" s="13"/>
      <c r="I9" s="13">
        <v>0.39834024896265602</v>
      </c>
      <c r="J9" s="13">
        <v>0.12546125461254601</v>
      </c>
      <c r="K9" s="13"/>
      <c r="L9" s="13">
        <v>0.30645161290322598</v>
      </c>
      <c r="M9" s="13">
        <v>0.23423423423423401</v>
      </c>
      <c r="N9" s="13">
        <v>0.251533742331288</v>
      </c>
      <c r="O9" s="13">
        <v>0.25</v>
      </c>
      <c r="P9" s="13"/>
      <c r="Q9" s="13">
        <v>0.50877192982456099</v>
      </c>
      <c r="R9" s="13">
        <v>0.34375</v>
      </c>
      <c r="S9" s="13">
        <v>0.375</v>
      </c>
      <c r="T9" s="13">
        <v>0.37037037037037002</v>
      </c>
      <c r="U9" s="13">
        <v>0.206349206349206</v>
      </c>
      <c r="V9" s="13">
        <v>0.22535211267605601</v>
      </c>
      <c r="W9" s="13">
        <v>0.19642857142857101</v>
      </c>
      <c r="X9" s="13">
        <v>8.1967213114754106E-2</v>
      </c>
      <c r="Y9" s="13"/>
      <c r="Z9" s="13">
        <v>0.32352941176470601</v>
      </c>
      <c r="AA9" s="13">
        <v>0.27272727272727298</v>
      </c>
      <c r="AB9" s="13">
        <v>0.20481927710843401</v>
      </c>
      <c r="AC9" s="13">
        <v>9.2783505154639206E-2</v>
      </c>
      <c r="AD9" s="13">
        <v>0.18</v>
      </c>
      <c r="AE9" s="13">
        <v>0.43333333333333302</v>
      </c>
      <c r="AF9" s="13">
        <v>0.33333333333333298</v>
      </c>
      <c r="AG9" s="13">
        <v>0.35555555555555601</v>
      </c>
      <c r="AH9" s="13"/>
      <c r="AI9" s="13">
        <v>0.3</v>
      </c>
      <c r="AJ9" s="13">
        <v>0.37777777777777799</v>
      </c>
      <c r="AK9" s="13">
        <v>0.337662337662338</v>
      </c>
      <c r="AL9" s="13">
        <v>0.25650557620817799</v>
      </c>
      <c r="AM9" s="13">
        <v>0.119565217391304</v>
      </c>
      <c r="AN9" s="13"/>
      <c r="AO9" s="13">
        <v>0.26687116564417201</v>
      </c>
      <c r="AP9" s="13">
        <v>0.231182795698925</v>
      </c>
      <c r="AQ9" s="13"/>
      <c r="AR9" s="13">
        <v>0.32500000000000001</v>
      </c>
      <c r="AS9" s="13">
        <v>0.233333333333333</v>
      </c>
      <c r="AT9" s="13">
        <v>0.375</v>
      </c>
      <c r="AU9" s="13">
        <v>0.2</v>
      </c>
      <c r="AV9" s="13">
        <v>0.36206896551724099</v>
      </c>
      <c r="AW9" s="13">
        <v>0.12195121951219499</v>
      </c>
      <c r="AX9" s="13">
        <v>0.18181818181818199</v>
      </c>
      <c r="AY9" s="13">
        <v>0.2</v>
      </c>
      <c r="AZ9" s="13">
        <v>0.27450980392156898</v>
      </c>
      <c r="BA9" s="13">
        <v>0.41379310344827602</v>
      </c>
      <c r="BB9" s="13">
        <v>0.296296296296296</v>
      </c>
      <c r="BC9" s="13">
        <v>0.13793103448275901</v>
      </c>
      <c r="BD9" s="13"/>
      <c r="BE9" s="13">
        <v>0.14754098360655701</v>
      </c>
    </row>
    <row r="10" spans="2:57" x14ac:dyDescent="0.25">
      <c r="B10" s="14" t="s">
        <v>149</v>
      </c>
      <c r="C10" s="19">
        <v>3.125E-2</v>
      </c>
      <c r="D10" s="19">
        <v>2.1276595744680899E-2</v>
      </c>
      <c r="E10" s="19">
        <v>4.91803278688525E-2</v>
      </c>
      <c r="F10" s="19">
        <v>2.2556390977443601E-2</v>
      </c>
      <c r="G10" s="19">
        <v>3.3210332103321E-2</v>
      </c>
      <c r="H10" s="19"/>
      <c r="I10" s="19">
        <v>2.9045643153527E-2</v>
      </c>
      <c r="J10" s="19">
        <v>3.3210332103321E-2</v>
      </c>
      <c r="K10" s="19"/>
      <c r="L10" s="19">
        <v>4.8387096774193498E-2</v>
      </c>
      <c r="M10" s="19">
        <v>9.0090090090090107E-3</v>
      </c>
      <c r="N10" s="19">
        <v>3.0674846625766899E-2</v>
      </c>
      <c r="O10" s="19">
        <v>3.97727272727273E-2</v>
      </c>
      <c r="P10" s="19"/>
      <c r="Q10" s="19">
        <v>3.5087719298245598E-2</v>
      </c>
      <c r="R10" s="19">
        <v>3.125E-2</v>
      </c>
      <c r="S10" s="19">
        <v>2.0833333333333301E-2</v>
      </c>
      <c r="T10" s="19">
        <v>3.7037037037037E-2</v>
      </c>
      <c r="U10" s="19">
        <v>3.1746031746031703E-2</v>
      </c>
      <c r="V10" s="19">
        <v>0</v>
      </c>
      <c r="W10" s="19">
        <v>0</v>
      </c>
      <c r="X10" s="19">
        <v>4.0983606557376998E-2</v>
      </c>
      <c r="Y10" s="19"/>
      <c r="Z10" s="19">
        <v>4.4117647058823498E-2</v>
      </c>
      <c r="AA10" s="19">
        <v>3.4090909090909102E-2</v>
      </c>
      <c r="AB10" s="19">
        <v>2.40963855421687E-2</v>
      </c>
      <c r="AC10" s="19">
        <v>3.09278350515464E-2</v>
      </c>
      <c r="AD10" s="19">
        <v>0.02</v>
      </c>
      <c r="AE10" s="19">
        <v>6.6666666666666693E-2</v>
      </c>
      <c r="AF10" s="19">
        <v>0</v>
      </c>
      <c r="AG10" s="19">
        <v>0</v>
      </c>
      <c r="AH10" s="19"/>
      <c r="AI10" s="19">
        <v>0.05</v>
      </c>
      <c r="AJ10" s="19">
        <v>2.2222222222222199E-2</v>
      </c>
      <c r="AK10" s="19">
        <v>7.7922077922077906E-2</v>
      </c>
      <c r="AL10" s="19">
        <v>1.4869888475836399E-2</v>
      </c>
      <c r="AM10" s="19">
        <v>1.0869565217391301E-2</v>
      </c>
      <c r="AN10" s="19"/>
      <c r="AO10" s="19">
        <v>1.22699386503067E-2</v>
      </c>
      <c r="AP10" s="19">
        <v>6.4516129032258104E-2</v>
      </c>
      <c r="AQ10" s="19"/>
      <c r="AR10" s="19">
        <v>2.5000000000000001E-2</v>
      </c>
      <c r="AS10" s="19">
        <v>0.02</v>
      </c>
      <c r="AT10" s="19">
        <v>0.125</v>
      </c>
      <c r="AU10" s="19">
        <v>0</v>
      </c>
      <c r="AV10" s="19">
        <v>1.72413793103448E-2</v>
      </c>
      <c r="AW10" s="19">
        <v>4.8780487804878099E-2</v>
      </c>
      <c r="AX10" s="19">
        <v>2.27272727272727E-2</v>
      </c>
      <c r="AY10" s="19">
        <v>0</v>
      </c>
      <c r="AZ10" s="19">
        <v>1.9607843137254902E-2</v>
      </c>
      <c r="BA10" s="19">
        <v>6.8965517241379296E-2</v>
      </c>
      <c r="BB10" s="19">
        <v>3.7037037037037E-2</v>
      </c>
      <c r="BC10" s="19">
        <v>0.10344827586206901</v>
      </c>
      <c r="BD10" s="19"/>
      <c r="BE10" s="19">
        <v>1.63934426229508E-2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155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512</v>
      </c>
      <c r="D7" s="10">
        <v>47</v>
      </c>
      <c r="E7" s="10">
        <v>61</v>
      </c>
      <c r="F7" s="10">
        <v>133</v>
      </c>
      <c r="G7" s="10">
        <v>271</v>
      </c>
      <c r="H7" s="10"/>
      <c r="I7" s="10">
        <v>241</v>
      </c>
      <c r="J7" s="10">
        <v>271</v>
      </c>
      <c r="K7" s="10"/>
      <c r="L7" s="10">
        <v>62</v>
      </c>
      <c r="M7" s="10">
        <v>111</v>
      </c>
      <c r="N7" s="10">
        <v>163</v>
      </c>
      <c r="O7" s="10">
        <v>176</v>
      </c>
      <c r="P7" s="10"/>
      <c r="Q7" s="10">
        <v>57</v>
      </c>
      <c r="R7" s="10">
        <v>32</v>
      </c>
      <c r="S7" s="10">
        <v>48</v>
      </c>
      <c r="T7" s="10">
        <v>54</v>
      </c>
      <c r="U7" s="10">
        <v>63</v>
      </c>
      <c r="V7" s="10">
        <v>71</v>
      </c>
      <c r="W7" s="10">
        <v>56</v>
      </c>
      <c r="X7" s="10">
        <v>122</v>
      </c>
      <c r="Y7" s="10"/>
      <c r="Z7" s="10">
        <v>68</v>
      </c>
      <c r="AA7" s="10">
        <v>88</v>
      </c>
      <c r="AB7" s="10">
        <v>83</v>
      </c>
      <c r="AC7" s="10">
        <v>97</v>
      </c>
      <c r="AD7" s="10">
        <v>50</v>
      </c>
      <c r="AE7" s="10">
        <v>60</v>
      </c>
      <c r="AF7" s="10">
        <v>21</v>
      </c>
      <c r="AG7" s="10">
        <v>45</v>
      </c>
      <c r="AH7" s="10"/>
      <c r="AI7" s="10">
        <v>20</v>
      </c>
      <c r="AJ7" s="10">
        <v>45</v>
      </c>
      <c r="AK7" s="10">
        <v>77</v>
      </c>
      <c r="AL7" s="10">
        <v>269</v>
      </c>
      <c r="AM7" s="10">
        <v>92</v>
      </c>
      <c r="AN7" s="10"/>
      <c r="AO7" s="10">
        <v>326</v>
      </c>
      <c r="AP7" s="10">
        <v>186</v>
      </c>
      <c r="AQ7" s="10"/>
      <c r="AR7" s="10">
        <v>40</v>
      </c>
      <c r="AS7" s="10">
        <v>150</v>
      </c>
      <c r="AT7" s="10">
        <v>8</v>
      </c>
      <c r="AU7" s="10">
        <v>15</v>
      </c>
      <c r="AV7" s="10">
        <v>58</v>
      </c>
      <c r="AW7" s="10">
        <v>41</v>
      </c>
      <c r="AX7" s="10">
        <v>44</v>
      </c>
      <c r="AY7" s="10">
        <v>20</v>
      </c>
      <c r="AZ7" s="10">
        <v>51</v>
      </c>
      <c r="BA7" s="10">
        <v>29</v>
      </c>
      <c r="BB7" s="10">
        <v>27</v>
      </c>
      <c r="BC7" s="10">
        <v>29</v>
      </c>
      <c r="BD7" s="10"/>
      <c r="BE7" s="10">
        <v>183</v>
      </c>
    </row>
    <row r="8" spans="2:57" x14ac:dyDescent="0.25">
      <c r="B8" s="14" t="s">
        <v>147</v>
      </c>
      <c r="C8" s="13">
        <v>0.955078125</v>
      </c>
      <c r="D8" s="13">
        <v>0.80851063829787195</v>
      </c>
      <c r="E8" s="13">
        <v>0.93442622950819698</v>
      </c>
      <c r="F8" s="13">
        <v>0.95488721804511301</v>
      </c>
      <c r="G8" s="13">
        <v>0.98523985239852396</v>
      </c>
      <c r="H8" s="13"/>
      <c r="I8" s="13">
        <v>0.92116182572614103</v>
      </c>
      <c r="J8" s="13">
        <v>0.98523985239852396</v>
      </c>
      <c r="K8" s="13"/>
      <c r="L8" s="13">
        <v>0.90322580645161299</v>
      </c>
      <c r="M8" s="13">
        <v>0.97297297297297303</v>
      </c>
      <c r="N8" s="13">
        <v>0.93865030674846595</v>
      </c>
      <c r="O8" s="13">
        <v>0.97727272727272696</v>
      </c>
      <c r="P8" s="13"/>
      <c r="Q8" s="13">
        <v>0.84210526315789502</v>
      </c>
      <c r="R8" s="13">
        <v>1</v>
      </c>
      <c r="S8" s="13">
        <v>0.9375</v>
      </c>
      <c r="T8" s="13">
        <v>0.907407407407407</v>
      </c>
      <c r="U8" s="13">
        <v>1</v>
      </c>
      <c r="V8" s="13">
        <v>0.98591549295774605</v>
      </c>
      <c r="W8" s="13">
        <v>0.96428571428571397</v>
      </c>
      <c r="X8" s="13">
        <v>0.98360655737704905</v>
      </c>
      <c r="Y8" s="13"/>
      <c r="Z8" s="13">
        <v>0.95588235294117696</v>
      </c>
      <c r="AA8" s="13">
        <v>0.93181818181818199</v>
      </c>
      <c r="AB8" s="13">
        <v>0.98795180722891596</v>
      </c>
      <c r="AC8" s="13">
        <v>0.95876288659793796</v>
      </c>
      <c r="AD8" s="13">
        <v>0.96</v>
      </c>
      <c r="AE8" s="13">
        <v>0.91666666666666696</v>
      </c>
      <c r="AF8" s="13">
        <v>0.952380952380952</v>
      </c>
      <c r="AG8" s="13">
        <v>0.97777777777777797</v>
      </c>
      <c r="AH8" s="13"/>
      <c r="AI8" s="13">
        <v>0.85</v>
      </c>
      <c r="AJ8" s="13">
        <v>0.88888888888888895</v>
      </c>
      <c r="AK8" s="13">
        <v>0.92207792207792205</v>
      </c>
      <c r="AL8" s="13">
        <v>0.97026022304832704</v>
      </c>
      <c r="AM8" s="13">
        <v>0.98913043478260898</v>
      </c>
      <c r="AN8" s="13"/>
      <c r="AO8" s="13">
        <v>0.94478527607361995</v>
      </c>
      <c r="AP8" s="13">
        <v>0.97311827956989205</v>
      </c>
      <c r="AQ8" s="13"/>
      <c r="AR8" s="13">
        <v>0.97499999999999998</v>
      </c>
      <c r="AS8" s="13">
        <v>0.94666666666666699</v>
      </c>
      <c r="AT8" s="13">
        <v>1</v>
      </c>
      <c r="AU8" s="13">
        <v>1</v>
      </c>
      <c r="AV8" s="13">
        <v>0.94827586206896597</v>
      </c>
      <c r="AW8" s="13">
        <v>1</v>
      </c>
      <c r="AX8" s="13">
        <v>0.90909090909090895</v>
      </c>
      <c r="AY8" s="13">
        <v>0.9</v>
      </c>
      <c r="AZ8" s="13">
        <v>0.98039215686274495</v>
      </c>
      <c r="BA8" s="13">
        <v>0.931034482758621</v>
      </c>
      <c r="BB8" s="13">
        <v>1</v>
      </c>
      <c r="BC8" s="13">
        <v>0.931034482758621</v>
      </c>
      <c r="BD8" s="13"/>
      <c r="BE8" s="13">
        <v>0.95628415300546399</v>
      </c>
    </row>
    <row r="9" spans="2:57" x14ac:dyDescent="0.25">
      <c r="B9" s="14" t="s">
        <v>148</v>
      </c>
      <c r="C9" s="13">
        <v>4.1015625E-2</v>
      </c>
      <c r="D9" s="13">
        <v>0.19148936170212799</v>
      </c>
      <c r="E9" s="13">
        <v>6.5573770491803296E-2</v>
      </c>
      <c r="F9" s="13">
        <v>3.00751879699248E-2</v>
      </c>
      <c r="G9" s="13">
        <v>1.4760147601476E-2</v>
      </c>
      <c r="H9" s="13"/>
      <c r="I9" s="13">
        <v>7.0539419087136901E-2</v>
      </c>
      <c r="J9" s="13">
        <v>1.4760147601476E-2</v>
      </c>
      <c r="K9" s="13"/>
      <c r="L9" s="13">
        <v>9.6774193548387094E-2</v>
      </c>
      <c r="M9" s="13">
        <v>1.8018018018018001E-2</v>
      </c>
      <c r="N9" s="13">
        <v>5.5214723926380403E-2</v>
      </c>
      <c r="O9" s="13">
        <v>2.27272727272727E-2</v>
      </c>
      <c r="P9" s="13"/>
      <c r="Q9" s="13">
        <v>0.157894736842105</v>
      </c>
      <c r="R9" s="13">
        <v>0</v>
      </c>
      <c r="S9" s="13">
        <v>4.1666666666666699E-2</v>
      </c>
      <c r="T9" s="13">
        <v>7.4074074074074098E-2</v>
      </c>
      <c r="U9" s="13">
        <v>0</v>
      </c>
      <c r="V9" s="13">
        <v>1.4084507042253501E-2</v>
      </c>
      <c r="W9" s="13">
        <v>3.5714285714285698E-2</v>
      </c>
      <c r="X9" s="13">
        <v>1.63934426229508E-2</v>
      </c>
      <c r="Y9" s="13"/>
      <c r="Z9" s="13">
        <v>4.4117647058823498E-2</v>
      </c>
      <c r="AA9" s="13">
        <v>6.8181818181818205E-2</v>
      </c>
      <c r="AB9" s="13">
        <v>1.20481927710843E-2</v>
      </c>
      <c r="AC9" s="13">
        <v>3.09278350515464E-2</v>
      </c>
      <c r="AD9" s="13">
        <v>0.04</v>
      </c>
      <c r="AE9" s="13">
        <v>6.6666666666666693E-2</v>
      </c>
      <c r="AF9" s="13">
        <v>4.7619047619047603E-2</v>
      </c>
      <c r="AG9" s="13">
        <v>2.2222222222222199E-2</v>
      </c>
      <c r="AH9" s="13"/>
      <c r="AI9" s="13">
        <v>0.15</v>
      </c>
      <c r="AJ9" s="13">
        <v>8.8888888888888906E-2</v>
      </c>
      <c r="AK9" s="13">
        <v>6.4935064935064901E-2</v>
      </c>
      <c r="AL9" s="13">
        <v>2.9739776951672899E-2</v>
      </c>
      <c r="AM9" s="13">
        <v>1.0869565217391301E-2</v>
      </c>
      <c r="AN9" s="13"/>
      <c r="AO9" s="13">
        <v>5.2147239263803699E-2</v>
      </c>
      <c r="AP9" s="13">
        <v>2.1505376344085999E-2</v>
      </c>
      <c r="AQ9" s="13"/>
      <c r="AR9" s="13">
        <v>2.5000000000000001E-2</v>
      </c>
      <c r="AS9" s="13">
        <v>5.3333333333333302E-2</v>
      </c>
      <c r="AT9" s="13">
        <v>0</v>
      </c>
      <c r="AU9" s="13">
        <v>0</v>
      </c>
      <c r="AV9" s="13">
        <v>5.1724137931034503E-2</v>
      </c>
      <c r="AW9" s="13">
        <v>0</v>
      </c>
      <c r="AX9" s="13">
        <v>6.8181818181818205E-2</v>
      </c>
      <c r="AY9" s="13">
        <v>0.1</v>
      </c>
      <c r="AZ9" s="13">
        <v>0</v>
      </c>
      <c r="BA9" s="13">
        <v>6.8965517241379296E-2</v>
      </c>
      <c r="BB9" s="13">
        <v>0</v>
      </c>
      <c r="BC9" s="13">
        <v>6.8965517241379296E-2</v>
      </c>
      <c r="BD9" s="13"/>
      <c r="BE9" s="13">
        <v>3.8251366120218601E-2</v>
      </c>
    </row>
    <row r="10" spans="2:57" x14ac:dyDescent="0.25">
      <c r="B10" s="14" t="s">
        <v>149</v>
      </c>
      <c r="C10" s="19">
        <v>3.90625E-3</v>
      </c>
      <c r="D10" s="19">
        <v>0</v>
      </c>
      <c r="E10" s="19">
        <v>0</v>
      </c>
      <c r="F10" s="19">
        <v>1.50375939849624E-2</v>
      </c>
      <c r="G10" s="19">
        <v>0</v>
      </c>
      <c r="H10" s="19"/>
      <c r="I10" s="19">
        <v>8.29875518672199E-3</v>
      </c>
      <c r="J10" s="19">
        <v>0</v>
      </c>
      <c r="K10" s="19"/>
      <c r="L10" s="19">
        <v>0</v>
      </c>
      <c r="M10" s="19">
        <v>9.0090090090090107E-3</v>
      </c>
      <c r="N10" s="19">
        <v>6.13496932515337E-3</v>
      </c>
      <c r="O10" s="19">
        <v>0</v>
      </c>
      <c r="P10" s="19"/>
      <c r="Q10" s="19">
        <v>0</v>
      </c>
      <c r="R10" s="19">
        <v>0</v>
      </c>
      <c r="S10" s="19">
        <v>2.0833333333333301E-2</v>
      </c>
      <c r="T10" s="19">
        <v>1.85185185185185E-2</v>
      </c>
      <c r="U10" s="19">
        <v>0</v>
      </c>
      <c r="V10" s="19">
        <v>0</v>
      </c>
      <c r="W10" s="19">
        <v>0</v>
      </c>
      <c r="X10" s="19">
        <v>0</v>
      </c>
      <c r="Y10" s="19"/>
      <c r="Z10" s="19">
        <v>0</v>
      </c>
      <c r="AA10" s="19">
        <v>0</v>
      </c>
      <c r="AB10" s="19">
        <v>0</v>
      </c>
      <c r="AC10" s="19">
        <v>1.03092783505155E-2</v>
      </c>
      <c r="AD10" s="19">
        <v>0</v>
      </c>
      <c r="AE10" s="19">
        <v>1.6666666666666701E-2</v>
      </c>
      <c r="AF10" s="19">
        <v>0</v>
      </c>
      <c r="AG10" s="19">
        <v>0</v>
      </c>
      <c r="AH10" s="19"/>
      <c r="AI10" s="19">
        <v>0</v>
      </c>
      <c r="AJ10" s="19">
        <v>2.2222222222222199E-2</v>
      </c>
      <c r="AK10" s="19">
        <v>1.2987012987013E-2</v>
      </c>
      <c r="AL10" s="19">
        <v>0</v>
      </c>
      <c r="AM10" s="19">
        <v>0</v>
      </c>
      <c r="AN10" s="19"/>
      <c r="AO10" s="19">
        <v>3.0674846625766898E-3</v>
      </c>
      <c r="AP10" s="19">
        <v>5.3763440860215101E-3</v>
      </c>
      <c r="AQ10" s="19"/>
      <c r="AR10" s="19">
        <v>0</v>
      </c>
      <c r="AS10" s="19">
        <v>0</v>
      </c>
      <c r="AT10" s="19">
        <v>0</v>
      </c>
      <c r="AU10" s="19">
        <v>0</v>
      </c>
      <c r="AV10" s="19">
        <v>0</v>
      </c>
      <c r="AW10" s="19">
        <v>0</v>
      </c>
      <c r="AX10" s="19">
        <v>2.27272727272727E-2</v>
      </c>
      <c r="AY10" s="19">
        <v>0</v>
      </c>
      <c r="AZ10" s="19">
        <v>1.9607843137254902E-2</v>
      </c>
      <c r="BA10" s="19">
        <v>0</v>
      </c>
      <c r="BB10" s="19">
        <v>0</v>
      </c>
      <c r="BC10" s="19">
        <v>0</v>
      </c>
      <c r="BD10" s="19"/>
      <c r="BE10" s="19">
        <v>5.4644808743169399E-3</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156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512</v>
      </c>
      <c r="D7" s="10">
        <v>47</v>
      </c>
      <c r="E7" s="10">
        <v>61</v>
      </c>
      <c r="F7" s="10">
        <v>133</v>
      </c>
      <c r="G7" s="10">
        <v>271</v>
      </c>
      <c r="H7" s="10"/>
      <c r="I7" s="10">
        <v>241</v>
      </c>
      <c r="J7" s="10">
        <v>271</v>
      </c>
      <c r="K7" s="10"/>
      <c r="L7" s="10">
        <v>62</v>
      </c>
      <c r="M7" s="10">
        <v>111</v>
      </c>
      <c r="N7" s="10">
        <v>163</v>
      </c>
      <c r="O7" s="10">
        <v>176</v>
      </c>
      <c r="P7" s="10"/>
      <c r="Q7" s="10">
        <v>57</v>
      </c>
      <c r="R7" s="10">
        <v>32</v>
      </c>
      <c r="S7" s="10">
        <v>48</v>
      </c>
      <c r="T7" s="10">
        <v>54</v>
      </c>
      <c r="U7" s="10">
        <v>63</v>
      </c>
      <c r="V7" s="10">
        <v>71</v>
      </c>
      <c r="W7" s="10">
        <v>56</v>
      </c>
      <c r="X7" s="10">
        <v>122</v>
      </c>
      <c r="Y7" s="10"/>
      <c r="Z7" s="10">
        <v>68</v>
      </c>
      <c r="AA7" s="10">
        <v>88</v>
      </c>
      <c r="AB7" s="10">
        <v>83</v>
      </c>
      <c r="AC7" s="10">
        <v>97</v>
      </c>
      <c r="AD7" s="10">
        <v>50</v>
      </c>
      <c r="AE7" s="10">
        <v>60</v>
      </c>
      <c r="AF7" s="10">
        <v>21</v>
      </c>
      <c r="AG7" s="10">
        <v>45</v>
      </c>
      <c r="AH7" s="10"/>
      <c r="AI7" s="10">
        <v>20</v>
      </c>
      <c r="AJ7" s="10">
        <v>45</v>
      </c>
      <c r="AK7" s="10">
        <v>77</v>
      </c>
      <c r="AL7" s="10">
        <v>269</v>
      </c>
      <c r="AM7" s="10">
        <v>92</v>
      </c>
      <c r="AN7" s="10"/>
      <c r="AO7" s="10">
        <v>326</v>
      </c>
      <c r="AP7" s="10">
        <v>186</v>
      </c>
      <c r="AQ7" s="10"/>
      <c r="AR7" s="10">
        <v>40</v>
      </c>
      <c r="AS7" s="10">
        <v>150</v>
      </c>
      <c r="AT7" s="10">
        <v>8</v>
      </c>
      <c r="AU7" s="10">
        <v>15</v>
      </c>
      <c r="AV7" s="10">
        <v>58</v>
      </c>
      <c r="AW7" s="10">
        <v>41</v>
      </c>
      <c r="AX7" s="10">
        <v>44</v>
      </c>
      <c r="AY7" s="10">
        <v>20</v>
      </c>
      <c r="AZ7" s="10">
        <v>51</v>
      </c>
      <c r="BA7" s="10">
        <v>29</v>
      </c>
      <c r="BB7" s="10">
        <v>27</v>
      </c>
      <c r="BC7" s="10">
        <v>29</v>
      </c>
      <c r="BD7" s="10"/>
      <c r="BE7" s="10">
        <v>183</v>
      </c>
    </row>
    <row r="8" spans="2:57" x14ac:dyDescent="0.25">
      <c r="B8" s="14" t="s">
        <v>147</v>
      </c>
      <c r="C8" s="13">
        <v>0.791015625</v>
      </c>
      <c r="D8" s="13">
        <v>0.61702127659574502</v>
      </c>
      <c r="E8" s="13">
        <v>0.73770491803278704</v>
      </c>
      <c r="F8" s="13">
        <v>0.766917293233083</v>
      </c>
      <c r="G8" s="13">
        <v>0.84501845018450195</v>
      </c>
      <c r="H8" s="13"/>
      <c r="I8" s="13">
        <v>0.73029045643153501</v>
      </c>
      <c r="J8" s="13">
        <v>0.84501845018450195</v>
      </c>
      <c r="K8" s="13"/>
      <c r="L8" s="13">
        <v>0.83870967741935498</v>
      </c>
      <c r="M8" s="13">
        <v>0.80180180180180205</v>
      </c>
      <c r="N8" s="13">
        <v>0.79141104294478504</v>
      </c>
      <c r="O8" s="13">
        <v>0.76704545454545503</v>
      </c>
      <c r="P8" s="13"/>
      <c r="Q8" s="13">
        <v>0.66666666666666696</v>
      </c>
      <c r="R8" s="13">
        <v>0.8125</v>
      </c>
      <c r="S8" s="13">
        <v>0.75</v>
      </c>
      <c r="T8" s="13">
        <v>0.74074074074074103</v>
      </c>
      <c r="U8" s="13">
        <v>0.79365079365079405</v>
      </c>
      <c r="V8" s="13">
        <v>0.83098591549295797</v>
      </c>
      <c r="W8" s="13">
        <v>0.83928571428571397</v>
      </c>
      <c r="X8" s="13">
        <v>0.83606557377049195</v>
      </c>
      <c r="Y8" s="13"/>
      <c r="Z8" s="13">
        <v>0.89705882352941202</v>
      </c>
      <c r="AA8" s="13">
        <v>0.73863636363636398</v>
      </c>
      <c r="AB8" s="13">
        <v>0.72289156626506001</v>
      </c>
      <c r="AC8" s="13">
        <v>0.77319587628866004</v>
      </c>
      <c r="AD8" s="13">
        <v>0.82</v>
      </c>
      <c r="AE8" s="13">
        <v>0.73333333333333295</v>
      </c>
      <c r="AF8" s="13">
        <v>0.80952380952380998</v>
      </c>
      <c r="AG8" s="13">
        <v>0.93333333333333302</v>
      </c>
      <c r="AH8" s="13"/>
      <c r="AI8" s="13">
        <v>0.65</v>
      </c>
      <c r="AJ8" s="13">
        <v>0.68888888888888899</v>
      </c>
      <c r="AK8" s="13">
        <v>0.77922077922077904</v>
      </c>
      <c r="AL8" s="13">
        <v>0.82156133828996303</v>
      </c>
      <c r="AM8" s="13">
        <v>0.78260869565217395</v>
      </c>
      <c r="AN8" s="13"/>
      <c r="AO8" s="13">
        <v>0.79754601226993904</v>
      </c>
      <c r="AP8" s="13">
        <v>0.77956989247311803</v>
      </c>
      <c r="AQ8" s="13"/>
      <c r="AR8" s="13">
        <v>0.8</v>
      </c>
      <c r="AS8" s="13">
        <v>0.8</v>
      </c>
      <c r="AT8" s="13">
        <v>0.75</v>
      </c>
      <c r="AU8" s="13">
        <v>0.8</v>
      </c>
      <c r="AV8" s="13">
        <v>0.79310344827586199</v>
      </c>
      <c r="AW8" s="13">
        <v>0.80487804878048796</v>
      </c>
      <c r="AX8" s="13">
        <v>0.84090909090909105</v>
      </c>
      <c r="AY8" s="13">
        <v>0.8</v>
      </c>
      <c r="AZ8" s="13">
        <v>0.80392156862745101</v>
      </c>
      <c r="BA8" s="13">
        <v>0.72413793103448298</v>
      </c>
      <c r="BB8" s="13">
        <v>0.70370370370370405</v>
      </c>
      <c r="BC8" s="13">
        <v>0.75862068965517204</v>
      </c>
      <c r="BD8" s="13"/>
      <c r="BE8" s="13">
        <v>0.84153005464480901</v>
      </c>
    </row>
    <row r="9" spans="2:57" x14ac:dyDescent="0.25">
      <c r="B9" s="14" t="s">
        <v>148</v>
      </c>
      <c r="C9" s="13">
        <v>0.201171875</v>
      </c>
      <c r="D9" s="13">
        <v>0.38297872340425498</v>
      </c>
      <c r="E9" s="13">
        <v>0.24590163934426201</v>
      </c>
      <c r="F9" s="13">
        <v>0.22556390977443599</v>
      </c>
      <c r="G9" s="13">
        <v>0.14760147601476001</v>
      </c>
      <c r="H9" s="13"/>
      <c r="I9" s="13">
        <v>0.26141078838174298</v>
      </c>
      <c r="J9" s="13">
        <v>0.14760147601476001</v>
      </c>
      <c r="K9" s="13"/>
      <c r="L9" s="13">
        <v>0.16129032258064499</v>
      </c>
      <c r="M9" s="13">
        <v>0.18918918918918901</v>
      </c>
      <c r="N9" s="13">
        <v>0.19631901840490801</v>
      </c>
      <c r="O9" s="13">
        <v>0.22727272727272699</v>
      </c>
      <c r="P9" s="13"/>
      <c r="Q9" s="13">
        <v>0.33333333333333298</v>
      </c>
      <c r="R9" s="13">
        <v>0.1875</v>
      </c>
      <c r="S9" s="13">
        <v>0.22916666666666699</v>
      </c>
      <c r="T9" s="13">
        <v>0.240740740740741</v>
      </c>
      <c r="U9" s="13">
        <v>0.206349206349206</v>
      </c>
      <c r="V9" s="13">
        <v>0.169014084507042</v>
      </c>
      <c r="W9" s="13">
        <v>0.160714285714286</v>
      </c>
      <c r="X9" s="13">
        <v>0.14754098360655701</v>
      </c>
      <c r="Y9" s="13"/>
      <c r="Z9" s="13">
        <v>0.10294117647058799</v>
      </c>
      <c r="AA9" s="13">
        <v>0.25</v>
      </c>
      <c r="AB9" s="13">
        <v>0.265060240963855</v>
      </c>
      <c r="AC9" s="13">
        <v>0.216494845360825</v>
      </c>
      <c r="AD9" s="13">
        <v>0.18</v>
      </c>
      <c r="AE9" s="13">
        <v>0.25</v>
      </c>
      <c r="AF9" s="13">
        <v>0.19047619047618999</v>
      </c>
      <c r="AG9" s="13">
        <v>6.6666666666666693E-2</v>
      </c>
      <c r="AH9" s="13"/>
      <c r="AI9" s="13">
        <v>0.35</v>
      </c>
      <c r="AJ9" s="13">
        <v>0.31111111111111101</v>
      </c>
      <c r="AK9" s="13">
        <v>0.22077922077922099</v>
      </c>
      <c r="AL9" s="13">
        <v>0.16356877323420099</v>
      </c>
      <c r="AM9" s="13">
        <v>0.217391304347826</v>
      </c>
      <c r="AN9" s="13"/>
      <c r="AO9" s="13">
        <v>0.19631901840490801</v>
      </c>
      <c r="AP9" s="13">
        <v>0.209677419354839</v>
      </c>
      <c r="AQ9" s="13"/>
      <c r="AR9" s="13">
        <v>0.17499999999999999</v>
      </c>
      <c r="AS9" s="13">
        <v>0.2</v>
      </c>
      <c r="AT9" s="13">
        <v>0.25</v>
      </c>
      <c r="AU9" s="13">
        <v>0.2</v>
      </c>
      <c r="AV9" s="13">
        <v>0.20689655172413801</v>
      </c>
      <c r="AW9" s="13">
        <v>0.146341463414634</v>
      </c>
      <c r="AX9" s="13">
        <v>0.15909090909090901</v>
      </c>
      <c r="AY9" s="13">
        <v>0.2</v>
      </c>
      <c r="AZ9" s="13">
        <v>0.19607843137254899</v>
      </c>
      <c r="BA9" s="13">
        <v>0.27586206896551702</v>
      </c>
      <c r="BB9" s="13">
        <v>0.25925925925925902</v>
      </c>
      <c r="BC9" s="13">
        <v>0.24137931034482801</v>
      </c>
      <c r="BD9" s="13"/>
      <c r="BE9" s="13">
        <v>0.15300546448087399</v>
      </c>
    </row>
    <row r="10" spans="2:57" x14ac:dyDescent="0.25">
      <c r="B10" s="14" t="s">
        <v>149</v>
      </c>
      <c r="C10" s="19">
        <v>7.8125E-3</v>
      </c>
      <c r="D10" s="19">
        <v>0</v>
      </c>
      <c r="E10" s="19">
        <v>1.63934426229508E-2</v>
      </c>
      <c r="F10" s="19">
        <v>7.5187969924812E-3</v>
      </c>
      <c r="G10" s="19">
        <v>7.3800738007380098E-3</v>
      </c>
      <c r="H10" s="19"/>
      <c r="I10" s="19">
        <v>8.29875518672199E-3</v>
      </c>
      <c r="J10" s="19">
        <v>7.3800738007380098E-3</v>
      </c>
      <c r="K10" s="19"/>
      <c r="L10" s="19">
        <v>0</v>
      </c>
      <c r="M10" s="19">
        <v>9.0090090090090107E-3</v>
      </c>
      <c r="N10" s="19">
        <v>1.22699386503067E-2</v>
      </c>
      <c r="O10" s="19">
        <v>5.6818181818181802E-3</v>
      </c>
      <c r="P10" s="19"/>
      <c r="Q10" s="19">
        <v>0</v>
      </c>
      <c r="R10" s="19">
        <v>0</v>
      </c>
      <c r="S10" s="19">
        <v>2.0833333333333301E-2</v>
      </c>
      <c r="T10" s="19">
        <v>1.85185185185185E-2</v>
      </c>
      <c r="U10" s="19">
        <v>0</v>
      </c>
      <c r="V10" s="19">
        <v>0</v>
      </c>
      <c r="W10" s="19">
        <v>0</v>
      </c>
      <c r="X10" s="19">
        <v>1.63934426229508E-2</v>
      </c>
      <c r="Y10" s="19"/>
      <c r="Z10" s="19">
        <v>0</v>
      </c>
      <c r="AA10" s="19">
        <v>1.13636363636364E-2</v>
      </c>
      <c r="AB10" s="19">
        <v>1.20481927710843E-2</v>
      </c>
      <c r="AC10" s="19">
        <v>1.03092783505155E-2</v>
      </c>
      <c r="AD10" s="19">
        <v>0</v>
      </c>
      <c r="AE10" s="19">
        <v>1.6666666666666701E-2</v>
      </c>
      <c r="AF10" s="19">
        <v>0</v>
      </c>
      <c r="AG10" s="19">
        <v>0</v>
      </c>
      <c r="AH10" s="19"/>
      <c r="AI10" s="19">
        <v>0</v>
      </c>
      <c r="AJ10" s="19">
        <v>0</v>
      </c>
      <c r="AK10" s="19">
        <v>0</v>
      </c>
      <c r="AL10" s="19">
        <v>1.4869888475836399E-2</v>
      </c>
      <c r="AM10" s="19">
        <v>0</v>
      </c>
      <c r="AN10" s="19"/>
      <c r="AO10" s="19">
        <v>6.13496932515337E-3</v>
      </c>
      <c r="AP10" s="19">
        <v>1.0752688172042999E-2</v>
      </c>
      <c r="AQ10" s="19"/>
      <c r="AR10" s="19">
        <v>2.5000000000000001E-2</v>
      </c>
      <c r="AS10" s="19">
        <v>0</v>
      </c>
      <c r="AT10" s="19">
        <v>0</v>
      </c>
      <c r="AU10" s="19">
        <v>0</v>
      </c>
      <c r="AV10" s="19">
        <v>0</v>
      </c>
      <c r="AW10" s="19">
        <v>4.8780487804878099E-2</v>
      </c>
      <c r="AX10" s="19">
        <v>0</v>
      </c>
      <c r="AY10" s="19">
        <v>0</v>
      </c>
      <c r="AZ10" s="19">
        <v>0</v>
      </c>
      <c r="BA10" s="19">
        <v>0</v>
      </c>
      <c r="BB10" s="19">
        <v>3.7037037037037E-2</v>
      </c>
      <c r="BC10" s="19">
        <v>0</v>
      </c>
      <c r="BD10" s="19"/>
      <c r="BE10" s="19">
        <v>5.4644808743169399E-3</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150</v>
      </c>
      <c r="E2" s="25"/>
      <c r="F2" s="25"/>
      <c r="G2" s="25"/>
      <c r="H2" s="25"/>
      <c r="I2" s="25"/>
    </row>
    <row r="6" spans="2:9" ht="50.1" customHeight="1" x14ac:dyDescent="0.25">
      <c r="B6" s="16" t="s">
        <v>15</v>
      </c>
      <c r="C6" s="16" t="s">
        <v>157</v>
      </c>
      <c r="D6" s="16" t="s">
        <v>158</v>
      </c>
      <c r="E6" s="16" t="s">
        <v>159</v>
      </c>
      <c r="F6" s="16" t="s">
        <v>160</v>
      </c>
      <c r="G6" s="16" t="s">
        <v>161</v>
      </c>
      <c r="H6" s="16" t="s">
        <v>162</v>
      </c>
    </row>
    <row r="7" spans="2:9" x14ac:dyDescent="0.25">
      <c r="B7" s="14" t="s">
        <v>147</v>
      </c>
      <c r="C7" s="13">
        <v>0.90212765957446805</v>
      </c>
      <c r="D7" s="13">
        <v>0.64680851063829803</v>
      </c>
      <c r="E7" s="13">
        <v>0.35531914893617</v>
      </c>
      <c r="F7" s="13">
        <v>0.69148936170212805</v>
      </c>
      <c r="G7" s="13">
        <v>0.81702127659574497</v>
      </c>
      <c r="H7" s="13">
        <v>0.88936170212765997</v>
      </c>
    </row>
    <row r="8" spans="2:9" x14ac:dyDescent="0.25">
      <c r="B8" s="14" t="s">
        <v>148</v>
      </c>
      <c r="C8" s="13">
        <v>8.7234042553191504E-2</v>
      </c>
      <c r="D8" s="13">
        <v>0.33191489361702098</v>
      </c>
      <c r="E8" s="13">
        <v>0.62553191489361704</v>
      </c>
      <c r="F8" s="13">
        <v>0.27021276595744698</v>
      </c>
      <c r="G8" s="13">
        <v>0.16382978723404301</v>
      </c>
      <c r="H8" s="13">
        <v>9.7872340425531903E-2</v>
      </c>
    </row>
    <row r="9" spans="2:9" x14ac:dyDescent="0.25">
      <c r="B9" s="14" t="s">
        <v>149</v>
      </c>
      <c r="C9" s="13">
        <v>1.0638297872340399E-2</v>
      </c>
      <c r="D9" s="13">
        <v>2.1276595744680899E-2</v>
      </c>
      <c r="E9" s="13">
        <v>1.9148936170212801E-2</v>
      </c>
      <c r="F9" s="13">
        <v>3.8297872340425497E-2</v>
      </c>
      <c r="G9" s="13">
        <v>1.9148936170212801E-2</v>
      </c>
      <c r="H9" s="13">
        <v>1.27659574468085E-2</v>
      </c>
    </row>
    <row r="10" spans="2:9" x14ac:dyDescent="0.25">
      <c r="B10" s="15" t="s">
        <v>151</v>
      </c>
      <c r="C10" s="15"/>
      <c r="D10" s="15"/>
      <c r="E10" s="15"/>
      <c r="F10" s="15"/>
      <c r="G10" s="15"/>
      <c r="H10" s="15"/>
    </row>
    <row r="11" spans="2:9" x14ac:dyDescent="0.25">
      <c r="B11" t="s">
        <v>84</v>
      </c>
    </row>
    <row r="12" spans="2:9" x14ac:dyDescent="0.25">
      <c r="B12" t="s">
        <v>85</v>
      </c>
    </row>
    <row r="16" spans="2:9" x14ac:dyDescent="0.25">
      <c r="B16"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163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470</v>
      </c>
      <c r="D7" s="10">
        <v>30</v>
      </c>
      <c r="E7" s="10">
        <v>74</v>
      </c>
      <c r="F7" s="10">
        <v>121</v>
      </c>
      <c r="G7" s="10">
        <v>245</v>
      </c>
      <c r="H7" s="10"/>
      <c r="I7" s="10">
        <v>225</v>
      </c>
      <c r="J7" s="10">
        <v>245</v>
      </c>
      <c r="K7" s="10"/>
      <c r="L7" s="10">
        <v>66</v>
      </c>
      <c r="M7" s="10">
        <v>120</v>
      </c>
      <c r="N7" s="10">
        <v>136</v>
      </c>
      <c r="O7" s="10">
        <v>147</v>
      </c>
      <c r="P7" s="10"/>
      <c r="Q7" s="10">
        <v>54</v>
      </c>
      <c r="R7" s="10">
        <v>42</v>
      </c>
      <c r="S7" s="10">
        <v>44</v>
      </c>
      <c r="T7" s="10">
        <v>53</v>
      </c>
      <c r="U7" s="10">
        <v>61</v>
      </c>
      <c r="V7" s="10">
        <v>60</v>
      </c>
      <c r="W7" s="10">
        <v>42</v>
      </c>
      <c r="X7" s="10">
        <v>106</v>
      </c>
      <c r="Y7" s="10"/>
      <c r="Z7" s="10">
        <v>71</v>
      </c>
      <c r="AA7" s="10">
        <v>75</v>
      </c>
      <c r="AB7" s="10">
        <v>71</v>
      </c>
      <c r="AC7" s="10">
        <v>82</v>
      </c>
      <c r="AD7" s="10">
        <v>55</v>
      </c>
      <c r="AE7" s="10">
        <v>49</v>
      </c>
      <c r="AF7" s="10">
        <v>21</v>
      </c>
      <c r="AG7" s="10">
        <v>46</v>
      </c>
      <c r="AH7" s="10"/>
      <c r="AI7" s="10">
        <v>25</v>
      </c>
      <c r="AJ7" s="10">
        <v>52</v>
      </c>
      <c r="AK7" s="10">
        <v>76</v>
      </c>
      <c r="AL7" s="10">
        <v>233</v>
      </c>
      <c r="AM7" s="10">
        <v>82</v>
      </c>
      <c r="AN7" s="10"/>
      <c r="AO7" s="10">
        <v>272</v>
      </c>
      <c r="AP7" s="10">
        <v>198</v>
      </c>
      <c r="AQ7" s="10"/>
      <c r="AR7" s="10">
        <v>24</v>
      </c>
      <c r="AS7" s="10">
        <v>136</v>
      </c>
      <c r="AT7" s="10">
        <v>9</v>
      </c>
      <c r="AU7" s="10">
        <v>16</v>
      </c>
      <c r="AV7" s="10">
        <v>61</v>
      </c>
      <c r="AW7" s="10">
        <v>36</v>
      </c>
      <c r="AX7" s="10">
        <v>40</v>
      </c>
      <c r="AY7" s="10">
        <v>14</v>
      </c>
      <c r="AZ7" s="10">
        <v>51</v>
      </c>
      <c r="BA7" s="10">
        <v>29</v>
      </c>
      <c r="BB7" s="10">
        <v>30</v>
      </c>
      <c r="BC7" s="10">
        <v>24</v>
      </c>
      <c r="BD7" s="10"/>
      <c r="BE7" s="10">
        <v>170</v>
      </c>
    </row>
    <row r="8" spans="2:57" x14ac:dyDescent="0.25">
      <c r="B8" s="14" t="s">
        <v>147</v>
      </c>
      <c r="C8" s="13">
        <v>0.90212765957446805</v>
      </c>
      <c r="D8" s="13">
        <v>0.83333333333333304</v>
      </c>
      <c r="E8" s="13">
        <v>0.83783783783783805</v>
      </c>
      <c r="F8" s="13">
        <v>0.89256198347107396</v>
      </c>
      <c r="G8" s="13">
        <v>0.93469387755101996</v>
      </c>
      <c r="H8" s="13"/>
      <c r="I8" s="13">
        <v>0.86666666666666703</v>
      </c>
      <c r="J8" s="13">
        <v>0.93469387755101996</v>
      </c>
      <c r="K8" s="13"/>
      <c r="L8" s="13">
        <v>0.95454545454545503</v>
      </c>
      <c r="M8" s="13">
        <v>0.90833333333333299</v>
      </c>
      <c r="N8" s="13">
        <v>0.90441176470588203</v>
      </c>
      <c r="O8" s="13">
        <v>0.87755102040816302</v>
      </c>
      <c r="P8" s="13"/>
      <c r="Q8" s="13">
        <v>0.94444444444444398</v>
      </c>
      <c r="R8" s="13">
        <v>0.85714285714285698</v>
      </c>
      <c r="S8" s="13">
        <v>0.79545454545454497</v>
      </c>
      <c r="T8" s="13">
        <v>0.90566037735849103</v>
      </c>
      <c r="U8" s="13">
        <v>0.95081967213114704</v>
      </c>
      <c r="V8" s="13">
        <v>0.93333333333333302</v>
      </c>
      <c r="W8" s="13">
        <v>0.952380952380952</v>
      </c>
      <c r="X8" s="13">
        <v>0.88679245283018904</v>
      </c>
      <c r="Y8" s="13"/>
      <c r="Z8" s="13">
        <v>0.88732394366197198</v>
      </c>
      <c r="AA8" s="13">
        <v>0.89333333333333298</v>
      </c>
      <c r="AB8" s="13">
        <v>0.88732394366197198</v>
      </c>
      <c r="AC8" s="13">
        <v>0.92682926829268297</v>
      </c>
      <c r="AD8" s="13">
        <v>0.85454545454545405</v>
      </c>
      <c r="AE8" s="13">
        <v>0.89795918367346905</v>
      </c>
      <c r="AF8" s="13">
        <v>0.952380952380952</v>
      </c>
      <c r="AG8" s="13">
        <v>0.95652173913043503</v>
      </c>
      <c r="AH8" s="13"/>
      <c r="AI8" s="13">
        <v>0.84</v>
      </c>
      <c r="AJ8" s="13">
        <v>0.88461538461538503</v>
      </c>
      <c r="AK8" s="13">
        <v>0.92105263157894701</v>
      </c>
      <c r="AL8" s="13">
        <v>0.91845493562231795</v>
      </c>
      <c r="AM8" s="13">
        <v>0.86585365853658502</v>
      </c>
      <c r="AN8" s="13"/>
      <c r="AO8" s="13">
        <v>0.90441176470588203</v>
      </c>
      <c r="AP8" s="13">
        <v>0.89898989898989901</v>
      </c>
      <c r="AQ8" s="13"/>
      <c r="AR8" s="13">
        <v>0.91666666666666696</v>
      </c>
      <c r="AS8" s="13">
        <v>0.875</v>
      </c>
      <c r="AT8" s="13">
        <v>1</v>
      </c>
      <c r="AU8" s="13">
        <v>0.875</v>
      </c>
      <c r="AV8" s="13">
        <v>0.90163934426229497</v>
      </c>
      <c r="AW8" s="13">
        <v>0.91666666666666696</v>
      </c>
      <c r="AX8" s="13">
        <v>0.875</v>
      </c>
      <c r="AY8" s="13">
        <v>0.92857142857142905</v>
      </c>
      <c r="AZ8" s="13">
        <v>0.94117647058823495</v>
      </c>
      <c r="BA8" s="13">
        <v>0.96551724137931005</v>
      </c>
      <c r="BB8" s="13">
        <v>0.83333333333333304</v>
      </c>
      <c r="BC8" s="13">
        <v>0.95833333333333304</v>
      </c>
      <c r="BD8" s="13"/>
      <c r="BE8" s="13">
        <v>0.90588235294117603</v>
      </c>
    </row>
    <row r="9" spans="2:57" x14ac:dyDescent="0.25">
      <c r="B9" s="14" t="s">
        <v>148</v>
      </c>
      <c r="C9" s="13">
        <v>8.7234042553191504E-2</v>
      </c>
      <c r="D9" s="13">
        <v>0.16666666666666699</v>
      </c>
      <c r="E9" s="13">
        <v>0.162162162162162</v>
      </c>
      <c r="F9" s="13">
        <v>9.9173553719008295E-2</v>
      </c>
      <c r="G9" s="13">
        <v>4.8979591836734698E-2</v>
      </c>
      <c r="H9" s="13"/>
      <c r="I9" s="13">
        <v>0.128888888888889</v>
      </c>
      <c r="J9" s="13">
        <v>4.8979591836734698E-2</v>
      </c>
      <c r="K9" s="13"/>
      <c r="L9" s="13">
        <v>4.5454545454545497E-2</v>
      </c>
      <c r="M9" s="13">
        <v>9.1666666666666702E-2</v>
      </c>
      <c r="N9" s="13">
        <v>8.8235294117647106E-2</v>
      </c>
      <c r="O9" s="13">
        <v>0.102040816326531</v>
      </c>
      <c r="P9" s="13"/>
      <c r="Q9" s="13">
        <v>5.5555555555555601E-2</v>
      </c>
      <c r="R9" s="13">
        <v>0.119047619047619</v>
      </c>
      <c r="S9" s="13">
        <v>0.204545454545455</v>
      </c>
      <c r="T9" s="13">
        <v>9.4339622641509399E-2</v>
      </c>
      <c r="U9" s="13">
        <v>4.91803278688525E-2</v>
      </c>
      <c r="V9" s="13">
        <v>6.6666666666666693E-2</v>
      </c>
      <c r="W9" s="13">
        <v>4.7619047619047603E-2</v>
      </c>
      <c r="X9" s="13">
        <v>8.4905660377358499E-2</v>
      </c>
      <c r="Y9" s="13"/>
      <c r="Z9" s="13">
        <v>9.85915492957746E-2</v>
      </c>
      <c r="AA9" s="13">
        <v>9.3333333333333296E-2</v>
      </c>
      <c r="AB9" s="13">
        <v>0.11267605633802801</v>
      </c>
      <c r="AC9" s="13">
        <v>7.3170731707317097E-2</v>
      </c>
      <c r="AD9" s="13">
        <v>0.12727272727272701</v>
      </c>
      <c r="AE9" s="13">
        <v>6.1224489795918401E-2</v>
      </c>
      <c r="AF9" s="13">
        <v>4.7619047619047603E-2</v>
      </c>
      <c r="AG9" s="13">
        <v>4.3478260869565202E-2</v>
      </c>
      <c r="AH9" s="13"/>
      <c r="AI9" s="13">
        <v>0.16</v>
      </c>
      <c r="AJ9" s="13">
        <v>0.115384615384615</v>
      </c>
      <c r="AK9" s="13">
        <v>6.5789473684210495E-2</v>
      </c>
      <c r="AL9" s="13">
        <v>6.8669527896995694E-2</v>
      </c>
      <c r="AM9" s="13">
        <v>0.12195121951219499</v>
      </c>
      <c r="AN9" s="13"/>
      <c r="AO9" s="13">
        <v>9.5588235294117599E-2</v>
      </c>
      <c r="AP9" s="13">
        <v>7.5757575757575801E-2</v>
      </c>
      <c r="AQ9" s="13"/>
      <c r="AR9" s="13">
        <v>8.3333333333333301E-2</v>
      </c>
      <c r="AS9" s="13">
        <v>0.10294117647058799</v>
      </c>
      <c r="AT9" s="13">
        <v>0</v>
      </c>
      <c r="AU9" s="13">
        <v>0.125</v>
      </c>
      <c r="AV9" s="13">
        <v>9.8360655737704902E-2</v>
      </c>
      <c r="AW9" s="13">
        <v>8.3333333333333301E-2</v>
      </c>
      <c r="AX9" s="13">
        <v>0.125</v>
      </c>
      <c r="AY9" s="13">
        <v>7.1428571428571397E-2</v>
      </c>
      <c r="AZ9" s="13">
        <v>5.8823529411764698E-2</v>
      </c>
      <c r="BA9" s="13">
        <v>3.4482758620689703E-2</v>
      </c>
      <c r="BB9" s="13">
        <v>0.1</v>
      </c>
      <c r="BC9" s="13">
        <v>4.1666666666666699E-2</v>
      </c>
      <c r="BD9" s="13"/>
      <c r="BE9" s="13">
        <v>8.2352941176470601E-2</v>
      </c>
    </row>
    <row r="10" spans="2:57" x14ac:dyDescent="0.25">
      <c r="B10" s="14" t="s">
        <v>149</v>
      </c>
      <c r="C10" s="19">
        <v>1.0638297872340399E-2</v>
      </c>
      <c r="D10" s="19">
        <v>0</v>
      </c>
      <c r="E10" s="19">
        <v>0</v>
      </c>
      <c r="F10" s="19">
        <v>8.2644628099173608E-3</v>
      </c>
      <c r="G10" s="19">
        <v>1.6326530612244899E-2</v>
      </c>
      <c r="H10" s="19"/>
      <c r="I10" s="19">
        <v>4.4444444444444401E-3</v>
      </c>
      <c r="J10" s="19">
        <v>1.6326530612244899E-2</v>
      </c>
      <c r="K10" s="19"/>
      <c r="L10" s="19">
        <v>0</v>
      </c>
      <c r="M10" s="19">
        <v>0</v>
      </c>
      <c r="N10" s="19">
        <v>7.3529411764705899E-3</v>
      </c>
      <c r="O10" s="19">
        <v>2.04081632653061E-2</v>
      </c>
      <c r="P10" s="19"/>
      <c r="Q10" s="19">
        <v>0</v>
      </c>
      <c r="R10" s="19">
        <v>2.3809523809523801E-2</v>
      </c>
      <c r="S10" s="19">
        <v>0</v>
      </c>
      <c r="T10" s="19">
        <v>0</v>
      </c>
      <c r="U10" s="19">
        <v>0</v>
      </c>
      <c r="V10" s="19">
        <v>0</v>
      </c>
      <c r="W10" s="19">
        <v>0</v>
      </c>
      <c r="X10" s="19">
        <v>2.83018867924528E-2</v>
      </c>
      <c r="Y10" s="19"/>
      <c r="Z10" s="19">
        <v>1.4084507042253501E-2</v>
      </c>
      <c r="AA10" s="19">
        <v>1.3333333333333299E-2</v>
      </c>
      <c r="AB10" s="19">
        <v>0</v>
      </c>
      <c r="AC10" s="19">
        <v>0</v>
      </c>
      <c r="AD10" s="19">
        <v>1.8181818181818198E-2</v>
      </c>
      <c r="AE10" s="19">
        <v>4.08163265306122E-2</v>
      </c>
      <c r="AF10" s="19">
        <v>0</v>
      </c>
      <c r="AG10" s="19">
        <v>0</v>
      </c>
      <c r="AH10" s="19"/>
      <c r="AI10" s="19">
        <v>0</v>
      </c>
      <c r="AJ10" s="19">
        <v>0</v>
      </c>
      <c r="AK10" s="19">
        <v>1.3157894736842099E-2</v>
      </c>
      <c r="AL10" s="19">
        <v>1.28755364806867E-2</v>
      </c>
      <c r="AM10" s="19">
        <v>1.21951219512195E-2</v>
      </c>
      <c r="AN10" s="19"/>
      <c r="AO10" s="19">
        <v>0</v>
      </c>
      <c r="AP10" s="19">
        <v>2.5252525252525301E-2</v>
      </c>
      <c r="AQ10" s="19"/>
      <c r="AR10" s="19">
        <v>0</v>
      </c>
      <c r="AS10" s="19">
        <v>2.2058823529411801E-2</v>
      </c>
      <c r="AT10" s="19">
        <v>0</v>
      </c>
      <c r="AU10" s="19">
        <v>0</v>
      </c>
      <c r="AV10" s="19">
        <v>0</v>
      </c>
      <c r="AW10" s="19">
        <v>0</v>
      </c>
      <c r="AX10" s="19">
        <v>0</v>
      </c>
      <c r="AY10" s="19">
        <v>0</v>
      </c>
      <c r="AZ10" s="19">
        <v>0</v>
      </c>
      <c r="BA10" s="19">
        <v>0</v>
      </c>
      <c r="BB10" s="19">
        <v>6.6666666666666693E-2</v>
      </c>
      <c r="BC10" s="19">
        <v>0</v>
      </c>
      <c r="BD10" s="19"/>
      <c r="BE10" s="19">
        <v>1.1764705882352899E-2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164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470</v>
      </c>
      <c r="D7" s="10">
        <v>30</v>
      </c>
      <c r="E7" s="10">
        <v>74</v>
      </c>
      <c r="F7" s="10">
        <v>121</v>
      </c>
      <c r="G7" s="10">
        <v>245</v>
      </c>
      <c r="H7" s="10"/>
      <c r="I7" s="10">
        <v>225</v>
      </c>
      <c r="J7" s="10">
        <v>245</v>
      </c>
      <c r="K7" s="10"/>
      <c r="L7" s="10">
        <v>66</v>
      </c>
      <c r="M7" s="10">
        <v>120</v>
      </c>
      <c r="N7" s="10">
        <v>136</v>
      </c>
      <c r="O7" s="10">
        <v>147</v>
      </c>
      <c r="P7" s="10"/>
      <c r="Q7" s="10">
        <v>54</v>
      </c>
      <c r="R7" s="10">
        <v>42</v>
      </c>
      <c r="S7" s="10">
        <v>44</v>
      </c>
      <c r="T7" s="10">
        <v>53</v>
      </c>
      <c r="U7" s="10">
        <v>61</v>
      </c>
      <c r="V7" s="10">
        <v>60</v>
      </c>
      <c r="W7" s="10">
        <v>42</v>
      </c>
      <c r="X7" s="10">
        <v>106</v>
      </c>
      <c r="Y7" s="10"/>
      <c r="Z7" s="10">
        <v>71</v>
      </c>
      <c r="AA7" s="10">
        <v>75</v>
      </c>
      <c r="AB7" s="10">
        <v>71</v>
      </c>
      <c r="AC7" s="10">
        <v>82</v>
      </c>
      <c r="AD7" s="10">
        <v>55</v>
      </c>
      <c r="AE7" s="10">
        <v>49</v>
      </c>
      <c r="AF7" s="10">
        <v>21</v>
      </c>
      <c r="AG7" s="10">
        <v>46</v>
      </c>
      <c r="AH7" s="10"/>
      <c r="AI7" s="10">
        <v>25</v>
      </c>
      <c r="AJ7" s="10">
        <v>52</v>
      </c>
      <c r="AK7" s="10">
        <v>76</v>
      </c>
      <c r="AL7" s="10">
        <v>233</v>
      </c>
      <c r="AM7" s="10">
        <v>82</v>
      </c>
      <c r="AN7" s="10"/>
      <c r="AO7" s="10">
        <v>272</v>
      </c>
      <c r="AP7" s="10">
        <v>198</v>
      </c>
      <c r="AQ7" s="10"/>
      <c r="AR7" s="10">
        <v>24</v>
      </c>
      <c r="AS7" s="10">
        <v>136</v>
      </c>
      <c r="AT7" s="10">
        <v>9</v>
      </c>
      <c r="AU7" s="10">
        <v>16</v>
      </c>
      <c r="AV7" s="10">
        <v>61</v>
      </c>
      <c r="AW7" s="10">
        <v>36</v>
      </c>
      <c r="AX7" s="10">
        <v>40</v>
      </c>
      <c r="AY7" s="10">
        <v>14</v>
      </c>
      <c r="AZ7" s="10">
        <v>51</v>
      </c>
      <c r="BA7" s="10">
        <v>29</v>
      </c>
      <c r="BB7" s="10">
        <v>30</v>
      </c>
      <c r="BC7" s="10">
        <v>24</v>
      </c>
      <c r="BD7" s="10"/>
      <c r="BE7" s="10">
        <v>170</v>
      </c>
    </row>
    <row r="8" spans="2:57" x14ac:dyDescent="0.25">
      <c r="B8" s="14" t="s">
        <v>147</v>
      </c>
      <c r="C8" s="13">
        <v>0.64680851063829803</v>
      </c>
      <c r="D8" s="13">
        <v>0.43333333333333302</v>
      </c>
      <c r="E8" s="13">
        <v>0.55405405405405395</v>
      </c>
      <c r="F8" s="13">
        <v>0.60330578512396704</v>
      </c>
      <c r="G8" s="13">
        <v>0.72244897959183696</v>
      </c>
      <c r="H8" s="13"/>
      <c r="I8" s="13">
        <v>0.56444444444444397</v>
      </c>
      <c r="J8" s="13">
        <v>0.72244897959183696</v>
      </c>
      <c r="K8" s="13"/>
      <c r="L8" s="13">
        <v>0.68181818181818199</v>
      </c>
      <c r="M8" s="13">
        <v>0.79166666666666696</v>
      </c>
      <c r="N8" s="13">
        <v>0.69117647058823495</v>
      </c>
      <c r="O8" s="13">
        <v>0.469387755102041</v>
      </c>
      <c r="P8" s="13"/>
      <c r="Q8" s="13">
        <v>0.51851851851851805</v>
      </c>
      <c r="R8" s="13">
        <v>0.64285714285714302</v>
      </c>
      <c r="S8" s="13">
        <v>0.70454545454545503</v>
      </c>
      <c r="T8" s="13">
        <v>0.71698113207547198</v>
      </c>
      <c r="U8" s="13">
        <v>0.67213114754098402</v>
      </c>
      <c r="V8" s="13">
        <v>0.65</v>
      </c>
      <c r="W8" s="13">
        <v>0.76190476190476197</v>
      </c>
      <c r="X8" s="13">
        <v>0.59433962264150897</v>
      </c>
      <c r="Y8" s="13"/>
      <c r="Z8" s="13">
        <v>0.57746478873239404</v>
      </c>
      <c r="AA8" s="13">
        <v>0.64</v>
      </c>
      <c r="AB8" s="13">
        <v>0.57746478873239404</v>
      </c>
      <c r="AC8" s="13">
        <v>0.792682926829268</v>
      </c>
      <c r="AD8" s="13">
        <v>0.61818181818181805</v>
      </c>
      <c r="AE8" s="13">
        <v>0.63265306122449005</v>
      </c>
      <c r="AF8" s="13">
        <v>0.61904761904761896</v>
      </c>
      <c r="AG8" s="13">
        <v>0.67391304347826098</v>
      </c>
      <c r="AH8" s="13"/>
      <c r="AI8" s="13">
        <v>0.52</v>
      </c>
      <c r="AJ8" s="13">
        <v>0.59615384615384603</v>
      </c>
      <c r="AK8" s="13">
        <v>0.59210526315789502</v>
      </c>
      <c r="AL8" s="13">
        <v>0.65665236051502096</v>
      </c>
      <c r="AM8" s="13">
        <v>0.74390243902439002</v>
      </c>
      <c r="AN8" s="13"/>
      <c r="AO8" s="13">
        <v>0.63970588235294101</v>
      </c>
      <c r="AP8" s="13">
        <v>0.65656565656565702</v>
      </c>
      <c r="AQ8" s="13"/>
      <c r="AR8" s="13">
        <v>0.58333333333333304</v>
      </c>
      <c r="AS8" s="13">
        <v>0.69852941176470595</v>
      </c>
      <c r="AT8" s="13">
        <v>0.55555555555555602</v>
      </c>
      <c r="AU8" s="13">
        <v>0.875</v>
      </c>
      <c r="AV8" s="13">
        <v>0.67213114754098402</v>
      </c>
      <c r="AW8" s="13">
        <v>0.33333333333333298</v>
      </c>
      <c r="AX8" s="13">
        <v>0.77500000000000002</v>
      </c>
      <c r="AY8" s="13">
        <v>1</v>
      </c>
      <c r="AZ8" s="13">
        <v>0.72549019607843102</v>
      </c>
      <c r="BA8" s="13">
        <v>0.44827586206896602</v>
      </c>
      <c r="BB8" s="13">
        <v>0.56666666666666698</v>
      </c>
      <c r="BC8" s="13">
        <v>0.45833333333333298</v>
      </c>
      <c r="BD8" s="13"/>
      <c r="BE8" s="13">
        <v>0.752941176470588</v>
      </c>
    </row>
    <row r="9" spans="2:57" x14ac:dyDescent="0.25">
      <c r="B9" s="14" t="s">
        <v>148</v>
      </c>
      <c r="C9" s="13">
        <v>0.33191489361702098</v>
      </c>
      <c r="D9" s="13">
        <v>0.56666666666666698</v>
      </c>
      <c r="E9" s="13">
        <v>0.40540540540540498</v>
      </c>
      <c r="F9" s="13">
        <v>0.38016528925619802</v>
      </c>
      <c r="G9" s="13">
        <v>0.25714285714285701</v>
      </c>
      <c r="H9" s="13"/>
      <c r="I9" s="13">
        <v>0.413333333333333</v>
      </c>
      <c r="J9" s="13">
        <v>0.25714285714285701</v>
      </c>
      <c r="K9" s="13"/>
      <c r="L9" s="13">
        <v>0.30303030303030298</v>
      </c>
      <c r="M9" s="13">
        <v>0.19166666666666701</v>
      </c>
      <c r="N9" s="13">
        <v>0.28676470588235298</v>
      </c>
      <c r="O9" s="13">
        <v>0.50340136054421802</v>
      </c>
      <c r="P9" s="13"/>
      <c r="Q9" s="13">
        <v>0.46296296296296302</v>
      </c>
      <c r="R9" s="13">
        <v>0.30952380952380998</v>
      </c>
      <c r="S9" s="13">
        <v>0.22727272727272699</v>
      </c>
      <c r="T9" s="13">
        <v>0.28301886792452802</v>
      </c>
      <c r="U9" s="13">
        <v>0.32786885245901598</v>
      </c>
      <c r="V9" s="13">
        <v>0.35</v>
      </c>
      <c r="W9" s="13">
        <v>0.214285714285714</v>
      </c>
      <c r="X9" s="13">
        <v>0.37735849056603799</v>
      </c>
      <c r="Y9" s="13"/>
      <c r="Z9" s="13">
        <v>0.40845070422535201</v>
      </c>
      <c r="AA9" s="13">
        <v>0.34666666666666701</v>
      </c>
      <c r="AB9" s="13">
        <v>0.36619718309859201</v>
      </c>
      <c r="AC9" s="13">
        <v>0.19512195121951201</v>
      </c>
      <c r="AD9" s="13">
        <v>0.381818181818182</v>
      </c>
      <c r="AE9" s="13">
        <v>0.34693877551020402</v>
      </c>
      <c r="AF9" s="13">
        <v>0.33333333333333298</v>
      </c>
      <c r="AG9" s="13">
        <v>0.30434782608695699</v>
      </c>
      <c r="AH9" s="13"/>
      <c r="AI9" s="13">
        <v>0.44</v>
      </c>
      <c r="AJ9" s="13">
        <v>0.36538461538461497</v>
      </c>
      <c r="AK9" s="13">
        <v>0.38157894736842102</v>
      </c>
      <c r="AL9" s="13">
        <v>0.32618025751072999</v>
      </c>
      <c r="AM9" s="13">
        <v>0.24390243902438999</v>
      </c>
      <c r="AN9" s="13"/>
      <c r="AO9" s="13">
        <v>0.34191176470588203</v>
      </c>
      <c r="AP9" s="13">
        <v>0.31818181818181801</v>
      </c>
      <c r="AQ9" s="13"/>
      <c r="AR9" s="13">
        <v>0.375</v>
      </c>
      <c r="AS9" s="13">
        <v>0.28676470588235298</v>
      </c>
      <c r="AT9" s="13">
        <v>0.44444444444444398</v>
      </c>
      <c r="AU9" s="13">
        <v>0.125</v>
      </c>
      <c r="AV9" s="13">
        <v>0.32786885245901598</v>
      </c>
      <c r="AW9" s="13">
        <v>0.58333333333333304</v>
      </c>
      <c r="AX9" s="13">
        <v>0.22500000000000001</v>
      </c>
      <c r="AY9" s="13">
        <v>0</v>
      </c>
      <c r="AZ9" s="13">
        <v>0.27450980392156898</v>
      </c>
      <c r="BA9" s="13">
        <v>0.51724137931034497</v>
      </c>
      <c r="BB9" s="13">
        <v>0.43333333333333302</v>
      </c>
      <c r="BC9" s="13">
        <v>0.41666666666666702</v>
      </c>
      <c r="BD9" s="13"/>
      <c r="BE9" s="13">
        <v>0.24117647058823499</v>
      </c>
    </row>
    <row r="10" spans="2:57" x14ac:dyDescent="0.25">
      <c r="B10" s="14" t="s">
        <v>149</v>
      </c>
      <c r="C10" s="19">
        <v>2.1276595744680899E-2</v>
      </c>
      <c r="D10" s="19">
        <v>0</v>
      </c>
      <c r="E10" s="19">
        <v>4.0540540540540501E-2</v>
      </c>
      <c r="F10" s="19">
        <v>1.6528925619834701E-2</v>
      </c>
      <c r="G10" s="19">
        <v>2.04081632653061E-2</v>
      </c>
      <c r="H10" s="19"/>
      <c r="I10" s="19">
        <v>2.2222222222222199E-2</v>
      </c>
      <c r="J10" s="19">
        <v>2.04081632653061E-2</v>
      </c>
      <c r="K10" s="19"/>
      <c r="L10" s="19">
        <v>1.5151515151515201E-2</v>
      </c>
      <c r="M10" s="19">
        <v>1.6666666666666701E-2</v>
      </c>
      <c r="N10" s="19">
        <v>2.2058823529411801E-2</v>
      </c>
      <c r="O10" s="19">
        <v>2.7210884353741499E-2</v>
      </c>
      <c r="P10" s="19"/>
      <c r="Q10" s="19">
        <v>1.85185185185185E-2</v>
      </c>
      <c r="R10" s="19">
        <v>4.7619047619047603E-2</v>
      </c>
      <c r="S10" s="19">
        <v>6.8181818181818205E-2</v>
      </c>
      <c r="T10" s="19">
        <v>0</v>
      </c>
      <c r="U10" s="19">
        <v>0</v>
      </c>
      <c r="V10" s="19">
        <v>0</v>
      </c>
      <c r="W10" s="19">
        <v>2.3809523809523801E-2</v>
      </c>
      <c r="X10" s="19">
        <v>2.83018867924528E-2</v>
      </c>
      <c r="Y10" s="19"/>
      <c r="Z10" s="19">
        <v>1.4084507042253501E-2</v>
      </c>
      <c r="AA10" s="19">
        <v>1.3333333333333299E-2</v>
      </c>
      <c r="AB10" s="19">
        <v>5.63380281690141E-2</v>
      </c>
      <c r="AC10" s="19">
        <v>1.21951219512195E-2</v>
      </c>
      <c r="AD10" s="19">
        <v>0</v>
      </c>
      <c r="AE10" s="19">
        <v>2.04081632653061E-2</v>
      </c>
      <c r="AF10" s="19">
        <v>4.7619047619047603E-2</v>
      </c>
      <c r="AG10" s="19">
        <v>2.1739130434782601E-2</v>
      </c>
      <c r="AH10" s="19"/>
      <c r="AI10" s="19">
        <v>0.04</v>
      </c>
      <c r="AJ10" s="19">
        <v>3.8461538461538498E-2</v>
      </c>
      <c r="AK10" s="19">
        <v>2.6315789473684199E-2</v>
      </c>
      <c r="AL10" s="19">
        <v>1.7167381974248899E-2</v>
      </c>
      <c r="AM10" s="19">
        <v>1.21951219512195E-2</v>
      </c>
      <c r="AN10" s="19"/>
      <c r="AO10" s="19">
        <v>1.8382352941176499E-2</v>
      </c>
      <c r="AP10" s="19">
        <v>2.5252525252525301E-2</v>
      </c>
      <c r="AQ10" s="19"/>
      <c r="AR10" s="19">
        <v>4.1666666666666699E-2</v>
      </c>
      <c r="AS10" s="19">
        <v>1.4705882352941201E-2</v>
      </c>
      <c r="AT10" s="19">
        <v>0</v>
      </c>
      <c r="AU10" s="19">
        <v>0</v>
      </c>
      <c r="AV10" s="19">
        <v>0</v>
      </c>
      <c r="AW10" s="19">
        <v>8.3333333333333301E-2</v>
      </c>
      <c r="AX10" s="19">
        <v>0</v>
      </c>
      <c r="AY10" s="19">
        <v>0</v>
      </c>
      <c r="AZ10" s="19">
        <v>0</v>
      </c>
      <c r="BA10" s="19">
        <v>3.4482758620689703E-2</v>
      </c>
      <c r="BB10" s="19">
        <v>0</v>
      </c>
      <c r="BC10" s="19">
        <v>0.125</v>
      </c>
      <c r="BD10" s="19"/>
      <c r="BE10" s="19">
        <v>5.8823529411764696E-3</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165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470</v>
      </c>
      <c r="D7" s="10">
        <v>30</v>
      </c>
      <c r="E7" s="10">
        <v>74</v>
      </c>
      <c r="F7" s="10">
        <v>121</v>
      </c>
      <c r="G7" s="10">
        <v>245</v>
      </c>
      <c r="H7" s="10"/>
      <c r="I7" s="10">
        <v>225</v>
      </c>
      <c r="J7" s="10">
        <v>245</v>
      </c>
      <c r="K7" s="10"/>
      <c r="L7" s="10">
        <v>66</v>
      </c>
      <c r="M7" s="10">
        <v>120</v>
      </c>
      <c r="N7" s="10">
        <v>136</v>
      </c>
      <c r="O7" s="10">
        <v>147</v>
      </c>
      <c r="P7" s="10"/>
      <c r="Q7" s="10">
        <v>54</v>
      </c>
      <c r="R7" s="10">
        <v>42</v>
      </c>
      <c r="S7" s="10">
        <v>44</v>
      </c>
      <c r="T7" s="10">
        <v>53</v>
      </c>
      <c r="U7" s="10">
        <v>61</v>
      </c>
      <c r="V7" s="10">
        <v>60</v>
      </c>
      <c r="W7" s="10">
        <v>42</v>
      </c>
      <c r="X7" s="10">
        <v>106</v>
      </c>
      <c r="Y7" s="10"/>
      <c r="Z7" s="10">
        <v>71</v>
      </c>
      <c r="AA7" s="10">
        <v>75</v>
      </c>
      <c r="AB7" s="10">
        <v>71</v>
      </c>
      <c r="AC7" s="10">
        <v>82</v>
      </c>
      <c r="AD7" s="10">
        <v>55</v>
      </c>
      <c r="AE7" s="10">
        <v>49</v>
      </c>
      <c r="AF7" s="10">
        <v>21</v>
      </c>
      <c r="AG7" s="10">
        <v>46</v>
      </c>
      <c r="AH7" s="10"/>
      <c r="AI7" s="10">
        <v>25</v>
      </c>
      <c r="AJ7" s="10">
        <v>52</v>
      </c>
      <c r="AK7" s="10">
        <v>76</v>
      </c>
      <c r="AL7" s="10">
        <v>233</v>
      </c>
      <c r="AM7" s="10">
        <v>82</v>
      </c>
      <c r="AN7" s="10"/>
      <c r="AO7" s="10">
        <v>272</v>
      </c>
      <c r="AP7" s="10">
        <v>198</v>
      </c>
      <c r="AQ7" s="10"/>
      <c r="AR7" s="10">
        <v>24</v>
      </c>
      <c r="AS7" s="10">
        <v>136</v>
      </c>
      <c r="AT7" s="10">
        <v>9</v>
      </c>
      <c r="AU7" s="10">
        <v>16</v>
      </c>
      <c r="AV7" s="10">
        <v>61</v>
      </c>
      <c r="AW7" s="10">
        <v>36</v>
      </c>
      <c r="AX7" s="10">
        <v>40</v>
      </c>
      <c r="AY7" s="10">
        <v>14</v>
      </c>
      <c r="AZ7" s="10">
        <v>51</v>
      </c>
      <c r="BA7" s="10">
        <v>29</v>
      </c>
      <c r="BB7" s="10">
        <v>30</v>
      </c>
      <c r="BC7" s="10">
        <v>24</v>
      </c>
      <c r="BD7" s="10"/>
      <c r="BE7" s="10">
        <v>170</v>
      </c>
    </row>
    <row r="8" spans="2:57" x14ac:dyDescent="0.25">
      <c r="B8" s="14" t="s">
        <v>147</v>
      </c>
      <c r="C8" s="13">
        <v>0.35531914893617</v>
      </c>
      <c r="D8" s="13">
        <v>6.6666666666666693E-2</v>
      </c>
      <c r="E8" s="13">
        <v>0.25675675675675702</v>
      </c>
      <c r="F8" s="13">
        <v>0.39669421487603301</v>
      </c>
      <c r="G8" s="13">
        <v>0.4</v>
      </c>
      <c r="H8" s="13"/>
      <c r="I8" s="13">
        <v>0.30666666666666698</v>
      </c>
      <c r="J8" s="13">
        <v>0.4</v>
      </c>
      <c r="K8" s="13"/>
      <c r="L8" s="13">
        <v>0.39393939393939398</v>
      </c>
      <c r="M8" s="13">
        <v>0.47499999999999998</v>
      </c>
      <c r="N8" s="13">
        <v>0.33088235294117602</v>
      </c>
      <c r="O8" s="13">
        <v>0.26530612244898</v>
      </c>
      <c r="P8" s="13"/>
      <c r="Q8" s="13">
        <v>0.240740740740741</v>
      </c>
      <c r="R8" s="13">
        <v>0.33333333333333298</v>
      </c>
      <c r="S8" s="13">
        <v>0.43181818181818199</v>
      </c>
      <c r="T8" s="13">
        <v>0.30188679245283001</v>
      </c>
      <c r="U8" s="13">
        <v>0.44262295081967201</v>
      </c>
      <c r="V8" s="13">
        <v>0.38333333333333303</v>
      </c>
      <c r="W8" s="13">
        <v>0.33333333333333298</v>
      </c>
      <c r="X8" s="13">
        <v>0.38679245283018898</v>
      </c>
      <c r="Y8" s="13"/>
      <c r="Z8" s="13">
        <v>0.352112676056338</v>
      </c>
      <c r="AA8" s="13">
        <v>0.38666666666666699</v>
      </c>
      <c r="AB8" s="13">
        <v>0.23943661971831001</v>
      </c>
      <c r="AC8" s="13">
        <v>0.42682926829268297</v>
      </c>
      <c r="AD8" s="13">
        <v>0.30909090909090903</v>
      </c>
      <c r="AE8" s="13">
        <v>0.36734693877551</v>
      </c>
      <c r="AF8" s="13">
        <v>0.38095238095238099</v>
      </c>
      <c r="AG8" s="13">
        <v>0.39130434782608697</v>
      </c>
      <c r="AH8" s="13"/>
      <c r="AI8" s="13">
        <v>0.28000000000000003</v>
      </c>
      <c r="AJ8" s="13">
        <v>0.44230769230769201</v>
      </c>
      <c r="AK8" s="13">
        <v>0.355263157894737</v>
      </c>
      <c r="AL8" s="13">
        <v>0.33047210300429197</v>
      </c>
      <c r="AM8" s="13">
        <v>0.37804878048780499</v>
      </c>
      <c r="AN8" s="13"/>
      <c r="AO8" s="13">
        <v>0.32352941176470601</v>
      </c>
      <c r="AP8" s="13">
        <v>0.39898989898989901</v>
      </c>
      <c r="AQ8" s="13"/>
      <c r="AR8" s="13">
        <v>0.45833333333333298</v>
      </c>
      <c r="AS8" s="13">
        <v>0.45588235294117602</v>
      </c>
      <c r="AT8" s="13">
        <v>0.33333333333333298</v>
      </c>
      <c r="AU8" s="13">
        <v>0.375</v>
      </c>
      <c r="AV8" s="13">
        <v>0.27868852459016402</v>
      </c>
      <c r="AW8" s="13">
        <v>0.27777777777777801</v>
      </c>
      <c r="AX8" s="13">
        <v>0.375</v>
      </c>
      <c r="AY8" s="13">
        <v>0.35714285714285698</v>
      </c>
      <c r="AZ8" s="13">
        <v>0.31372549019607798</v>
      </c>
      <c r="BA8" s="13">
        <v>0.20689655172413801</v>
      </c>
      <c r="BB8" s="13">
        <v>0.4</v>
      </c>
      <c r="BC8" s="13">
        <v>0.16666666666666699</v>
      </c>
      <c r="BD8" s="13"/>
      <c r="BE8" s="13">
        <v>0.42352941176470599</v>
      </c>
    </row>
    <row r="9" spans="2:57" x14ac:dyDescent="0.25">
      <c r="B9" s="14" t="s">
        <v>148</v>
      </c>
      <c r="C9" s="13">
        <v>0.62553191489361704</v>
      </c>
      <c r="D9" s="13">
        <v>0.93333333333333302</v>
      </c>
      <c r="E9" s="13">
        <v>0.71621621621621601</v>
      </c>
      <c r="F9" s="13">
        <v>0.58677685950413205</v>
      </c>
      <c r="G9" s="13">
        <v>0.57959183673469405</v>
      </c>
      <c r="H9" s="13"/>
      <c r="I9" s="13">
        <v>0.67555555555555602</v>
      </c>
      <c r="J9" s="13">
        <v>0.57959183673469405</v>
      </c>
      <c r="K9" s="13"/>
      <c r="L9" s="13">
        <v>0.60606060606060597</v>
      </c>
      <c r="M9" s="13">
        <v>0.51666666666666705</v>
      </c>
      <c r="N9" s="13">
        <v>0.65441176470588203</v>
      </c>
      <c r="O9" s="13">
        <v>0.69387755102040805</v>
      </c>
      <c r="P9" s="13"/>
      <c r="Q9" s="13">
        <v>0.75925925925925897</v>
      </c>
      <c r="R9" s="13">
        <v>0.66666666666666696</v>
      </c>
      <c r="S9" s="13">
        <v>0.54545454545454497</v>
      </c>
      <c r="T9" s="13">
        <v>0.69811320754716999</v>
      </c>
      <c r="U9" s="13">
        <v>0.52459016393442603</v>
      </c>
      <c r="V9" s="13">
        <v>0.61666666666666703</v>
      </c>
      <c r="W9" s="13">
        <v>0.64285714285714302</v>
      </c>
      <c r="X9" s="13">
        <v>0.58490566037735803</v>
      </c>
      <c r="Y9" s="13"/>
      <c r="Z9" s="13">
        <v>0.61971830985915499</v>
      </c>
      <c r="AA9" s="13">
        <v>0.6</v>
      </c>
      <c r="AB9" s="13">
        <v>0.71830985915492995</v>
      </c>
      <c r="AC9" s="13">
        <v>0.57317073170731703</v>
      </c>
      <c r="AD9" s="13">
        <v>0.67272727272727295</v>
      </c>
      <c r="AE9" s="13">
        <v>0.61224489795918402</v>
      </c>
      <c r="AF9" s="13">
        <v>0.57142857142857095</v>
      </c>
      <c r="AG9" s="13">
        <v>0.60869565217391297</v>
      </c>
      <c r="AH9" s="13"/>
      <c r="AI9" s="13">
        <v>0.72</v>
      </c>
      <c r="AJ9" s="13">
        <v>0.53846153846153799</v>
      </c>
      <c r="AK9" s="13">
        <v>0.61842105263157898</v>
      </c>
      <c r="AL9" s="13">
        <v>0.64806866952789699</v>
      </c>
      <c r="AM9" s="13">
        <v>0.60975609756097604</v>
      </c>
      <c r="AN9" s="13"/>
      <c r="AO9" s="13">
        <v>0.66176470588235303</v>
      </c>
      <c r="AP9" s="13">
        <v>0.57575757575757602</v>
      </c>
      <c r="AQ9" s="13"/>
      <c r="AR9" s="13">
        <v>0.54166666666666696</v>
      </c>
      <c r="AS9" s="13">
        <v>0.51470588235294101</v>
      </c>
      <c r="AT9" s="13">
        <v>0.66666666666666696</v>
      </c>
      <c r="AU9" s="13">
        <v>0.5625</v>
      </c>
      <c r="AV9" s="13">
        <v>0.72131147540983598</v>
      </c>
      <c r="AW9" s="13">
        <v>0.72222222222222199</v>
      </c>
      <c r="AX9" s="13">
        <v>0.625</v>
      </c>
      <c r="AY9" s="13">
        <v>0.57142857142857095</v>
      </c>
      <c r="AZ9" s="13">
        <v>0.66666666666666696</v>
      </c>
      <c r="BA9" s="13">
        <v>0.79310344827586199</v>
      </c>
      <c r="BB9" s="13">
        <v>0.56666666666666698</v>
      </c>
      <c r="BC9" s="13">
        <v>0.79166666666666696</v>
      </c>
      <c r="BD9" s="13"/>
      <c r="BE9" s="13">
        <v>0.55294117647058805</v>
      </c>
    </row>
    <row r="10" spans="2:57" x14ac:dyDescent="0.25">
      <c r="B10" s="14" t="s">
        <v>149</v>
      </c>
      <c r="C10" s="19">
        <v>1.9148936170212801E-2</v>
      </c>
      <c r="D10" s="19">
        <v>0</v>
      </c>
      <c r="E10" s="19">
        <v>2.7027027027027001E-2</v>
      </c>
      <c r="F10" s="19">
        <v>1.6528925619834701E-2</v>
      </c>
      <c r="G10" s="19">
        <v>2.04081632653061E-2</v>
      </c>
      <c r="H10" s="19"/>
      <c r="I10" s="19">
        <v>1.7777777777777799E-2</v>
      </c>
      <c r="J10" s="19">
        <v>2.04081632653061E-2</v>
      </c>
      <c r="K10" s="19"/>
      <c r="L10" s="19">
        <v>0</v>
      </c>
      <c r="M10" s="19">
        <v>8.3333333333333297E-3</v>
      </c>
      <c r="N10" s="19">
        <v>1.4705882352941201E-2</v>
      </c>
      <c r="O10" s="19">
        <v>4.08163265306122E-2</v>
      </c>
      <c r="P10" s="19"/>
      <c r="Q10" s="19">
        <v>0</v>
      </c>
      <c r="R10" s="19">
        <v>0</v>
      </c>
      <c r="S10" s="19">
        <v>2.27272727272727E-2</v>
      </c>
      <c r="T10" s="19">
        <v>0</v>
      </c>
      <c r="U10" s="19">
        <v>3.2786885245901599E-2</v>
      </c>
      <c r="V10" s="19">
        <v>0</v>
      </c>
      <c r="W10" s="19">
        <v>2.3809523809523801E-2</v>
      </c>
      <c r="X10" s="19">
        <v>2.83018867924528E-2</v>
      </c>
      <c r="Y10" s="19"/>
      <c r="Z10" s="19">
        <v>2.8169014084507001E-2</v>
      </c>
      <c r="AA10" s="19">
        <v>1.3333333333333299E-2</v>
      </c>
      <c r="AB10" s="19">
        <v>4.2253521126760597E-2</v>
      </c>
      <c r="AC10" s="19">
        <v>0</v>
      </c>
      <c r="AD10" s="19">
        <v>1.8181818181818198E-2</v>
      </c>
      <c r="AE10" s="19">
        <v>2.04081632653061E-2</v>
      </c>
      <c r="AF10" s="19">
        <v>4.7619047619047603E-2</v>
      </c>
      <c r="AG10" s="19">
        <v>0</v>
      </c>
      <c r="AH10" s="19"/>
      <c r="AI10" s="19">
        <v>0</v>
      </c>
      <c r="AJ10" s="19">
        <v>1.9230769230769201E-2</v>
      </c>
      <c r="AK10" s="19">
        <v>2.6315789473684199E-2</v>
      </c>
      <c r="AL10" s="19">
        <v>2.14592274678112E-2</v>
      </c>
      <c r="AM10" s="19">
        <v>1.21951219512195E-2</v>
      </c>
      <c r="AN10" s="19"/>
      <c r="AO10" s="19">
        <v>1.4705882352941201E-2</v>
      </c>
      <c r="AP10" s="19">
        <v>2.5252525252525301E-2</v>
      </c>
      <c r="AQ10" s="19"/>
      <c r="AR10" s="19">
        <v>0</v>
      </c>
      <c r="AS10" s="19">
        <v>2.9411764705882401E-2</v>
      </c>
      <c r="AT10" s="19">
        <v>0</v>
      </c>
      <c r="AU10" s="19">
        <v>6.25E-2</v>
      </c>
      <c r="AV10" s="19">
        <v>0</v>
      </c>
      <c r="AW10" s="19">
        <v>0</v>
      </c>
      <c r="AX10" s="19">
        <v>0</v>
      </c>
      <c r="AY10" s="19">
        <v>7.1428571428571397E-2</v>
      </c>
      <c r="AZ10" s="19">
        <v>1.9607843137254902E-2</v>
      </c>
      <c r="BA10" s="19">
        <v>0</v>
      </c>
      <c r="BB10" s="19">
        <v>3.3333333333333298E-2</v>
      </c>
      <c r="BC10" s="19">
        <v>4.1666666666666699E-2</v>
      </c>
      <c r="BD10" s="19"/>
      <c r="BE10" s="19">
        <v>2.3529411764705899E-2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166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470</v>
      </c>
      <c r="D7" s="10">
        <v>30</v>
      </c>
      <c r="E7" s="10">
        <v>74</v>
      </c>
      <c r="F7" s="10">
        <v>121</v>
      </c>
      <c r="G7" s="10">
        <v>245</v>
      </c>
      <c r="H7" s="10"/>
      <c r="I7" s="10">
        <v>225</v>
      </c>
      <c r="J7" s="10">
        <v>245</v>
      </c>
      <c r="K7" s="10"/>
      <c r="L7" s="10">
        <v>66</v>
      </c>
      <c r="M7" s="10">
        <v>120</v>
      </c>
      <c r="N7" s="10">
        <v>136</v>
      </c>
      <c r="O7" s="10">
        <v>147</v>
      </c>
      <c r="P7" s="10"/>
      <c r="Q7" s="10">
        <v>54</v>
      </c>
      <c r="R7" s="10">
        <v>42</v>
      </c>
      <c r="S7" s="10">
        <v>44</v>
      </c>
      <c r="T7" s="10">
        <v>53</v>
      </c>
      <c r="U7" s="10">
        <v>61</v>
      </c>
      <c r="V7" s="10">
        <v>60</v>
      </c>
      <c r="W7" s="10">
        <v>42</v>
      </c>
      <c r="X7" s="10">
        <v>106</v>
      </c>
      <c r="Y7" s="10"/>
      <c r="Z7" s="10">
        <v>71</v>
      </c>
      <c r="AA7" s="10">
        <v>75</v>
      </c>
      <c r="AB7" s="10">
        <v>71</v>
      </c>
      <c r="AC7" s="10">
        <v>82</v>
      </c>
      <c r="AD7" s="10">
        <v>55</v>
      </c>
      <c r="AE7" s="10">
        <v>49</v>
      </c>
      <c r="AF7" s="10">
        <v>21</v>
      </c>
      <c r="AG7" s="10">
        <v>46</v>
      </c>
      <c r="AH7" s="10"/>
      <c r="AI7" s="10">
        <v>25</v>
      </c>
      <c r="AJ7" s="10">
        <v>52</v>
      </c>
      <c r="AK7" s="10">
        <v>76</v>
      </c>
      <c r="AL7" s="10">
        <v>233</v>
      </c>
      <c r="AM7" s="10">
        <v>82</v>
      </c>
      <c r="AN7" s="10"/>
      <c r="AO7" s="10">
        <v>272</v>
      </c>
      <c r="AP7" s="10">
        <v>198</v>
      </c>
      <c r="AQ7" s="10"/>
      <c r="AR7" s="10">
        <v>24</v>
      </c>
      <c r="AS7" s="10">
        <v>136</v>
      </c>
      <c r="AT7" s="10">
        <v>9</v>
      </c>
      <c r="AU7" s="10">
        <v>16</v>
      </c>
      <c r="AV7" s="10">
        <v>61</v>
      </c>
      <c r="AW7" s="10">
        <v>36</v>
      </c>
      <c r="AX7" s="10">
        <v>40</v>
      </c>
      <c r="AY7" s="10">
        <v>14</v>
      </c>
      <c r="AZ7" s="10">
        <v>51</v>
      </c>
      <c r="BA7" s="10">
        <v>29</v>
      </c>
      <c r="BB7" s="10">
        <v>30</v>
      </c>
      <c r="BC7" s="10">
        <v>24</v>
      </c>
      <c r="BD7" s="10"/>
      <c r="BE7" s="10">
        <v>170</v>
      </c>
    </row>
    <row r="8" spans="2:57" x14ac:dyDescent="0.25">
      <c r="B8" s="14" t="s">
        <v>147</v>
      </c>
      <c r="C8" s="13">
        <v>0.69148936170212805</v>
      </c>
      <c r="D8" s="13">
        <v>0.6</v>
      </c>
      <c r="E8" s="13">
        <v>0.56756756756756799</v>
      </c>
      <c r="F8" s="13">
        <v>0.69421487603305798</v>
      </c>
      <c r="G8" s="13">
        <v>0.73877551020408205</v>
      </c>
      <c r="H8" s="13"/>
      <c r="I8" s="13">
        <v>0.64</v>
      </c>
      <c r="J8" s="13">
        <v>0.73877551020408205</v>
      </c>
      <c r="K8" s="13"/>
      <c r="L8" s="13">
        <v>0.81818181818181801</v>
      </c>
      <c r="M8" s="13">
        <v>0.78333333333333299</v>
      </c>
      <c r="N8" s="13">
        <v>0.69852941176470595</v>
      </c>
      <c r="O8" s="13">
        <v>0.55782312925170097</v>
      </c>
      <c r="P8" s="13"/>
      <c r="Q8" s="13">
        <v>0.68518518518518501</v>
      </c>
      <c r="R8" s="13">
        <v>0.66666666666666696</v>
      </c>
      <c r="S8" s="13">
        <v>0.68181818181818199</v>
      </c>
      <c r="T8" s="13">
        <v>0.75471698113207597</v>
      </c>
      <c r="U8" s="13">
        <v>0.65573770491803296</v>
      </c>
      <c r="V8" s="13">
        <v>0.76666666666666705</v>
      </c>
      <c r="W8" s="13">
        <v>0.73809523809523803</v>
      </c>
      <c r="X8" s="13">
        <v>0.66981132075471705</v>
      </c>
      <c r="Y8" s="13"/>
      <c r="Z8" s="13">
        <v>0.73239436619718301</v>
      </c>
      <c r="AA8" s="13">
        <v>0.68</v>
      </c>
      <c r="AB8" s="13">
        <v>0.63380281690140805</v>
      </c>
      <c r="AC8" s="13">
        <v>0.76829268292682895</v>
      </c>
      <c r="AD8" s="13">
        <v>0.67272727272727295</v>
      </c>
      <c r="AE8" s="13">
        <v>0.530612244897959</v>
      </c>
      <c r="AF8" s="13">
        <v>0.80952380952380998</v>
      </c>
      <c r="AG8" s="13">
        <v>0.73913043478260898</v>
      </c>
      <c r="AH8" s="13"/>
      <c r="AI8" s="13">
        <v>0.6</v>
      </c>
      <c r="AJ8" s="13">
        <v>0.59615384615384603</v>
      </c>
      <c r="AK8" s="13">
        <v>0.65789473684210498</v>
      </c>
      <c r="AL8" s="13">
        <v>0.69527896995708105</v>
      </c>
      <c r="AM8" s="13">
        <v>0.80487804878048796</v>
      </c>
      <c r="AN8" s="13"/>
      <c r="AO8" s="13">
        <v>0.66911764705882304</v>
      </c>
      <c r="AP8" s="13">
        <v>0.72222222222222199</v>
      </c>
      <c r="AQ8" s="13"/>
      <c r="AR8" s="13">
        <v>0.75</v>
      </c>
      <c r="AS8" s="13">
        <v>0.74264705882352899</v>
      </c>
      <c r="AT8" s="13">
        <v>0.44444444444444398</v>
      </c>
      <c r="AU8" s="13">
        <v>0.625</v>
      </c>
      <c r="AV8" s="13">
        <v>0.67213114754098402</v>
      </c>
      <c r="AW8" s="13">
        <v>0.61111111111111105</v>
      </c>
      <c r="AX8" s="13">
        <v>0.7</v>
      </c>
      <c r="AY8" s="13">
        <v>0.78571428571428603</v>
      </c>
      <c r="AZ8" s="13">
        <v>0.70588235294117696</v>
      </c>
      <c r="BA8" s="13">
        <v>0.65517241379310298</v>
      </c>
      <c r="BB8" s="13">
        <v>0.7</v>
      </c>
      <c r="BC8" s="13">
        <v>0.58333333333333304</v>
      </c>
      <c r="BD8" s="13"/>
      <c r="BE8" s="13">
        <v>0.79411764705882304</v>
      </c>
    </row>
    <row r="9" spans="2:57" x14ac:dyDescent="0.25">
      <c r="B9" s="14" t="s">
        <v>148</v>
      </c>
      <c r="C9" s="13">
        <v>0.27021276595744698</v>
      </c>
      <c r="D9" s="13">
        <v>0.36666666666666697</v>
      </c>
      <c r="E9" s="13">
        <v>0.41891891891891903</v>
      </c>
      <c r="F9" s="13">
        <v>0.26446280991735499</v>
      </c>
      <c r="G9" s="13">
        <v>0.21632653061224499</v>
      </c>
      <c r="H9" s="13"/>
      <c r="I9" s="13">
        <v>0.32888888888888901</v>
      </c>
      <c r="J9" s="13">
        <v>0.21632653061224499</v>
      </c>
      <c r="K9" s="13"/>
      <c r="L9" s="13">
        <v>0.18181818181818199</v>
      </c>
      <c r="M9" s="13">
        <v>0.2</v>
      </c>
      <c r="N9" s="13">
        <v>0.23529411764705899</v>
      </c>
      <c r="O9" s="13">
        <v>0.40136054421768702</v>
      </c>
      <c r="P9" s="13"/>
      <c r="Q9" s="13">
        <v>0.296296296296296</v>
      </c>
      <c r="R9" s="13">
        <v>0.28571428571428598</v>
      </c>
      <c r="S9" s="13">
        <v>0.29545454545454503</v>
      </c>
      <c r="T9" s="13">
        <v>0.20754716981132099</v>
      </c>
      <c r="U9" s="13">
        <v>0.32786885245901598</v>
      </c>
      <c r="V9" s="13">
        <v>0.233333333333333</v>
      </c>
      <c r="W9" s="13">
        <v>0.214285714285714</v>
      </c>
      <c r="X9" s="13">
        <v>0.28301886792452802</v>
      </c>
      <c r="Y9" s="13"/>
      <c r="Z9" s="13">
        <v>0.22535211267605601</v>
      </c>
      <c r="AA9" s="13">
        <v>0.293333333333333</v>
      </c>
      <c r="AB9" s="13">
        <v>0.323943661971831</v>
      </c>
      <c r="AC9" s="13">
        <v>0.23170731707317099</v>
      </c>
      <c r="AD9" s="13">
        <v>0.30909090909090903</v>
      </c>
      <c r="AE9" s="13">
        <v>0.32653061224489799</v>
      </c>
      <c r="AF9" s="13">
        <v>0.14285714285714299</v>
      </c>
      <c r="AG9" s="13">
        <v>0.23913043478260901</v>
      </c>
      <c r="AH9" s="13"/>
      <c r="AI9" s="13">
        <v>0.36</v>
      </c>
      <c r="AJ9" s="13">
        <v>0.34615384615384598</v>
      </c>
      <c r="AK9" s="13">
        <v>0.28947368421052599</v>
      </c>
      <c r="AL9" s="13">
        <v>0.26609442060085797</v>
      </c>
      <c r="AM9" s="13">
        <v>0.18292682926829301</v>
      </c>
      <c r="AN9" s="13"/>
      <c r="AO9" s="13">
        <v>0.30147058823529399</v>
      </c>
      <c r="AP9" s="13">
        <v>0.22727272727272699</v>
      </c>
      <c r="AQ9" s="13"/>
      <c r="AR9" s="13">
        <v>0.20833333333333301</v>
      </c>
      <c r="AS9" s="13">
        <v>0.220588235294118</v>
      </c>
      <c r="AT9" s="13">
        <v>0.55555555555555602</v>
      </c>
      <c r="AU9" s="13">
        <v>0.375</v>
      </c>
      <c r="AV9" s="13">
        <v>0.22950819672131101</v>
      </c>
      <c r="AW9" s="13">
        <v>0.36111111111111099</v>
      </c>
      <c r="AX9" s="13">
        <v>0.25</v>
      </c>
      <c r="AY9" s="13">
        <v>0.14285714285714299</v>
      </c>
      <c r="AZ9" s="13">
        <v>0.29411764705882398</v>
      </c>
      <c r="BA9" s="13">
        <v>0.31034482758620702</v>
      </c>
      <c r="BB9" s="13">
        <v>0.266666666666667</v>
      </c>
      <c r="BC9" s="13">
        <v>0.41666666666666702</v>
      </c>
      <c r="BD9" s="13"/>
      <c r="BE9" s="13">
        <v>0.17058823529411801</v>
      </c>
    </row>
    <row r="10" spans="2:57" x14ac:dyDescent="0.25">
      <c r="B10" s="14" t="s">
        <v>149</v>
      </c>
      <c r="C10" s="19">
        <v>3.8297872340425497E-2</v>
      </c>
      <c r="D10" s="19">
        <v>3.3333333333333298E-2</v>
      </c>
      <c r="E10" s="19">
        <v>1.35135135135135E-2</v>
      </c>
      <c r="F10" s="19">
        <v>4.1322314049586799E-2</v>
      </c>
      <c r="G10" s="19">
        <v>4.4897959183673501E-2</v>
      </c>
      <c r="H10" s="19"/>
      <c r="I10" s="19">
        <v>3.11111111111111E-2</v>
      </c>
      <c r="J10" s="19">
        <v>4.4897959183673501E-2</v>
      </c>
      <c r="K10" s="19"/>
      <c r="L10" s="19">
        <v>0</v>
      </c>
      <c r="M10" s="19">
        <v>1.6666666666666701E-2</v>
      </c>
      <c r="N10" s="19">
        <v>6.6176470588235295E-2</v>
      </c>
      <c r="O10" s="19">
        <v>4.08163265306122E-2</v>
      </c>
      <c r="P10" s="19"/>
      <c r="Q10" s="19">
        <v>1.85185185185185E-2</v>
      </c>
      <c r="R10" s="19">
        <v>4.7619047619047603E-2</v>
      </c>
      <c r="S10" s="19">
        <v>2.27272727272727E-2</v>
      </c>
      <c r="T10" s="19">
        <v>3.77358490566038E-2</v>
      </c>
      <c r="U10" s="19">
        <v>1.63934426229508E-2</v>
      </c>
      <c r="V10" s="19">
        <v>0</v>
      </c>
      <c r="W10" s="19">
        <v>4.7619047619047603E-2</v>
      </c>
      <c r="X10" s="19">
        <v>4.71698113207547E-2</v>
      </c>
      <c r="Y10" s="19"/>
      <c r="Z10" s="19">
        <v>4.2253521126760597E-2</v>
      </c>
      <c r="AA10" s="19">
        <v>2.66666666666667E-2</v>
      </c>
      <c r="AB10" s="19">
        <v>4.2253521126760597E-2</v>
      </c>
      <c r="AC10" s="19">
        <v>0</v>
      </c>
      <c r="AD10" s="19">
        <v>1.8181818181818198E-2</v>
      </c>
      <c r="AE10" s="19">
        <v>0.14285714285714299</v>
      </c>
      <c r="AF10" s="19">
        <v>4.7619047619047603E-2</v>
      </c>
      <c r="AG10" s="19">
        <v>2.1739130434782601E-2</v>
      </c>
      <c r="AH10" s="19"/>
      <c r="AI10" s="19">
        <v>0.04</v>
      </c>
      <c r="AJ10" s="19">
        <v>5.7692307692307702E-2</v>
      </c>
      <c r="AK10" s="19">
        <v>5.2631578947368397E-2</v>
      </c>
      <c r="AL10" s="19">
        <v>3.8626609442060103E-2</v>
      </c>
      <c r="AM10" s="19">
        <v>1.21951219512195E-2</v>
      </c>
      <c r="AN10" s="19"/>
      <c r="AO10" s="19">
        <v>2.9411764705882401E-2</v>
      </c>
      <c r="AP10" s="19">
        <v>5.0505050505050497E-2</v>
      </c>
      <c r="AQ10" s="19"/>
      <c r="AR10" s="19">
        <v>4.1666666666666699E-2</v>
      </c>
      <c r="AS10" s="19">
        <v>3.6764705882352901E-2</v>
      </c>
      <c r="AT10" s="19">
        <v>0</v>
      </c>
      <c r="AU10" s="19">
        <v>0</v>
      </c>
      <c r="AV10" s="19">
        <v>9.8360655737704902E-2</v>
      </c>
      <c r="AW10" s="19">
        <v>2.7777777777777801E-2</v>
      </c>
      <c r="AX10" s="19">
        <v>0.05</v>
      </c>
      <c r="AY10" s="19">
        <v>7.1428571428571397E-2</v>
      </c>
      <c r="AZ10" s="19">
        <v>0</v>
      </c>
      <c r="BA10" s="19">
        <v>3.4482758620689703E-2</v>
      </c>
      <c r="BB10" s="19">
        <v>3.3333333333333298E-2</v>
      </c>
      <c r="BC10" s="19">
        <v>0</v>
      </c>
      <c r="BD10" s="19"/>
      <c r="BE10" s="19">
        <v>3.5294117647058802E-2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167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470</v>
      </c>
      <c r="D7" s="10">
        <v>30</v>
      </c>
      <c r="E7" s="10">
        <v>74</v>
      </c>
      <c r="F7" s="10">
        <v>121</v>
      </c>
      <c r="G7" s="10">
        <v>245</v>
      </c>
      <c r="H7" s="10"/>
      <c r="I7" s="10">
        <v>225</v>
      </c>
      <c r="J7" s="10">
        <v>245</v>
      </c>
      <c r="K7" s="10"/>
      <c r="L7" s="10">
        <v>66</v>
      </c>
      <c r="M7" s="10">
        <v>120</v>
      </c>
      <c r="N7" s="10">
        <v>136</v>
      </c>
      <c r="O7" s="10">
        <v>147</v>
      </c>
      <c r="P7" s="10"/>
      <c r="Q7" s="10">
        <v>54</v>
      </c>
      <c r="R7" s="10">
        <v>42</v>
      </c>
      <c r="S7" s="10">
        <v>44</v>
      </c>
      <c r="T7" s="10">
        <v>53</v>
      </c>
      <c r="U7" s="10">
        <v>61</v>
      </c>
      <c r="V7" s="10">
        <v>60</v>
      </c>
      <c r="W7" s="10">
        <v>42</v>
      </c>
      <c r="X7" s="10">
        <v>106</v>
      </c>
      <c r="Y7" s="10"/>
      <c r="Z7" s="10">
        <v>71</v>
      </c>
      <c r="AA7" s="10">
        <v>75</v>
      </c>
      <c r="AB7" s="10">
        <v>71</v>
      </c>
      <c r="AC7" s="10">
        <v>82</v>
      </c>
      <c r="AD7" s="10">
        <v>55</v>
      </c>
      <c r="AE7" s="10">
        <v>49</v>
      </c>
      <c r="AF7" s="10">
        <v>21</v>
      </c>
      <c r="AG7" s="10">
        <v>46</v>
      </c>
      <c r="AH7" s="10"/>
      <c r="AI7" s="10">
        <v>25</v>
      </c>
      <c r="AJ7" s="10">
        <v>52</v>
      </c>
      <c r="AK7" s="10">
        <v>76</v>
      </c>
      <c r="AL7" s="10">
        <v>233</v>
      </c>
      <c r="AM7" s="10">
        <v>82</v>
      </c>
      <c r="AN7" s="10"/>
      <c r="AO7" s="10">
        <v>272</v>
      </c>
      <c r="AP7" s="10">
        <v>198</v>
      </c>
      <c r="AQ7" s="10"/>
      <c r="AR7" s="10">
        <v>24</v>
      </c>
      <c r="AS7" s="10">
        <v>136</v>
      </c>
      <c r="AT7" s="10">
        <v>9</v>
      </c>
      <c r="AU7" s="10">
        <v>16</v>
      </c>
      <c r="AV7" s="10">
        <v>61</v>
      </c>
      <c r="AW7" s="10">
        <v>36</v>
      </c>
      <c r="AX7" s="10">
        <v>40</v>
      </c>
      <c r="AY7" s="10">
        <v>14</v>
      </c>
      <c r="AZ7" s="10">
        <v>51</v>
      </c>
      <c r="BA7" s="10">
        <v>29</v>
      </c>
      <c r="BB7" s="10">
        <v>30</v>
      </c>
      <c r="BC7" s="10">
        <v>24</v>
      </c>
      <c r="BD7" s="10"/>
      <c r="BE7" s="10">
        <v>170</v>
      </c>
    </row>
    <row r="8" spans="2:57" x14ac:dyDescent="0.25">
      <c r="B8" s="14" t="s">
        <v>147</v>
      </c>
      <c r="C8" s="13">
        <v>0.81702127659574497</v>
      </c>
      <c r="D8" s="13">
        <v>0.46666666666666701</v>
      </c>
      <c r="E8" s="13">
        <v>0.66216216216216195</v>
      </c>
      <c r="F8" s="13">
        <v>0.84297520661156999</v>
      </c>
      <c r="G8" s="13">
        <v>0.893877551020408</v>
      </c>
      <c r="H8" s="13"/>
      <c r="I8" s="13">
        <v>0.73333333333333295</v>
      </c>
      <c r="J8" s="13">
        <v>0.893877551020408</v>
      </c>
      <c r="K8" s="13"/>
      <c r="L8" s="13">
        <v>0.78787878787878796</v>
      </c>
      <c r="M8" s="13">
        <v>0.84166666666666701</v>
      </c>
      <c r="N8" s="13">
        <v>0.83823529411764697</v>
      </c>
      <c r="O8" s="13">
        <v>0.78911564625850295</v>
      </c>
      <c r="P8" s="13"/>
      <c r="Q8" s="13">
        <v>0.57407407407407396</v>
      </c>
      <c r="R8" s="13">
        <v>0.73809523809523803</v>
      </c>
      <c r="S8" s="13">
        <v>0.68181818181818199</v>
      </c>
      <c r="T8" s="13">
        <v>0.94339622641509402</v>
      </c>
      <c r="U8" s="13">
        <v>0.86885245901639296</v>
      </c>
      <c r="V8" s="13">
        <v>0.86666666666666703</v>
      </c>
      <c r="W8" s="13">
        <v>0.80952380952380998</v>
      </c>
      <c r="X8" s="13">
        <v>0.90566037735849103</v>
      </c>
      <c r="Y8" s="13"/>
      <c r="Z8" s="13">
        <v>0.76056338028169002</v>
      </c>
      <c r="AA8" s="13">
        <v>0.8</v>
      </c>
      <c r="AB8" s="13">
        <v>0.90140845070422504</v>
      </c>
      <c r="AC8" s="13">
        <v>0.78048780487804903</v>
      </c>
      <c r="AD8" s="13">
        <v>0.85454545454545405</v>
      </c>
      <c r="AE8" s="13">
        <v>0.79591836734693899</v>
      </c>
      <c r="AF8" s="13">
        <v>0.80952380952380998</v>
      </c>
      <c r="AG8" s="13">
        <v>0.84782608695652195</v>
      </c>
      <c r="AH8" s="13"/>
      <c r="AI8" s="13">
        <v>0.52</v>
      </c>
      <c r="AJ8" s="13">
        <v>0.73076923076923095</v>
      </c>
      <c r="AK8" s="13">
        <v>0.73684210526315796</v>
      </c>
      <c r="AL8" s="13">
        <v>0.88412017167381995</v>
      </c>
      <c r="AM8" s="13">
        <v>0.85365853658536595</v>
      </c>
      <c r="AN8" s="13"/>
      <c r="AO8" s="13">
        <v>0.77941176470588203</v>
      </c>
      <c r="AP8" s="13">
        <v>0.86868686868686895</v>
      </c>
      <c r="AQ8" s="13"/>
      <c r="AR8" s="13">
        <v>0.75</v>
      </c>
      <c r="AS8" s="13">
        <v>0.83088235294117696</v>
      </c>
      <c r="AT8" s="13">
        <v>0.55555555555555602</v>
      </c>
      <c r="AU8" s="13">
        <v>0.9375</v>
      </c>
      <c r="AV8" s="13">
        <v>0.90163934426229497</v>
      </c>
      <c r="AW8" s="13">
        <v>0.72222222222222199</v>
      </c>
      <c r="AX8" s="13">
        <v>0.75</v>
      </c>
      <c r="AY8" s="13">
        <v>0.85714285714285698</v>
      </c>
      <c r="AZ8" s="13">
        <v>0.84313725490196101</v>
      </c>
      <c r="BA8" s="13">
        <v>0.96551724137931005</v>
      </c>
      <c r="BB8" s="13">
        <v>0.73333333333333295</v>
      </c>
      <c r="BC8" s="13">
        <v>0.70833333333333304</v>
      </c>
      <c r="BD8" s="13"/>
      <c r="BE8" s="13">
        <v>0.870588235294118</v>
      </c>
    </row>
    <row r="9" spans="2:57" x14ac:dyDescent="0.25">
      <c r="B9" s="14" t="s">
        <v>148</v>
      </c>
      <c r="C9" s="13">
        <v>0.16382978723404301</v>
      </c>
      <c r="D9" s="13">
        <v>0.53333333333333299</v>
      </c>
      <c r="E9" s="13">
        <v>0.29729729729729698</v>
      </c>
      <c r="F9" s="13">
        <v>0.12396694214876</v>
      </c>
      <c r="G9" s="13">
        <v>9.7959183673469397E-2</v>
      </c>
      <c r="H9" s="13"/>
      <c r="I9" s="13">
        <v>0.23555555555555599</v>
      </c>
      <c r="J9" s="13">
        <v>9.7959183673469397E-2</v>
      </c>
      <c r="K9" s="13"/>
      <c r="L9" s="13">
        <v>0.18181818181818199</v>
      </c>
      <c r="M9" s="13">
        <v>0.133333333333333</v>
      </c>
      <c r="N9" s="13">
        <v>0.14705882352941199</v>
      </c>
      <c r="O9" s="13">
        <v>0.19727891156462601</v>
      </c>
      <c r="P9" s="13"/>
      <c r="Q9" s="13">
        <v>0.407407407407407</v>
      </c>
      <c r="R9" s="13">
        <v>0.19047619047618999</v>
      </c>
      <c r="S9" s="13">
        <v>0.27272727272727298</v>
      </c>
      <c r="T9" s="13">
        <v>5.6603773584905703E-2</v>
      </c>
      <c r="U9" s="13">
        <v>0.114754098360656</v>
      </c>
      <c r="V9" s="13">
        <v>0.133333333333333</v>
      </c>
      <c r="W9" s="13">
        <v>0.16666666666666699</v>
      </c>
      <c r="X9" s="13">
        <v>8.4905660377358499E-2</v>
      </c>
      <c r="Y9" s="13"/>
      <c r="Z9" s="13">
        <v>0.19718309859154901</v>
      </c>
      <c r="AA9" s="13">
        <v>0.18666666666666701</v>
      </c>
      <c r="AB9" s="13">
        <v>8.4507042253521097E-2</v>
      </c>
      <c r="AC9" s="13">
        <v>0.207317073170732</v>
      </c>
      <c r="AD9" s="13">
        <v>0.12727272727272701</v>
      </c>
      <c r="AE9" s="13">
        <v>0.16326530612244899</v>
      </c>
      <c r="AF9" s="13">
        <v>0.19047619047618999</v>
      </c>
      <c r="AG9" s="13">
        <v>0.15217391304347799</v>
      </c>
      <c r="AH9" s="13"/>
      <c r="AI9" s="13">
        <v>0.48</v>
      </c>
      <c r="AJ9" s="13">
        <v>0.21153846153846201</v>
      </c>
      <c r="AK9" s="13">
        <v>0.21052631578947401</v>
      </c>
      <c r="AL9" s="13">
        <v>0.11587982832618</v>
      </c>
      <c r="AM9" s="13">
        <v>0.12195121951219499</v>
      </c>
      <c r="AN9" s="13"/>
      <c r="AO9" s="13">
        <v>0.19485294117647101</v>
      </c>
      <c r="AP9" s="13">
        <v>0.12121212121212099</v>
      </c>
      <c r="AQ9" s="13"/>
      <c r="AR9" s="13">
        <v>0.25</v>
      </c>
      <c r="AS9" s="13">
        <v>0.154411764705882</v>
      </c>
      <c r="AT9" s="13">
        <v>0.44444444444444398</v>
      </c>
      <c r="AU9" s="13">
        <v>6.25E-2</v>
      </c>
      <c r="AV9" s="13">
        <v>9.8360655737704902E-2</v>
      </c>
      <c r="AW9" s="13">
        <v>0.194444444444444</v>
      </c>
      <c r="AX9" s="13">
        <v>0.2</v>
      </c>
      <c r="AY9" s="13">
        <v>0.14285714285714299</v>
      </c>
      <c r="AZ9" s="13">
        <v>0.15686274509803899</v>
      </c>
      <c r="BA9" s="13">
        <v>3.4482758620689703E-2</v>
      </c>
      <c r="BB9" s="13">
        <v>0.2</v>
      </c>
      <c r="BC9" s="13">
        <v>0.29166666666666702</v>
      </c>
      <c r="BD9" s="13"/>
      <c r="BE9" s="13">
        <v>0.111764705882353</v>
      </c>
    </row>
    <row r="10" spans="2:57" x14ac:dyDescent="0.25">
      <c r="B10" s="14" t="s">
        <v>149</v>
      </c>
      <c r="C10" s="19">
        <v>1.9148936170212801E-2</v>
      </c>
      <c r="D10" s="19">
        <v>0</v>
      </c>
      <c r="E10" s="19">
        <v>4.0540540540540501E-2</v>
      </c>
      <c r="F10" s="19">
        <v>3.3057851239669402E-2</v>
      </c>
      <c r="G10" s="19">
        <v>8.1632653061224497E-3</v>
      </c>
      <c r="H10" s="19"/>
      <c r="I10" s="19">
        <v>3.11111111111111E-2</v>
      </c>
      <c r="J10" s="19">
        <v>8.1632653061224497E-3</v>
      </c>
      <c r="K10" s="19"/>
      <c r="L10" s="19">
        <v>3.03030303030303E-2</v>
      </c>
      <c r="M10" s="19">
        <v>2.5000000000000001E-2</v>
      </c>
      <c r="N10" s="19">
        <v>1.4705882352941201E-2</v>
      </c>
      <c r="O10" s="19">
        <v>1.3605442176870699E-2</v>
      </c>
      <c r="P10" s="19"/>
      <c r="Q10" s="19">
        <v>1.85185185185185E-2</v>
      </c>
      <c r="R10" s="19">
        <v>7.1428571428571397E-2</v>
      </c>
      <c r="S10" s="19">
        <v>4.5454545454545497E-2</v>
      </c>
      <c r="T10" s="19">
        <v>0</v>
      </c>
      <c r="U10" s="19">
        <v>1.63934426229508E-2</v>
      </c>
      <c r="V10" s="19">
        <v>0</v>
      </c>
      <c r="W10" s="19">
        <v>2.3809523809523801E-2</v>
      </c>
      <c r="X10" s="19">
        <v>9.4339622641509396E-3</v>
      </c>
      <c r="Y10" s="19"/>
      <c r="Z10" s="19">
        <v>4.2253521126760597E-2</v>
      </c>
      <c r="AA10" s="19">
        <v>1.3333333333333299E-2</v>
      </c>
      <c r="AB10" s="19">
        <v>1.4084507042253501E-2</v>
      </c>
      <c r="AC10" s="19">
        <v>1.21951219512195E-2</v>
      </c>
      <c r="AD10" s="19">
        <v>1.8181818181818198E-2</v>
      </c>
      <c r="AE10" s="19">
        <v>4.08163265306122E-2</v>
      </c>
      <c r="AF10" s="19">
        <v>0</v>
      </c>
      <c r="AG10" s="19">
        <v>0</v>
      </c>
      <c r="AH10" s="19"/>
      <c r="AI10" s="19">
        <v>0</v>
      </c>
      <c r="AJ10" s="19">
        <v>5.7692307692307702E-2</v>
      </c>
      <c r="AK10" s="19">
        <v>5.2631578947368397E-2</v>
      </c>
      <c r="AL10" s="19">
        <v>0</v>
      </c>
      <c r="AM10" s="19">
        <v>2.4390243902439001E-2</v>
      </c>
      <c r="AN10" s="19"/>
      <c r="AO10" s="19">
        <v>2.5735294117647099E-2</v>
      </c>
      <c r="AP10" s="19">
        <v>1.01010101010101E-2</v>
      </c>
      <c r="AQ10" s="19"/>
      <c r="AR10" s="19">
        <v>0</v>
      </c>
      <c r="AS10" s="19">
        <v>1.4705882352941201E-2</v>
      </c>
      <c r="AT10" s="19">
        <v>0</v>
      </c>
      <c r="AU10" s="19">
        <v>0</v>
      </c>
      <c r="AV10" s="19">
        <v>0</v>
      </c>
      <c r="AW10" s="19">
        <v>8.3333333333333301E-2</v>
      </c>
      <c r="AX10" s="19">
        <v>0.05</v>
      </c>
      <c r="AY10" s="19">
        <v>0</v>
      </c>
      <c r="AZ10" s="19">
        <v>0</v>
      </c>
      <c r="BA10" s="19">
        <v>0</v>
      </c>
      <c r="BB10" s="19">
        <v>6.6666666666666693E-2</v>
      </c>
      <c r="BC10" s="19">
        <v>0</v>
      </c>
      <c r="BD10" s="19"/>
      <c r="BE10" s="19">
        <v>1.7647058823529401E-2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8" t="s">
        <v>83</v>
      </c>
      <c r="E2" s="25"/>
      <c r="F2" s="25"/>
      <c r="G2" s="25"/>
      <c r="H2" s="25"/>
      <c r="I2" s="25"/>
    </row>
    <row r="6" spans="2:9" ht="50.1" customHeight="1" x14ac:dyDescent="0.25">
      <c r="B6" s="16" t="s">
        <v>15</v>
      </c>
      <c r="C6" s="16" t="s">
        <v>73</v>
      </c>
      <c r="D6" s="16" t="s">
        <v>74</v>
      </c>
      <c r="E6" s="16" t="s">
        <v>75</v>
      </c>
      <c r="F6" s="16" t="s">
        <v>76</v>
      </c>
      <c r="G6" s="16" t="s">
        <v>77</v>
      </c>
      <c r="H6" s="16" t="s">
        <v>78</v>
      </c>
    </row>
    <row r="7" spans="2:9" ht="30" x14ac:dyDescent="0.25">
      <c r="B7" s="14" t="s">
        <v>79</v>
      </c>
      <c r="C7" s="13">
        <v>0.82077393075356397</v>
      </c>
      <c r="D7" s="13">
        <v>0.55295315682281099</v>
      </c>
      <c r="E7" s="13">
        <v>0.58350305498981703</v>
      </c>
      <c r="F7" s="13">
        <v>0.57637474541751499</v>
      </c>
      <c r="G7" s="13">
        <v>0.72097759674134398</v>
      </c>
      <c r="H7" s="13">
        <v>0.72708757637474497</v>
      </c>
    </row>
    <row r="8" spans="2:9" ht="45" x14ac:dyDescent="0.25">
      <c r="B8" s="14" t="s">
        <v>80</v>
      </c>
      <c r="C8" s="13">
        <v>0.14867617107942999</v>
      </c>
      <c r="D8" s="13">
        <v>0.37067209775967402</v>
      </c>
      <c r="E8" s="13">
        <v>0.31670061099796298</v>
      </c>
      <c r="F8" s="13">
        <v>0.33808553971486799</v>
      </c>
      <c r="G8" s="13">
        <v>0.21690427698574299</v>
      </c>
      <c r="H8" s="13">
        <v>0.21995926680244399</v>
      </c>
    </row>
    <row r="9" spans="2:9" x14ac:dyDescent="0.25">
      <c r="B9" s="14" t="s">
        <v>81</v>
      </c>
      <c r="C9" s="13">
        <v>2.95315682281059E-2</v>
      </c>
      <c r="D9" s="13">
        <v>7.2301425661914498E-2</v>
      </c>
      <c r="E9" s="13">
        <v>9.7759674134419494E-2</v>
      </c>
      <c r="F9" s="13">
        <v>8.5539714867617106E-2</v>
      </c>
      <c r="G9" s="13">
        <v>5.90631364562118E-2</v>
      </c>
      <c r="H9" s="13">
        <v>4.7861507128309597E-2</v>
      </c>
    </row>
    <row r="10" spans="2:9" x14ac:dyDescent="0.25">
      <c r="B10" s="14" t="s">
        <v>82</v>
      </c>
      <c r="C10" s="13">
        <v>1.0183299389002001E-3</v>
      </c>
      <c r="D10" s="13">
        <v>4.0733197556008099E-3</v>
      </c>
      <c r="E10" s="13">
        <v>2.0366598778004102E-3</v>
      </c>
      <c r="F10" s="13">
        <v>0</v>
      </c>
      <c r="G10" s="13">
        <v>3.0549898167006101E-3</v>
      </c>
      <c r="H10" s="13">
        <v>5.0916496945010202E-3</v>
      </c>
    </row>
    <row r="11" spans="2:9" x14ac:dyDescent="0.25">
      <c r="B11" s="15"/>
      <c r="C11" s="15"/>
      <c r="D11" s="15"/>
      <c r="E11" s="15"/>
      <c r="F11" s="15"/>
      <c r="G11" s="15"/>
      <c r="H11" s="15"/>
    </row>
    <row r="12" spans="2:9" x14ac:dyDescent="0.25">
      <c r="B12" t="s">
        <v>84</v>
      </c>
    </row>
    <row r="13" spans="2:9" x14ac:dyDescent="0.25">
      <c r="B13" t="s">
        <v>85</v>
      </c>
    </row>
    <row r="17" spans="2:2" x14ac:dyDescent="0.25">
      <c r="B17"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168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470</v>
      </c>
      <c r="D7" s="10">
        <v>30</v>
      </c>
      <c r="E7" s="10">
        <v>74</v>
      </c>
      <c r="F7" s="10">
        <v>121</v>
      </c>
      <c r="G7" s="10">
        <v>245</v>
      </c>
      <c r="H7" s="10"/>
      <c r="I7" s="10">
        <v>225</v>
      </c>
      <c r="J7" s="10">
        <v>245</v>
      </c>
      <c r="K7" s="10"/>
      <c r="L7" s="10">
        <v>66</v>
      </c>
      <c r="M7" s="10">
        <v>120</v>
      </c>
      <c r="N7" s="10">
        <v>136</v>
      </c>
      <c r="O7" s="10">
        <v>147</v>
      </c>
      <c r="P7" s="10"/>
      <c r="Q7" s="10">
        <v>54</v>
      </c>
      <c r="R7" s="10">
        <v>42</v>
      </c>
      <c r="S7" s="10">
        <v>44</v>
      </c>
      <c r="T7" s="10">
        <v>53</v>
      </c>
      <c r="U7" s="10">
        <v>61</v>
      </c>
      <c r="V7" s="10">
        <v>60</v>
      </c>
      <c r="W7" s="10">
        <v>42</v>
      </c>
      <c r="X7" s="10">
        <v>106</v>
      </c>
      <c r="Y7" s="10"/>
      <c r="Z7" s="10">
        <v>71</v>
      </c>
      <c r="AA7" s="10">
        <v>75</v>
      </c>
      <c r="AB7" s="10">
        <v>71</v>
      </c>
      <c r="AC7" s="10">
        <v>82</v>
      </c>
      <c r="AD7" s="10">
        <v>55</v>
      </c>
      <c r="AE7" s="10">
        <v>49</v>
      </c>
      <c r="AF7" s="10">
        <v>21</v>
      </c>
      <c r="AG7" s="10">
        <v>46</v>
      </c>
      <c r="AH7" s="10"/>
      <c r="AI7" s="10">
        <v>25</v>
      </c>
      <c r="AJ7" s="10">
        <v>52</v>
      </c>
      <c r="AK7" s="10">
        <v>76</v>
      </c>
      <c r="AL7" s="10">
        <v>233</v>
      </c>
      <c r="AM7" s="10">
        <v>82</v>
      </c>
      <c r="AN7" s="10"/>
      <c r="AO7" s="10">
        <v>272</v>
      </c>
      <c r="AP7" s="10">
        <v>198</v>
      </c>
      <c r="AQ7" s="10"/>
      <c r="AR7" s="10">
        <v>24</v>
      </c>
      <c r="AS7" s="10">
        <v>136</v>
      </c>
      <c r="AT7" s="10">
        <v>9</v>
      </c>
      <c r="AU7" s="10">
        <v>16</v>
      </c>
      <c r="AV7" s="10">
        <v>61</v>
      </c>
      <c r="AW7" s="10">
        <v>36</v>
      </c>
      <c r="AX7" s="10">
        <v>40</v>
      </c>
      <c r="AY7" s="10">
        <v>14</v>
      </c>
      <c r="AZ7" s="10">
        <v>51</v>
      </c>
      <c r="BA7" s="10">
        <v>29</v>
      </c>
      <c r="BB7" s="10">
        <v>30</v>
      </c>
      <c r="BC7" s="10">
        <v>24</v>
      </c>
      <c r="BD7" s="10"/>
      <c r="BE7" s="10">
        <v>170</v>
      </c>
    </row>
    <row r="8" spans="2:57" x14ac:dyDescent="0.25">
      <c r="B8" s="14" t="s">
        <v>147</v>
      </c>
      <c r="C8" s="13">
        <v>0.88936170212765997</v>
      </c>
      <c r="D8" s="13">
        <v>0.83333333333333304</v>
      </c>
      <c r="E8" s="13">
        <v>0.891891891891892</v>
      </c>
      <c r="F8" s="13">
        <v>0.86776859504132198</v>
      </c>
      <c r="G8" s="13">
        <v>0.90612244897959204</v>
      </c>
      <c r="H8" s="13"/>
      <c r="I8" s="13">
        <v>0.87111111111111095</v>
      </c>
      <c r="J8" s="13">
        <v>0.90612244897959204</v>
      </c>
      <c r="K8" s="13"/>
      <c r="L8" s="13">
        <v>0.92424242424242398</v>
      </c>
      <c r="M8" s="13">
        <v>0.89166666666666705</v>
      </c>
      <c r="N8" s="13">
        <v>0.92647058823529405</v>
      </c>
      <c r="O8" s="13">
        <v>0.83673469387755095</v>
      </c>
      <c r="P8" s="13"/>
      <c r="Q8" s="13">
        <v>0.85185185185185197</v>
      </c>
      <c r="R8" s="13">
        <v>0.85714285714285698</v>
      </c>
      <c r="S8" s="13">
        <v>0.93181818181818199</v>
      </c>
      <c r="T8" s="13">
        <v>0.94339622641509402</v>
      </c>
      <c r="U8" s="13">
        <v>0.80327868852458995</v>
      </c>
      <c r="V8" s="13">
        <v>0.88333333333333297</v>
      </c>
      <c r="W8" s="13">
        <v>0.92857142857142905</v>
      </c>
      <c r="X8" s="13">
        <v>0.91509433962264197</v>
      </c>
      <c r="Y8" s="13"/>
      <c r="Z8" s="13">
        <v>0.78873239436619702</v>
      </c>
      <c r="AA8" s="13">
        <v>0.82666666666666699</v>
      </c>
      <c r="AB8" s="13">
        <v>0.90140845070422504</v>
      </c>
      <c r="AC8" s="13">
        <v>0.97560975609756095</v>
      </c>
      <c r="AD8" s="13">
        <v>0.98181818181818203</v>
      </c>
      <c r="AE8" s="13">
        <v>0.87755102040816302</v>
      </c>
      <c r="AF8" s="13">
        <v>0.85714285714285698</v>
      </c>
      <c r="AG8" s="13">
        <v>0.89130434782608703</v>
      </c>
      <c r="AH8" s="13"/>
      <c r="AI8" s="13">
        <v>0.8</v>
      </c>
      <c r="AJ8" s="13">
        <v>0.82692307692307698</v>
      </c>
      <c r="AK8" s="13">
        <v>0.85526315789473695</v>
      </c>
      <c r="AL8" s="13">
        <v>0.90987124463519298</v>
      </c>
      <c r="AM8" s="13">
        <v>0.92682926829268297</v>
      </c>
      <c r="AN8" s="13"/>
      <c r="AO8" s="13">
        <v>0.90808823529411797</v>
      </c>
      <c r="AP8" s="13">
        <v>0.86363636363636398</v>
      </c>
      <c r="AQ8" s="13"/>
      <c r="AR8" s="13">
        <v>0.79166666666666696</v>
      </c>
      <c r="AS8" s="13">
        <v>0.94852941176470595</v>
      </c>
      <c r="AT8" s="13">
        <v>0.66666666666666696</v>
      </c>
      <c r="AU8" s="13">
        <v>0.9375</v>
      </c>
      <c r="AV8" s="13">
        <v>0.90163934426229497</v>
      </c>
      <c r="AW8" s="13">
        <v>0.75</v>
      </c>
      <c r="AX8" s="13">
        <v>0.85</v>
      </c>
      <c r="AY8" s="13">
        <v>0.92857142857142905</v>
      </c>
      <c r="AZ8" s="13">
        <v>0.98039215686274495</v>
      </c>
      <c r="BA8" s="13">
        <v>0.86206896551724099</v>
      </c>
      <c r="BB8" s="13">
        <v>0.83333333333333304</v>
      </c>
      <c r="BC8" s="13">
        <v>0.83333333333333304</v>
      </c>
      <c r="BD8" s="13"/>
      <c r="BE8" s="13">
        <v>0.92352941176470604</v>
      </c>
    </row>
    <row r="9" spans="2:57" x14ac:dyDescent="0.25">
      <c r="B9" s="14" t="s">
        <v>148</v>
      </c>
      <c r="C9" s="13">
        <v>9.7872340425531903E-2</v>
      </c>
      <c r="D9" s="13">
        <v>0.16666666666666699</v>
      </c>
      <c r="E9" s="13">
        <v>0.108108108108108</v>
      </c>
      <c r="F9" s="13">
        <v>9.9173553719008295E-2</v>
      </c>
      <c r="G9" s="13">
        <v>8.5714285714285701E-2</v>
      </c>
      <c r="H9" s="13"/>
      <c r="I9" s="13">
        <v>0.11111111111111099</v>
      </c>
      <c r="J9" s="13">
        <v>8.5714285714285701E-2</v>
      </c>
      <c r="K9" s="13"/>
      <c r="L9" s="13">
        <v>6.0606060606060601E-2</v>
      </c>
      <c r="M9" s="13">
        <v>0.1</v>
      </c>
      <c r="N9" s="13">
        <v>6.6176470588235295E-2</v>
      </c>
      <c r="O9" s="13">
        <v>0.14285714285714299</v>
      </c>
      <c r="P9" s="13"/>
      <c r="Q9" s="13">
        <v>0.12962962962963001</v>
      </c>
      <c r="R9" s="13">
        <v>0.119047619047619</v>
      </c>
      <c r="S9" s="13">
        <v>4.5454545454545497E-2</v>
      </c>
      <c r="T9" s="13">
        <v>5.6603773584905703E-2</v>
      </c>
      <c r="U9" s="13">
        <v>0.18032786885245899</v>
      </c>
      <c r="V9" s="13">
        <v>0.116666666666667</v>
      </c>
      <c r="W9" s="13">
        <v>4.7619047619047603E-2</v>
      </c>
      <c r="X9" s="13">
        <v>7.5471698113207503E-2</v>
      </c>
      <c r="Y9" s="13"/>
      <c r="Z9" s="13">
        <v>0.19718309859154901</v>
      </c>
      <c r="AA9" s="13">
        <v>0.146666666666667</v>
      </c>
      <c r="AB9" s="13">
        <v>5.63380281690141E-2</v>
      </c>
      <c r="AC9" s="13">
        <v>2.4390243902439001E-2</v>
      </c>
      <c r="AD9" s="13">
        <v>1.8181818181818198E-2</v>
      </c>
      <c r="AE9" s="13">
        <v>0.122448979591837</v>
      </c>
      <c r="AF9" s="13">
        <v>0.14285714285714299</v>
      </c>
      <c r="AG9" s="13">
        <v>0.108695652173913</v>
      </c>
      <c r="AH9" s="13"/>
      <c r="AI9" s="13">
        <v>0.2</v>
      </c>
      <c r="AJ9" s="13">
        <v>0.134615384615385</v>
      </c>
      <c r="AK9" s="13">
        <v>0.105263157894737</v>
      </c>
      <c r="AL9" s="13">
        <v>8.5836909871244593E-2</v>
      </c>
      <c r="AM9" s="13">
        <v>7.3170731707317097E-2</v>
      </c>
      <c r="AN9" s="13"/>
      <c r="AO9" s="13">
        <v>8.0882352941176502E-2</v>
      </c>
      <c r="AP9" s="13">
        <v>0.12121212121212099</v>
      </c>
      <c r="AQ9" s="13"/>
      <c r="AR9" s="13">
        <v>0.16666666666666699</v>
      </c>
      <c r="AS9" s="13">
        <v>4.4117647058823498E-2</v>
      </c>
      <c r="AT9" s="13">
        <v>0.33333333333333298</v>
      </c>
      <c r="AU9" s="13">
        <v>6.25E-2</v>
      </c>
      <c r="AV9" s="13">
        <v>6.5573770491803296E-2</v>
      </c>
      <c r="AW9" s="13">
        <v>0.22222222222222199</v>
      </c>
      <c r="AX9" s="13">
        <v>0.15</v>
      </c>
      <c r="AY9" s="13">
        <v>7.1428571428571397E-2</v>
      </c>
      <c r="AZ9" s="13">
        <v>1.9607843137254902E-2</v>
      </c>
      <c r="BA9" s="13">
        <v>0.13793103448275901</v>
      </c>
      <c r="BB9" s="13">
        <v>0.16666666666666699</v>
      </c>
      <c r="BC9" s="13">
        <v>0.125</v>
      </c>
      <c r="BD9" s="13"/>
      <c r="BE9" s="13">
        <v>7.6470588235294096E-2</v>
      </c>
    </row>
    <row r="10" spans="2:57" x14ac:dyDescent="0.25">
      <c r="B10" s="14" t="s">
        <v>149</v>
      </c>
      <c r="C10" s="19">
        <v>1.27659574468085E-2</v>
      </c>
      <c r="D10" s="19">
        <v>0</v>
      </c>
      <c r="E10" s="19">
        <v>0</v>
      </c>
      <c r="F10" s="19">
        <v>3.3057851239669402E-2</v>
      </c>
      <c r="G10" s="19">
        <v>8.1632653061224497E-3</v>
      </c>
      <c r="H10" s="19"/>
      <c r="I10" s="19">
        <v>1.7777777777777799E-2</v>
      </c>
      <c r="J10" s="19">
        <v>8.1632653061224497E-3</v>
      </c>
      <c r="K10" s="19"/>
      <c r="L10" s="19">
        <v>1.5151515151515201E-2</v>
      </c>
      <c r="M10" s="19">
        <v>8.3333333333333297E-3</v>
      </c>
      <c r="N10" s="19">
        <v>7.3529411764705899E-3</v>
      </c>
      <c r="O10" s="19">
        <v>2.04081632653061E-2</v>
      </c>
      <c r="P10" s="19"/>
      <c r="Q10" s="19">
        <v>1.85185185185185E-2</v>
      </c>
      <c r="R10" s="19">
        <v>2.3809523809523801E-2</v>
      </c>
      <c r="S10" s="19">
        <v>2.27272727272727E-2</v>
      </c>
      <c r="T10" s="19">
        <v>0</v>
      </c>
      <c r="U10" s="19">
        <v>1.63934426229508E-2</v>
      </c>
      <c r="V10" s="19">
        <v>0</v>
      </c>
      <c r="W10" s="19">
        <v>2.3809523809523801E-2</v>
      </c>
      <c r="X10" s="19">
        <v>9.4339622641509396E-3</v>
      </c>
      <c r="Y10" s="19"/>
      <c r="Z10" s="19">
        <v>1.4084507042253501E-2</v>
      </c>
      <c r="AA10" s="19">
        <v>2.66666666666667E-2</v>
      </c>
      <c r="AB10" s="19">
        <v>4.2253521126760597E-2</v>
      </c>
      <c r="AC10" s="19">
        <v>0</v>
      </c>
      <c r="AD10" s="19">
        <v>0</v>
      </c>
      <c r="AE10" s="19">
        <v>0</v>
      </c>
      <c r="AF10" s="19">
        <v>0</v>
      </c>
      <c r="AG10" s="19">
        <v>0</v>
      </c>
      <c r="AH10" s="19"/>
      <c r="AI10" s="19">
        <v>0</v>
      </c>
      <c r="AJ10" s="19">
        <v>3.8461538461538498E-2</v>
      </c>
      <c r="AK10" s="19">
        <v>3.94736842105263E-2</v>
      </c>
      <c r="AL10" s="19">
        <v>4.29184549356223E-3</v>
      </c>
      <c r="AM10" s="19">
        <v>0</v>
      </c>
      <c r="AN10" s="19"/>
      <c r="AO10" s="19">
        <v>1.10294117647059E-2</v>
      </c>
      <c r="AP10" s="19">
        <v>1.5151515151515201E-2</v>
      </c>
      <c r="AQ10" s="19"/>
      <c r="AR10" s="19">
        <v>4.1666666666666699E-2</v>
      </c>
      <c r="AS10" s="19">
        <v>7.3529411764705899E-3</v>
      </c>
      <c r="AT10" s="19">
        <v>0</v>
      </c>
      <c r="AU10" s="19">
        <v>0</v>
      </c>
      <c r="AV10" s="19">
        <v>3.2786885245901599E-2</v>
      </c>
      <c r="AW10" s="19">
        <v>2.7777777777777801E-2</v>
      </c>
      <c r="AX10" s="19">
        <v>0</v>
      </c>
      <c r="AY10" s="19">
        <v>0</v>
      </c>
      <c r="AZ10" s="19">
        <v>0</v>
      </c>
      <c r="BA10" s="19">
        <v>0</v>
      </c>
      <c r="BB10" s="19">
        <v>0</v>
      </c>
      <c r="BC10" s="19">
        <v>4.1666666666666699E-2</v>
      </c>
      <c r="BD10" s="19"/>
      <c r="BE10" s="19">
        <v>0</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J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8" t="s">
        <v>179</v>
      </c>
      <c r="E2" s="25"/>
      <c r="F2" s="25"/>
      <c r="G2" s="25"/>
      <c r="H2" s="25"/>
      <c r="I2" s="25"/>
      <c r="J2" s="25"/>
    </row>
    <row r="6" spans="2:10" ht="50.1" customHeight="1" x14ac:dyDescent="0.25">
      <c r="B6" s="16" t="s">
        <v>15</v>
      </c>
      <c r="C6" s="16" t="s">
        <v>169</v>
      </c>
      <c r="D6" s="16" t="s">
        <v>170</v>
      </c>
      <c r="E6" s="16" t="s">
        <v>171</v>
      </c>
      <c r="F6" s="16" t="s">
        <v>172</v>
      </c>
      <c r="G6" s="16" t="s">
        <v>173</v>
      </c>
      <c r="H6" s="16" t="s">
        <v>174</v>
      </c>
      <c r="I6" s="16" t="s">
        <v>175</v>
      </c>
    </row>
    <row r="7" spans="2:10" ht="30" x14ac:dyDescent="0.25">
      <c r="B7" s="14" t="s">
        <v>176</v>
      </c>
      <c r="C7" s="13">
        <v>0.83910386965376804</v>
      </c>
      <c r="D7" s="13">
        <v>0.70264765784114103</v>
      </c>
      <c r="E7" s="13">
        <v>0.70264765784114103</v>
      </c>
      <c r="F7" s="13">
        <v>0.76578411405295299</v>
      </c>
      <c r="G7" s="13">
        <v>0.74949083503055003</v>
      </c>
      <c r="H7" s="13">
        <v>0.58146639511201603</v>
      </c>
      <c r="I7" s="13">
        <v>0.70366598778004097</v>
      </c>
    </row>
    <row r="8" spans="2:10" ht="30" x14ac:dyDescent="0.25">
      <c r="B8" s="14" t="s">
        <v>177</v>
      </c>
      <c r="C8" s="13">
        <v>0.13849287169042801</v>
      </c>
      <c r="D8" s="13">
        <v>0.212830957230143</v>
      </c>
      <c r="E8" s="13">
        <v>0.26782077393075399</v>
      </c>
      <c r="F8" s="13">
        <v>0.13441955193482699</v>
      </c>
      <c r="G8" s="13">
        <v>0.191446028513238</v>
      </c>
      <c r="H8" s="13">
        <v>0.25560081466395101</v>
      </c>
      <c r="I8" s="13">
        <v>0.20773930753564199</v>
      </c>
    </row>
    <row r="9" spans="2:10" x14ac:dyDescent="0.25">
      <c r="B9" s="14" t="s">
        <v>178</v>
      </c>
      <c r="C9" s="13">
        <v>1.7311608961303501E-2</v>
      </c>
      <c r="D9" s="13">
        <v>6.8228105906313605E-2</v>
      </c>
      <c r="E9" s="13">
        <v>2.54582484725051E-2</v>
      </c>
      <c r="F9" s="13">
        <v>8.3503054989816694E-2</v>
      </c>
      <c r="G9" s="13">
        <v>5.4989816700610997E-2</v>
      </c>
      <c r="H9" s="13">
        <v>0.141547861507128</v>
      </c>
      <c r="I9" s="13">
        <v>7.5356415478615102E-2</v>
      </c>
    </row>
    <row r="10" spans="2:10" x14ac:dyDescent="0.25">
      <c r="B10" s="14" t="s">
        <v>82</v>
      </c>
      <c r="C10" s="13">
        <v>5.0916496945010202E-3</v>
      </c>
      <c r="D10" s="13">
        <v>1.6293279022403299E-2</v>
      </c>
      <c r="E10" s="13">
        <v>4.0733197556008099E-3</v>
      </c>
      <c r="F10" s="13">
        <v>1.6293279022403299E-2</v>
      </c>
      <c r="G10" s="13">
        <v>4.0733197556008099E-3</v>
      </c>
      <c r="H10" s="13">
        <v>2.1384928716904301E-2</v>
      </c>
      <c r="I10" s="13">
        <v>1.3238289205702599E-2</v>
      </c>
    </row>
    <row r="11" spans="2:10" x14ac:dyDescent="0.25">
      <c r="B11" s="15"/>
      <c r="C11" s="15"/>
      <c r="D11" s="15"/>
      <c r="E11" s="15"/>
      <c r="F11" s="15"/>
      <c r="G11" s="15"/>
      <c r="H11" s="15"/>
      <c r="I11" s="15"/>
    </row>
    <row r="12" spans="2:10" x14ac:dyDescent="0.25">
      <c r="B12" t="s">
        <v>84</v>
      </c>
    </row>
    <row r="13" spans="2:10" x14ac:dyDescent="0.25">
      <c r="B13" t="s">
        <v>85</v>
      </c>
    </row>
    <row r="17" spans="2:2" x14ac:dyDescent="0.25">
      <c r="B17"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0.83910386965376804</v>
      </c>
      <c r="D8" s="13">
        <v>0.72727272727272696</v>
      </c>
      <c r="E8" s="13">
        <v>0.844444444444444</v>
      </c>
      <c r="F8" s="13">
        <v>0.85826771653543299</v>
      </c>
      <c r="G8" s="13">
        <v>0.84496124031007702</v>
      </c>
      <c r="H8" s="13"/>
      <c r="I8" s="13">
        <v>0.83261802575107302</v>
      </c>
      <c r="J8" s="13">
        <v>0.84496124031007702</v>
      </c>
      <c r="K8" s="13"/>
      <c r="L8" s="13">
        <v>0.84375</v>
      </c>
      <c r="M8" s="13">
        <v>0.83549783549783596</v>
      </c>
      <c r="N8" s="13">
        <v>0.82943143812708997</v>
      </c>
      <c r="O8" s="13">
        <v>0.84829721362229105</v>
      </c>
      <c r="P8" s="13"/>
      <c r="Q8" s="13">
        <v>0.72972972972973005</v>
      </c>
      <c r="R8" s="13">
        <v>0.86486486486486502</v>
      </c>
      <c r="S8" s="13">
        <v>0.78260869565217395</v>
      </c>
      <c r="T8" s="13">
        <v>0.92523364485981296</v>
      </c>
      <c r="U8" s="13">
        <v>0.79838709677419395</v>
      </c>
      <c r="V8" s="13">
        <v>0.86259541984732802</v>
      </c>
      <c r="W8" s="13">
        <v>0.82653061224489799</v>
      </c>
      <c r="X8" s="13">
        <v>0.88157894736842102</v>
      </c>
      <c r="Y8" s="13"/>
      <c r="Z8" s="13">
        <v>0.805755395683453</v>
      </c>
      <c r="AA8" s="13">
        <v>0.77914110429447903</v>
      </c>
      <c r="AB8" s="13">
        <v>0.89610389610389596</v>
      </c>
      <c r="AC8" s="13">
        <v>0.85474860335195502</v>
      </c>
      <c r="AD8" s="13">
        <v>0.90476190476190499</v>
      </c>
      <c r="AE8" s="13">
        <v>0.82568807339449501</v>
      </c>
      <c r="AF8" s="13">
        <v>0.73809523809523803</v>
      </c>
      <c r="AG8" s="13">
        <v>0.85714285714285698</v>
      </c>
      <c r="AH8" s="13"/>
      <c r="AI8" s="13">
        <v>0.68888888888888899</v>
      </c>
      <c r="AJ8" s="13">
        <v>0.81443298969072198</v>
      </c>
      <c r="AK8" s="13">
        <v>0.79738562091503296</v>
      </c>
      <c r="AL8" s="13">
        <v>0.86653386454183301</v>
      </c>
      <c r="AM8" s="13">
        <v>0.86781609195402298</v>
      </c>
      <c r="AN8" s="13"/>
      <c r="AO8" s="13">
        <v>0.84448160535117101</v>
      </c>
      <c r="AP8" s="13">
        <v>0.83072916666666696</v>
      </c>
      <c r="AQ8" s="13"/>
      <c r="AR8" s="13">
        <v>0.71875</v>
      </c>
      <c r="AS8" s="13">
        <v>0.88111888111888104</v>
      </c>
      <c r="AT8" s="13">
        <v>0.70588235294117696</v>
      </c>
      <c r="AU8" s="13">
        <v>0.87096774193548399</v>
      </c>
      <c r="AV8" s="13">
        <v>0.89075630252100801</v>
      </c>
      <c r="AW8" s="13">
        <v>0.90909090909090895</v>
      </c>
      <c r="AX8" s="13">
        <v>0.84523809523809501</v>
      </c>
      <c r="AY8" s="13">
        <v>0.79411764705882304</v>
      </c>
      <c r="AZ8" s="13">
        <v>0.81372549019607798</v>
      </c>
      <c r="BA8" s="13">
        <v>0.81034482758620696</v>
      </c>
      <c r="BB8" s="13">
        <v>0.77192982456140302</v>
      </c>
      <c r="BC8" s="13">
        <v>0.73584905660377398</v>
      </c>
      <c r="BD8" s="13"/>
      <c r="BE8" s="13">
        <v>0.87818696883852698</v>
      </c>
    </row>
    <row r="9" spans="2:57" ht="30" x14ac:dyDescent="0.25">
      <c r="B9" s="14" t="s">
        <v>177</v>
      </c>
      <c r="C9" s="13">
        <v>0.13849287169042801</v>
      </c>
      <c r="D9" s="13">
        <v>0.23376623376623401</v>
      </c>
      <c r="E9" s="13">
        <v>0.11111111111111099</v>
      </c>
      <c r="F9" s="13">
        <v>0.12598425196850399</v>
      </c>
      <c r="G9" s="13">
        <v>0.137596899224806</v>
      </c>
      <c r="H9" s="13"/>
      <c r="I9" s="13">
        <v>0.13948497854077299</v>
      </c>
      <c r="J9" s="13">
        <v>0.137596899224806</v>
      </c>
      <c r="K9" s="13"/>
      <c r="L9" s="13">
        <v>0.125</v>
      </c>
      <c r="M9" s="13">
        <v>0.147186147186147</v>
      </c>
      <c r="N9" s="13">
        <v>0.14381270903009999</v>
      </c>
      <c r="O9" s="13">
        <v>0.13312693498452</v>
      </c>
      <c r="P9" s="13"/>
      <c r="Q9" s="13">
        <v>0.22522522522522501</v>
      </c>
      <c r="R9" s="13">
        <v>0.135135135135135</v>
      </c>
      <c r="S9" s="13">
        <v>0.141304347826087</v>
      </c>
      <c r="T9" s="13">
        <v>6.5420560747663503E-2</v>
      </c>
      <c r="U9" s="13">
        <v>0.18548387096774199</v>
      </c>
      <c r="V9" s="13">
        <v>0.122137404580153</v>
      </c>
      <c r="W9" s="13">
        <v>0.14285714285714299</v>
      </c>
      <c r="X9" s="13">
        <v>0.109649122807018</v>
      </c>
      <c r="Y9" s="13"/>
      <c r="Z9" s="13">
        <v>0.15107913669064699</v>
      </c>
      <c r="AA9" s="13">
        <v>0.17791411042944799</v>
      </c>
      <c r="AB9" s="13">
        <v>9.7402597402597393E-2</v>
      </c>
      <c r="AC9" s="13">
        <v>0.11731843575419</v>
      </c>
      <c r="AD9" s="13">
        <v>9.5238095238095205E-2</v>
      </c>
      <c r="AE9" s="13">
        <v>0.146788990825688</v>
      </c>
      <c r="AF9" s="13">
        <v>0.26190476190476197</v>
      </c>
      <c r="AG9" s="13">
        <v>0.14285714285714299</v>
      </c>
      <c r="AH9" s="13"/>
      <c r="AI9" s="13">
        <v>0.2</v>
      </c>
      <c r="AJ9" s="13">
        <v>0.15463917525773199</v>
      </c>
      <c r="AK9" s="13">
        <v>0.16339869281045799</v>
      </c>
      <c r="AL9" s="13">
        <v>0.12549800796812699</v>
      </c>
      <c r="AM9" s="13">
        <v>0.114942528735632</v>
      </c>
      <c r="AN9" s="13"/>
      <c r="AO9" s="13">
        <v>0.13377926421404701</v>
      </c>
      <c r="AP9" s="13">
        <v>0.14583333333333301</v>
      </c>
      <c r="AQ9" s="13"/>
      <c r="AR9" s="13">
        <v>0.21875</v>
      </c>
      <c r="AS9" s="13">
        <v>0.10489510489510501</v>
      </c>
      <c r="AT9" s="13">
        <v>0.29411764705882398</v>
      </c>
      <c r="AU9" s="13">
        <v>0.12903225806451599</v>
      </c>
      <c r="AV9" s="13">
        <v>0.109243697478992</v>
      </c>
      <c r="AW9" s="13">
        <v>9.0909090909090898E-2</v>
      </c>
      <c r="AX9" s="13">
        <v>0.13095238095238099</v>
      </c>
      <c r="AY9" s="13">
        <v>0.14705882352941199</v>
      </c>
      <c r="AZ9" s="13">
        <v>0.15686274509803899</v>
      </c>
      <c r="BA9" s="13">
        <v>0.12068965517241401</v>
      </c>
      <c r="BB9" s="13">
        <v>0.22807017543859601</v>
      </c>
      <c r="BC9" s="13">
        <v>0.20754716981132099</v>
      </c>
      <c r="BD9" s="13"/>
      <c r="BE9" s="13">
        <v>0.110481586402266</v>
      </c>
    </row>
    <row r="10" spans="2:57" x14ac:dyDescent="0.25">
      <c r="B10" s="14" t="s">
        <v>178</v>
      </c>
      <c r="C10" s="13">
        <v>1.7311608961303501E-2</v>
      </c>
      <c r="D10" s="13">
        <v>3.8961038961039002E-2</v>
      </c>
      <c r="E10" s="13">
        <v>2.96296296296296E-2</v>
      </c>
      <c r="F10" s="13">
        <v>1.5748031496062999E-2</v>
      </c>
      <c r="G10" s="13">
        <v>1.16279069767442E-2</v>
      </c>
      <c r="H10" s="13"/>
      <c r="I10" s="13">
        <v>2.3605150214592301E-2</v>
      </c>
      <c r="J10" s="13">
        <v>1.16279069767442E-2</v>
      </c>
      <c r="K10" s="13"/>
      <c r="L10" s="13">
        <v>2.34375E-2</v>
      </c>
      <c r="M10" s="13">
        <v>1.7316017316017299E-2</v>
      </c>
      <c r="N10" s="13">
        <v>1.6722408026755901E-2</v>
      </c>
      <c r="O10" s="13">
        <v>1.54798761609907E-2</v>
      </c>
      <c r="P10" s="13"/>
      <c r="Q10" s="13">
        <v>2.7027027027027001E-2</v>
      </c>
      <c r="R10" s="13">
        <v>0</v>
      </c>
      <c r="S10" s="13">
        <v>6.5217391304347797E-2</v>
      </c>
      <c r="T10" s="13">
        <v>9.3457943925233603E-3</v>
      </c>
      <c r="U10" s="13">
        <v>1.6129032258064498E-2</v>
      </c>
      <c r="V10" s="13">
        <v>7.63358778625954E-3</v>
      </c>
      <c r="W10" s="13">
        <v>3.06122448979592E-2</v>
      </c>
      <c r="X10" s="13">
        <v>4.3859649122806998E-3</v>
      </c>
      <c r="Y10" s="13"/>
      <c r="Z10" s="13">
        <v>2.8776978417266199E-2</v>
      </c>
      <c r="AA10" s="13">
        <v>3.0674846625766899E-2</v>
      </c>
      <c r="AB10" s="13">
        <v>6.4935064935064896E-3</v>
      </c>
      <c r="AC10" s="13">
        <v>2.23463687150838E-2</v>
      </c>
      <c r="AD10" s="13">
        <v>0</v>
      </c>
      <c r="AE10" s="13">
        <v>2.7522935779816501E-2</v>
      </c>
      <c r="AF10" s="13">
        <v>0</v>
      </c>
      <c r="AG10" s="13">
        <v>0</v>
      </c>
      <c r="AH10" s="13"/>
      <c r="AI10" s="13">
        <v>6.6666666666666693E-2</v>
      </c>
      <c r="AJ10" s="13">
        <v>3.09278350515464E-2</v>
      </c>
      <c r="AK10" s="13">
        <v>3.9215686274509803E-2</v>
      </c>
      <c r="AL10" s="13">
        <v>5.9760956175298804E-3</v>
      </c>
      <c r="AM10" s="13">
        <v>1.1494252873563199E-2</v>
      </c>
      <c r="AN10" s="13"/>
      <c r="AO10" s="13">
        <v>2.0066889632107E-2</v>
      </c>
      <c r="AP10" s="13">
        <v>1.3020833333333299E-2</v>
      </c>
      <c r="AQ10" s="13"/>
      <c r="AR10" s="13">
        <v>6.25E-2</v>
      </c>
      <c r="AS10" s="13">
        <v>1.3986013986014E-2</v>
      </c>
      <c r="AT10" s="13">
        <v>0</v>
      </c>
      <c r="AU10" s="13">
        <v>0</v>
      </c>
      <c r="AV10" s="13">
        <v>0</v>
      </c>
      <c r="AW10" s="13">
        <v>0</v>
      </c>
      <c r="AX10" s="13">
        <v>1.1904761904761901E-2</v>
      </c>
      <c r="AY10" s="13">
        <v>5.8823529411764698E-2</v>
      </c>
      <c r="AZ10" s="13">
        <v>2.9411764705882401E-2</v>
      </c>
      <c r="BA10" s="13">
        <v>3.4482758620689703E-2</v>
      </c>
      <c r="BB10" s="13">
        <v>0</v>
      </c>
      <c r="BC10" s="13">
        <v>1.88679245283019E-2</v>
      </c>
      <c r="BD10" s="13"/>
      <c r="BE10" s="13">
        <v>1.1331444759206799E-2</v>
      </c>
    </row>
    <row r="11" spans="2:57" x14ac:dyDescent="0.25">
      <c r="B11" s="14" t="s">
        <v>82</v>
      </c>
      <c r="C11" s="19">
        <v>5.0916496945010202E-3</v>
      </c>
      <c r="D11" s="19">
        <v>0</v>
      </c>
      <c r="E11" s="19">
        <v>1.48148148148148E-2</v>
      </c>
      <c r="F11" s="19">
        <v>0</v>
      </c>
      <c r="G11" s="19">
        <v>5.8139534883720903E-3</v>
      </c>
      <c r="H11" s="19"/>
      <c r="I11" s="19">
        <v>4.29184549356223E-3</v>
      </c>
      <c r="J11" s="19">
        <v>5.8139534883720903E-3</v>
      </c>
      <c r="K11" s="19"/>
      <c r="L11" s="19">
        <v>7.8125E-3</v>
      </c>
      <c r="M11" s="19">
        <v>0</v>
      </c>
      <c r="N11" s="19">
        <v>1.00334448160535E-2</v>
      </c>
      <c r="O11" s="19">
        <v>3.09597523219814E-3</v>
      </c>
      <c r="P11" s="19"/>
      <c r="Q11" s="19">
        <v>1.8018018018018001E-2</v>
      </c>
      <c r="R11" s="19">
        <v>0</v>
      </c>
      <c r="S11" s="19">
        <v>1.0869565217391301E-2</v>
      </c>
      <c r="T11" s="19">
        <v>0</v>
      </c>
      <c r="U11" s="19">
        <v>0</v>
      </c>
      <c r="V11" s="19">
        <v>7.63358778625954E-3</v>
      </c>
      <c r="W11" s="19">
        <v>0</v>
      </c>
      <c r="X11" s="19">
        <v>4.3859649122806998E-3</v>
      </c>
      <c r="Y11" s="19"/>
      <c r="Z11" s="19">
        <v>1.4388489208633099E-2</v>
      </c>
      <c r="AA11" s="19">
        <v>1.22699386503067E-2</v>
      </c>
      <c r="AB11" s="19">
        <v>0</v>
      </c>
      <c r="AC11" s="19">
        <v>5.5865921787709499E-3</v>
      </c>
      <c r="AD11" s="19">
        <v>0</v>
      </c>
      <c r="AE11" s="19">
        <v>0</v>
      </c>
      <c r="AF11" s="19">
        <v>0</v>
      </c>
      <c r="AG11" s="19">
        <v>0</v>
      </c>
      <c r="AH11" s="19"/>
      <c r="AI11" s="19">
        <v>4.4444444444444398E-2</v>
      </c>
      <c r="AJ11" s="19">
        <v>0</v>
      </c>
      <c r="AK11" s="19">
        <v>0</v>
      </c>
      <c r="AL11" s="19">
        <v>1.9920318725099601E-3</v>
      </c>
      <c r="AM11" s="19">
        <v>5.74712643678161E-3</v>
      </c>
      <c r="AN11" s="19"/>
      <c r="AO11" s="19">
        <v>1.67224080267559E-3</v>
      </c>
      <c r="AP11" s="19">
        <v>1.0416666666666701E-2</v>
      </c>
      <c r="AQ11" s="19"/>
      <c r="AR11" s="19">
        <v>0</v>
      </c>
      <c r="AS11" s="19">
        <v>0</v>
      </c>
      <c r="AT11" s="19">
        <v>0</v>
      </c>
      <c r="AU11" s="19">
        <v>0</v>
      </c>
      <c r="AV11" s="19">
        <v>0</v>
      </c>
      <c r="AW11" s="19">
        <v>0</v>
      </c>
      <c r="AX11" s="19">
        <v>1.1904761904761901E-2</v>
      </c>
      <c r="AY11" s="19">
        <v>0</v>
      </c>
      <c r="AZ11" s="19">
        <v>0</v>
      </c>
      <c r="BA11" s="19">
        <v>3.4482758620689703E-2</v>
      </c>
      <c r="BB11" s="19">
        <v>0</v>
      </c>
      <c r="BC11" s="19">
        <v>3.77358490566038E-2</v>
      </c>
      <c r="BD11" s="19"/>
      <c r="BE11" s="19">
        <v>0</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0.70264765784114103</v>
      </c>
      <c r="D8" s="13">
        <v>0.61038961038961004</v>
      </c>
      <c r="E8" s="13">
        <v>0.592592592592593</v>
      </c>
      <c r="F8" s="13">
        <v>0.68897637795275601</v>
      </c>
      <c r="G8" s="13">
        <v>0.75193798449612403</v>
      </c>
      <c r="H8" s="13"/>
      <c r="I8" s="13">
        <v>0.64806866952789699</v>
      </c>
      <c r="J8" s="13">
        <v>0.75193798449612403</v>
      </c>
      <c r="K8" s="13"/>
      <c r="L8" s="13">
        <v>0.7109375</v>
      </c>
      <c r="M8" s="13">
        <v>0.722943722943723</v>
      </c>
      <c r="N8" s="13">
        <v>0.73578595317725703</v>
      </c>
      <c r="O8" s="13">
        <v>0.65325077399380804</v>
      </c>
      <c r="P8" s="13"/>
      <c r="Q8" s="13">
        <v>0.58558558558558604</v>
      </c>
      <c r="R8" s="13">
        <v>0.608108108108108</v>
      </c>
      <c r="S8" s="13">
        <v>0.684782608695652</v>
      </c>
      <c r="T8" s="13">
        <v>0.65420560747663503</v>
      </c>
      <c r="U8" s="13">
        <v>0.74193548387096797</v>
      </c>
      <c r="V8" s="13">
        <v>0.70992366412213703</v>
      </c>
      <c r="W8" s="13">
        <v>0.74489795918367396</v>
      </c>
      <c r="X8" s="13">
        <v>0.79385964912280704</v>
      </c>
      <c r="Y8" s="13"/>
      <c r="Z8" s="13">
        <v>0.71223021582733803</v>
      </c>
      <c r="AA8" s="13">
        <v>0.70552147239263796</v>
      </c>
      <c r="AB8" s="13">
        <v>0.70129870129870098</v>
      </c>
      <c r="AC8" s="13">
        <v>0.71508379888268203</v>
      </c>
      <c r="AD8" s="13">
        <v>0.78095238095238095</v>
      </c>
      <c r="AE8" s="13">
        <v>0.57798165137614699</v>
      </c>
      <c r="AF8" s="13">
        <v>0.61904761904761896</v>
      </c>
      <c r="AG8" s="13">
        <v>0.75824175824175799</v>
      </c>
      <c r="AH8" s="13"/>
      <c r="AI8" s="13">
        <v>0.64444444444444404</v>
      </c>
      <c r="AJ8" s="13">
        <v>0.64948453608247403</v>
      </c>
      <c r="AK8" s="13">
        <v>0.58823529411764697</v>
      </c>
      <c r="AL8" s="13">
        <v>0.71513944223107595</v>
      </c>
      <c r="AM8" s="13">
        <v>0.81034482758620696</v>
      </c>
      <c r="AN8" s="13"/>
      <c r="AO8" s="13">
        <v>0.71237458193979897</v>
      </c>
      <c r="AP8" s="13">
        <v>0.6875</v>
      </c>
      <c r="AQ8" s="13"/>
      <c r="AR8" s="13">
        <v>0.71875</v>
      </c>
      <c r="AS8" s="13">
        <v>0.70979020979021001</v>
      </c>
      <c r="AT8" s="13">
        <v>0.52941176470588203</v>
      </c>
      <c r="AU8" s="13">
        <v>0.67741935483870996</v>
      </c>
      <c r="AV8" s="13">
        <v>0.73949579831932799</v>
      </c>
      <c r="AW8" s="13">
        <v>0.68831168831168799</v>
      </c>
      <c r="AX8" s="13">
        <v>0.67857142857142905</v>
      </c>
      <c r="AY8" s="13">
        <v>0.76470588235294101</v>
      </c>
      <c r="AZ8" s="13">
        <v>0.69607843137254899</v>
      </c>
      <c r="BA8" s="13">
        <v>0.63793103448275901</v>
      </c>
      <c r="BB8" s="13">
        <v>0.70175438596491202</v>
      </c>
      <c r="BC8" s="13">
        <v>0.73584905660377398</v>
      </c>
      <c r="BD8" s="13"/>
      <c r="BE8" s="13">
        <v>0.79603399433427802</v>
      </c>
    </row>
    <row r="9" spans="2:57" ht="30" x14ac:dyDescent="0.25">
      <c r="B9" s="14" t="s">
        <v>177</v>
      </c>
      <c r="C9" s="13">
        <v>0.212830957230143</v>
      </c>
      <c r="D9" s="13">
        <v>0.27272727272727298</v>
      </c>
      <c r="E9" s="13">
        <v>0.281481481481481</v>
      </c>
      <c r="F9" s="13">
        <v>0.22834645669291301</v>
      </c>
      <c r="G9" s="13">
        <v>0.178294573643411</v>
      </c>
      <c r="H9" s="13"/>
      <c r="I9" s="13">
        <v>0.25107296137339102</v>
      </c>
      <c r="J9" s="13">
        <v>0.178294573643411</v>
      </c>
      <c r="K9" s="13"/>
      <c r="L9" s="13">
        <v>0.234375</v>
      </c>
      <c r="M9" s="13">
        <v>0.22077922077922099</v>
      </c>
      <c r="N9" s="13">
        <v>0.18394648829431401</v>
      </c>
      <c r="O9" s="13">
        <v>0.22600619195046401</v>
      </c>
      <c r="P9" s="13"/>
      <c r="Q9" s="13">
        <v>0.31531531531531498</v>
      </c>
      <c r="R9" s="13">
        <v>0.29729729729729698</v>
      </c>
      <c r="S9" s="13">
        <v>0.19565217391304299</v>
      </c>
      <c r="T9" s="13">
        <v>0.25233644859813098</v>
      </c>
      <c r="U9" s="13">
        <v>0.19354838709677399</v>
      </c>
      <c r="V9" s="13">
        <v>0.229007633587786</v>
      </c>
      <c r="W9" s="13">
        <v>0.214285714285714</v>
      </c>
      <c r="X9" s="13">
        <v>0.12719298245614</v>
      </c>
      <c r="Y9" s="13"/>
      <c r="Z9" s="13">
        <v>0.23741007194244601</v>
      </c>
      <c r="AA9" s="13">
        <v>0.220858895705521</v>
      </c>
      <c r="AB9" s="13">
        <v>0.19480519480519501</v>
      </c>
      <c r="AC9" s="13">
        <v>0.217877094972067</v>
      </c>
      <c r="AD9" s="13">
        <v>0.15238095238095201</v>
      </c>
      <c r="AE9" s="13">
        <v>0.22935779816513799</v>
      </c>
      <c r="AF9" s="13">
        <v>0.30952380952380998</v>
      </c>
      <c r="AG9" s="13">
        <v>0.18681318681318701</v>
      </c>
      <c r="AH9" s="13"/>
      <c r="AI9" s="13">
        <v>0.24444444444444399</v>
      </c>
      <c r="AJ9" s="13">
        <v>0.216494845360825</v>
      </c>
      <c r="AK9" s="13">
        <v>0.29411764705882398</v>
      </c>
      <c r="AL9" s="13">
        <v>0.21115537848605601</v>
      </c>
      <c r="AM9" s="13">
        <v>0.14942528735632199</v>
      </c>
      <c r="AN9" s="13"/>
      <c r="AO9" s="13">
        <v>0.20735785953177299</v>
      </c>
      <c r="AP9" s="13">
        <v>0.22135416666666699</v>
      </c>
      <c r="AQ9" s="13"/>
      <c r="AR9" s="13">
        <v>0.21875</v>
      </c>
      <c r="AS9" s="13">
        <v>0.19930069930069899</v>
      </c>
      <c r="AT9" s="13">
        <v>0.29411764705882398</v>
      </c>
      <c r="AU9" s="13">
        <v>0.25806451612903197</v>
      </c>
      <c r="AV9" s="13">
        <v>0.159663865546218</v>
      </c>
      <c r="AW9" s="13">
        <v>0.22077922077922099</v>
      </c>
      <c r="AX9" s="13">
        <v>0.25</v>
      </c>
      <c r="AY9" s="13">
        <v>0.11764705882352899</v>
      </c>
      <c r="AZ9" s="13">
        <v>0.26470588235294101</v>
      </c>
      <c r="BA9" s="13">
        <v>0.27586206896551702</v>
      </c>
      <c r="BB9" s="13">
        <v>0.21052631578947401</v>
      </c>
      <c r="BC9" s="13">
        <v>0.169811320754717</v>
      </c>
      <c r="BD9" s="13"/>
      <c r="BE9" s="13">
        <v>0.15014164305948999</v>
      </c>
    </row>
    <row r="10" spans="2:57" x14ac:dyDescent="0.25">
      <c r="B10" s="14" t="s">
        <v>178</v>
      </c>
      <c r="C10" s="13">
        <v>6.8228105906313605E-2</v>
      </c>
      <c r="D10" s="13">
        <v>0.11688311688311701</v>
      </c>
      <c r="E10" s="13">
        <v>0.10370370370370401</v>
      </c>
      <c r="F10" s="13">
        <v>6.6929133858267695E-2</v>
      </c>
      <c r="G10" s="13">
        <v>5.2325581395348798E-2</v>
      </c>
      <c r="H10" s="13"/>
      <c r="I10" s="13">
        <v>8.5836909871244593E-2</v>
      </c>
      <c r="J10" s="13">
        <v>5.2325581395348798E-2</v>
      </c>
      <c r="K10" s="13"/>
      <c r="L10" s="13">
        <v>4.6875E-2</v>
      </c>
      <c r="M10" s="13">
        <v>4.7619047619047603E-2</v>
      </c>
      <c r="N10" s="13">
        <v>6.02006688963211E-2</v>
      </c>
      <c r="O10" s="13">
        <v>9.9071207430340605E-2</v>
      </c>
      <c r="P10" s="13"/>
      <c r="Q10" s="13">
        <v>9.00900900900901E-2</v>
      </c>
      <c r="R10" s="13">
        <v>8.1081081081081099E-2</v>
      </c>
      <c r="S10" s="13">
        <v>0.108695652173913</v>
      </c>
      <c r="T10" s="13">
        <v>7.4766355140186896E-2</v>
      </c>
      <c r="U10" s="13">
        <v>4.0322580645161303E-2</v>
      </c>
      <c r="V10" s="13">
        <v>5.34351145038168E-2</v>
      </c>
      <c r="W10" s="13">
        <v>3.06122448979592E-2</v>
      </c>
      <c r="X10" s="13">
        <v>5.7017543859649099E-2</v>
      </c>
      <c r="Y10" s="13"/>
      <c r="Z10" s="13">
        <v>4.3165467625899297E-2</v>
      </c>
      <c r="AA10" s="13">
        <v>5.5214723926380403E-2</v>
      </c>
      <c r="AB10" s="13">
        <v>7.1428571428571397E-2</v>
      </c>
      <c r="AC10" s="13">
        <v>4.4692737430167599E-2</v>
      </c>
      <c r="AD10" s="13">
        <v>6.6666666666666693E-2</v>
      </c>
      <c r="AE10" s="13">
        <v>0.16513761467889901</v>
      </c>
      <c r="AF10" s="13">
        <v>7.1428571428571397E-2</v>
      </c>
      <c r="AG10" s="13">
        <v>5.4945054945054903E-2</v>
      </c>
      <c r="AH10" s="13"/>
      <c r="AI10" s="13">
        <v>8.8888888888888906E-2</v>
      </c>
      <c r="AJ10" s="13">
        <v>0.10309278350515499</v>
      </c>
      <c r="AK10" s="13">
        <v>9.8039215686274495E-2</v>
      </c>
      <c r="AL10" s="13">
        <v>5.77689243027888E-2</v>
      </c>
      <c r="AM10" s="13">
        <v>3.4482758620689703E-2</v>
      </c>
      <c r="AN10" s="13"/>
      <c r="AO10" s="13">
        <v>6.6889632107023395E-2</v>
      </c>
      <c r="AP10" s="13">
        <v>7.03125E-2</v>
      </c>
      <c r="AQ10" s="13"/>
      <c r="AR10" s="13">
        <v>4.6875E-2</v>
      </c>
      <c r="AS10" s="13">
        <v>6.9930069930069894E-2</v>
      </c>
      <c r="AT10" s="13">
        <v>0.17647058823529399</v>
      </c>
      <c r="AU10" s="13">
        <v>6.4516129032258104E-2</v>
      </c>
      <c r="AV10" s="13">
        <v>7.5630252100840303E-2</v>
      </c>
      <c r="AW10" s="13">
        <v>7.7922077922077906E-2</v>
      </c>
      <c r="AX10" s="13">
        <v>5.95238095238095E-2</v>
      </c>
      <c r="AY10" s="13">
        <v>8.8235294117647106E-2</v>
      </c>
      <c r="AZ10" s="13">
        <v>3.9215686274509803E-2</v>
      </c>
      <c r="BA10" s="13">
        <v>6.8965517241379296E-2</v>
      </c>
      <c r="BB10" s="13">
        <v>7.0175438596491196E-2</v>
      </c>
      <c r="BC10" s="13">
        <v>7.5471698113207503E-2</v>
      </c>
      <c r="BD10" s="13"/>
      <c r="BE10" s="13">
        <v>3.6827195467422101E-2</v>
      </c>
    </row>
    <row r="11" spans="2:57" x14ac:dyDescent="0.25">
      <c r="B11" s="14" t="s">
        <v>82</v>
      </c>
      <c r="C11" s="19">
        <v>1.6293279022403299E-2</v>
      </c>
      <c r="D11" s="19">
        <v>0</v>
      </c>
      <c r="E11" s="19">
        <v>2.2222222222222199E-2</v>
      </c>
      <c r="F11" s="19">
        <v>1.5748031496062999E-2</v>
      </c>
      <c r="G11" s="19">
        <v>1.74418604651163E-2</v>
      </c>
      <c r="H11" s="19"/>
      <c r="I11" s="19">
        <v>1.5021459227467801E-2</v>
      </c>
      <c r="J11" s="19">
        <v>1.74418604651163E-2</v>
      </c>
      <c r="K11" s="19"/>
      <c r="L11" s="19">
        <v>7.8125E-3</v>
      </c>
      <c r="M11" s="19">
        <v>8.6580086580086597E-3</v>
      </c>
      <c r="N11" s="19">
        <v>2.0066889632107E-2</v>
      </c>
      <c r="O11" s="19">
        <v>2.1671826625387001E-2</v>
      </c>
      <c r="P11" s="19"/>
      <c r="Q11" s="19">
        <v>9.0090090090090107E-3</v>
      </c>
      <c r="R11" s="19">
        <v>1.35135135135135E-2</v>
      </c>
      <c r="S11" s="19">
        <v>1.0869565217391301E-2</v>
      </c>
      <c r="T11" s="19">
        <v>1.86915887850467E-2</v>
      </c>
      <c r="U11" s="19">
        <v>2.4193548387096801E-2</v>
      </c>
      <c r="V11" s="19">
        <v>7.63358778625954E-3</v>
      </c>
      <c r="W11" s="19">
        <v>1.02040816326531E-2</v>
      </c>
      <c r="X11" s="19">
        <v>2.1929824561403501E-2</v>
      </c>
      <c r="Y11" s="19"/>
      <c r="Z11" s="19">
        <v>7.1942446043165497E-3</v>
      </c>
      <c r="AA11" s="19">
        <v>1.84049079754601E-2</v>
      </c>
      <c r="AB11" s="19">
        <v>3.2467532467532499E-2</v>
      </c>
      <c r="AC11" s="19">
        <v>2.23463687150838E-2</v>
      </c>
      <c r="AD11" s="19">
        <v>0</v>
      </c>
      <c r="AE11" s="19">
        <v>2.7522935779816501E-2</v>
      </c>
      <c r="AF11" s="19">
        <v>0</v>
      </c>
      <c r="AG11" s="19">
        <v>0</v>
      </c>
      <c r="AH11" s="19"/>
      <c r="AI11" s="19">
        <v>2.2222222222222199E-2</v>
      </c>
      <c r="AJ11" s="19">
        <v>3.09278350515464E-2</v>
      </c>
      <c r="AK11" s="19">
        <v>1.9607843137254902E-2</v>
      </c>
      <c r="AL11" s="19">
        <v>1.5936254980079698E-2</v>
      </c>
      <c r="AM11" s="19">
        <v>5.74712643678161E-3</v>
      </c>
      <c r="AN11" s="19"/>
      <c r="AO11" s="19">
        <v>1.3377926421404699E-2</v>
      </c>
      <c r="AP11" s="19">
        <v>2.0833333333333301E-2</v>
      </c>
      <c r="AQ11" s="19"/>
      <c r="AR11" s="19">
        <v>1.5625E-2</v>
      </c>
      <c r="AS11" s="19">
        <v>2.0979020979021001E-2</v>
      </c>
      <c r="AT11" s="19">
        <v>0</v>
      </c>
      <c r="AU11" s="19">
        <v>0</v>
      </c>
      <c r="AV11" s="19">
        <v>2.5210084033613401E-2</v>
      </c>
      <c r="AW11" s="19">
        <v>1.2987012987013E-2</v>
      </c>
      <c r="AX11" s="19">
        <v>1.1904761904761901E-2</v>
      </c>
      <c r="AY11" s="19">
        <v>2.9411764705882401E-2</v>
      </c>
      <c r="AZ11" s="19">
        <v>0</v>
      </c>
      <c r="BA11" s="19">
        <v>1.72413793103448E-2</v>
      </c>
      <c r="BB11" s="19">
        <v>1.7543859649122799E-2</v>
      </c>
      <c r="BC11" s="19">
        <v>1.88679245283019E-2</v>
      </c>
      <c r="BD11" s="19"/>
      <c r="BE11" s="19">
        <v>1.69971671388102E-2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0.70264765784114103</v>
      </c>
      <c r="D8" s="13">
        <v>0.53246753246753198</v>
      </c>
      <c r="E8" s="13">
        <v>0.718518518518519</v>
      </c>
      <c r="F8" s="13">
        <v>0.66535433070866101</v>
      </c>
      <c r="G8" s="13">
        <v>0.74224806201550397</v>
      </c>
      <c r="H8" s="13"/>
      <c r="I8" s="13">
        <v>0.65879828326180301</v>
      </c>
      <c r="J8" s="13">
        <v>0.74224806201550397</v>
      </c>
      <c r="K8" s="13"/>
      <c r="L8" s="13">
        <v>0.671875</v>
      </c>
      <c r="M8" s="13">
        <v>0.69696969696969702</v>
      </c>
      <c r="N8" s="13">
        <v>0.69230769230769196</v>
      </c>
      <c r="O8" s="13">
        <v>0.72755417956656299</v>
      </c>
      <c r="P8" s="13"/>
      <c r="Q8" s="13">
        <v>0.52252252252252296</v>
      </c>
      <c r="R8" s="13">
        <v>0.75675675675675702</v>
      </c>
      <c r="S8" s="13">
        <v>0.58695652173913004</v>
      </c>
      <c r="T8" s="13">
        <v>0.72897196261682196</v>
      </c>
      <c r="U8" s="13">
        <v>0.70161290322580605</v>
      </c>
      <c r="V8" s="13">
        <v>0.69465648854961803</v>
      </c>
      <c r="W8" s="13">
        <v>0.79591836734693899</v>
      </c>
      <c r="X8" s="13">
        <v>0.77192982456140302</v>
      </c>
      <c r="Y8" s="13"/>
      <c r="Z8" s="13">
        <v>0.65467625899280601</v>
      </c>
      <c r="AA8" s="13">
        <v>0.65644171779141103</v>
      </c>
      <c r="AB8" s="13">
        <v>0.77272727272727304</v>
      </c>
      <c r="AC8" s="13">
        <v>0.70391061452514003</v>
      </c>
      <c r="AD8" s="13">
        <v>0.76190476190476197</v>
      </c>
      <c r="AE8" s="13">
        <v>0.75229357798165097</v>
      </c>
      <c r="AF8" s="13">
        <v>0.69047619047619002</v>
      </c>
      <c r="AG8" s="13">
        <v>0.61538461538461497</v>
      </c>
      <c r="AH8" s="13"/>
      <c r="AI8" s="13">
        <v>0.55555555555555602</v>
      </c>
      <c r="AJ8" s="13">
        <v>0.597938144329897</v>
      </c>
      <c r="AK8" s="13">
        <v>0.67973856209150296</v>
      </c>
      <c r="AL8" s="13">
        <v>0.72310756972111601</v>
      </c>
      <c r="AM8" s="13">
        <v>0.76436781609195403</v>
      </c>
      <c r="AN8" s="13"/>
      <c r="AO8" s="13">
        <v>0.69899665551839496</v>
      </c>
      <c r="AP8" s="13">
        <v>0.70833333333333304</v>
      </c>
      <c r="AQ8" s="13"/>
      <c r="AR8" s="13">
        <v>0.59375</v>
      </c>
      <c r="AS8" s="13">
        <v>0.72377622377622397</v>
      </c>
      <c r="AT8" s="13">
        <v>0.58823529411764697</v>
      </c>
      <c r="AU8" s="13">
        <v>0.64516129032258096</v>
      </c>
      <c r="AV8" s="13">
        <v>0.76470588235294101</v>
      </c>
      <c r="AW8" s="13">
        <v>0.75324675324675305</v>
      </c>
      <c r="AX8" s="13">
        <v>0.702380952380952</v>
      </c>
      <c r="AY8" s="13">
        <v>0.79411764705882304</v>
      </c>
      <c r="AZ8" s="13">
        <v>0.70588235294117696</v>
      </c>
      <c r="BA8" s="13">
        <v>0.58620689655172398</v>
      </c>
      <c r="BB8" s="13">
        <v>0.73684210526315796</v>
      </c>
      <c r="BC8" s="13">
        <v>0.60377358490566002</v>
      </c>
      <c r="BD8" s="13"/>
      <c r="BE8" s="13">
        <v>0.74787535410764905</v>
      </c>
    </row>
    <row r="9" spans="2:57" ht="30" x14ac:dyDescent="0.25">
      <c r="B9" s="14" t="s">
        <v>177</v>
      </c>
      <c r="C9" s="13">
        <v>0.26782077393075399</v>
      </c>
      <c r="D9" s="13">
        <v>0.415584415584416</v>
      </c>
      <c r="E9" s="13">
        <v>0.22962962962962999</v>
      </c>
      <c r="F9" s="13">
        <v>0.30708661417322802</v>
      </c>
      <c r="G9" s="13">
        <v>0.23643410852713201</v>
      </c>
      <c r="H9" s="13"/>
      <c r="I9" s="13">
        <v>0.30257510729613701</v>
      </c>
      <c r="J9" s="13">
        <v>0.23643410852713201</v>
      </c>
      <c r="K9" s="13"/>
      <c r="L9" s="13">
        <v>0.28125</v>
      </c>
      <c r="M9" s="13">
        <v>0.27272727272727298</v>
      </c>
      <c r="N9" s="13">
        <v>0.29765886287625398</v>
      </c>
      <c r="O9" s="13">
        <v>0.232198142414861</v>
      </c>
      <c r="P9" s="13"/>
      <c r="Q9" s="13">
        <v>0.43243243243243201</v>
      </c>
      <c r="R9" s="13">
        <v>0.22972972972972999</v>
      </c>
      <c r="S9" s="13">
        <v>0.35869565217391303</v>
      </c>
      <c r="T9" s="13">
        <v>0.26168224299065401</v>
      </c>
      <c r="U9" s="13">
        <v>0.27419354838709697</v>
      </c>
      <c r="V9" s="13">
        <v>0.28244274809160302</v>
      </c>
      <c r="W9" s="13">
        <v>0.183673469387755</v>
      </c>
      <c r="X9" s="13">
        <v>0.19298245614035101</v>
      </c>
      <c r="Y9" s="13"/>
      <c r="Z9" s="13">
        <v>0.33812949640287798</v>
      </c>
      <c r="AA9" s="13">
        <v>0.30674846625766899</v>
      </c>
      <c r="AB9" s="13">
        <v>0.18181818181818199</v>
      </c>
      <c r="AC9" s="13">
        <v>0.27374301675977702</v>
      </c>
      <c r="AD9" s="13">
        <v>0.21904761904761899</v>
      </c>
      <c r="AE9" s="13">
        <v>0.201834862385321</v>
      </c>
      <c r="AF9" s="13">
        <v>0.28571428571428598</v>
      </c>
      <c r="AG9" s="13">
        <v>0.35164835164835201</v>
      </c>
      <c r="AH9" s="13"/>
      <c r="AI9" s="13">
        <v>0.35555555555555601</v>
      </c>
      <c r="AJ9" s="13">
        <v>0.35051546391752603</v>
      </c>
      <c r="AK9" s="13">
        <v>0.28104575163398698</v>
      </c>
      <c r="AL9" s="13">
        <v>0.25697211155378502</v>
      </c>
      <c r="AM9" s="13">
        <v>0.21839080459770099</v>
      </c>
      <c r="AN9" s="13"/>
      <c r="AO9" s="13">
        <v>0.26588628762541799</v>
      </c>
      <c r="AP9" s="13">
        <v>0.27083333333333298</v>
      </c>
      <c r="AQ9" s="13"/>
      <c r="AR9" s="13">
        <v>0.3125</v>
      </c>
      <c r="AS9" s="13">
        <v>0.25174825174825199</v>
      </c>
      <c r="AT9" s="13">
        <v>0.29411764705882398</v>
      </c>
      <c r="AU9" s="13">
        <v>0.35483870967741898</v>
      </c>
      <c r="AV9" s="13">
        <v>0.218487394957983</v>
      </c>
      <c r="AW9" s="13">
        <v>0.19480519480519501</v>
      </c>
      <c r="AX9" s="13">
        <v>0.28571428571428598</v>
      </c>
      <c r="AY9" s="13">
        <v>0.20588235294117599</v>
      </c>
      <c r="AZ9" s="13">
        <v>0.28431372549019601</v>
      </c>
      <c r="BA9" s="13">
        <v>0.36206896551724099</v>
      </c>
      <c r="BB9" s="13">
        <v>0.26315789473684198</v>
      </c>
      <c r="BC9" s="13">
        <v>0.339622641509434</v>
      </c>
      <c r="BD9" s="13"/>
      <c r="BE9" s="13">
        <v>0.24079320113314401</v>
      </c>
    </row>
    <row r="10" spans="2:57" x14ac:dyDescent="0.25">
      <c r="B10" s="14" t="s">
        <v>178</v>
      </c>
      <c r="C10" s="13">
        <v>2.54582484725051E-2</v>
      </c>
      <c r="D10" s="13">
        <v>5.1948051948052E-2</v>
      </c>
      <c r="E10" s="13">
        <v>3.7037037037037E-2</v>
      </c>
      <c r="F10" s="13">
        <v>2.3622047244094498E-2</v>
      </c>
      <c r="G10" s="13">
        <v>1.9379844961240299E-2</v>
      </c>
      <c r="H10" s="13"/>
      <c r="I10" s="13">
        <v>3.2188841201716702E-2</v>
      </c>
      <c r="J10" s="13">
        <v>1.9379844961240299E-2</v>
      </c>
      <c r="K10" s="13"/>
      <c r="L10" s="13">
        <v>3.90625E-2</v>
      </c>
      <c r="M10" s="13">
        <v>2.5974025974026E-2</v>
      </c>
      <c r="N10" s="13">
        <v>1.00334448160535E-2</v>
      </c>
      <c r="O10" s="13">
        <v>3.4055727554179599E-2</v>
      </c>
      <c r="P10" s="13"/>
      <c r="Q10" s="13">
        <v>3.6036036036036001E-2</v>
      </c>
      <c r="R10" s="13">
        <v>1.35135135135135E-2</v>
      </c>
      <c r="S10" s="13">
        <v>5.4347826086956499E-2</v>
      </c>
      <c r="T10" s="13">
        <v>9.3457943925233603E-3</v>
      </c>
      <c r="U10" s="13">
        <v>2.4193548387096801E-2</v>
      </c>
      <c r="V10" s="13">
        <v>2.2900763358778602E-2</v>
      </c>
      <c r="W10" s="13">
        <v>2.04081632653061E-2</v>
      </c>
      <c r="X10" s="13">
        <v>2.6315789473684199E-2</v>
      </c>
      <c r="Y10" s="13"/>
      <c r="Z10" s="13">
        <v>7.1942446043165497E-3</v>
      </c>
      <c r="AA10" s="13">
        <v>3.6809815950920199E-2</v>
      </c>
      <c r="AB10" s="13">
        <v>3.2467532467532499E-2</v>
      </c>
      <c r="AC10" s="13">
        <v>1.67597765363128E-2</v>
      </c>
      <c r="AD10" s="13">
        <v>1.9047619047619001E-2</v>
      </c>
      <c r="AE10" s="13">
        <v>3.6697247706422E-2</v>
      </c>
      <c r="AF10" s="13">
        <v>2.3809523809523801E-2</v>
      </c>
      <c r="AG10" s="13">
        <v>3.2967032967033003E-2</v>
      </c>
      <c r="AH10" s="13"/>
      <c r="AI10" s="13">
        <v>6.6666666666666693E-2</v>
      </c>
      <c r="AJ10" s="13">
        <v>5.1546391752577303E-2</v>
      </c>
      <c r="AK10" s="13">
        <v>2.61437908496732E-2</v>
      </c>
      <c r="AL10" s="13">
        <v>1.7928286852589601E-2</v>
      </c>
      <c r="AM10" s="13">
        <v>1.72413793103448E-2</v>
      </c>
      <c r="AN10" s="13"/>
      <c r="AO10" s="13">
        <v>3.1772575250836099E-2</v>
      </c>
      <c r="AP10" s="13">
        <v>1.5625E-2</v>
      </c>
      <c r="AQ10" s="13"/>
      <c r="AR10" s="13">
        <v>9.375E-2</v>
      </c>
      <c r="AS10" s="13">
        <v>2.0979020979021001E-2</v>
      </c>
      <c r="AT10" s="13">
        <v>5.8823529411764698E-2</v>
      </c>
      <c r="AU10" s="13">
        <v>0</v>
      </c>
      <c r="AV10" s="13">
        <v>1.6806722689075598E-2</v>
      </c>
      <c r="AW10" s="13">
        <v>3.8961038961039002E-2</v>
      </c>
      <c r="AX10" s="13">
        <v>1.1904761904761901E-2</v>
      </c>
      <c r="AY10" s="13">
        <v>0</v>
      </c>
      <c r="AZ10" s="13">
        <v>9.8039215686274508E-3</v>
      </c>
      <c r="BA10" s="13">
        <v>5.1724137931034503E-2</v>
      </c>
      <c r="BB10" s="13">
        <v>0</v>
      </c>
      <c r="BC10" s="13">
        <v>3.77358490566038E-2</v>
      </c>
      <c r="BD10" s="13"/>
      <c r="BE10" s="13">
        <v>8.4985835694051E-3</v>
      </c>
    </row>
    <row r="11" spans="2:57" x14ac:dyDescent="0.25">
      <c r="B11" s="14" t="s">
        <v>82</v>
      </c>
      <c r="C11" s="19">
        <v>4.0733197556008099E-3</v>
      </c>
      <c r="D11" s="19">
        <v>0</v>
      </c>
      <c r="E11" s="19">
        <v>1.48148148148148E-2</v>
      </c>
      <c r="F11" s="19">
        <v>3.9370078740157497E-3</v>
      </c>
      <c r="G11" s="19">
        <v>1.9379844961240299E-3</v>
      </c>
      <c r="H11" s="19"/>
      <c r="I11" s="19">
        <v>6.4377682403433502E-3</v>
      </c>
      <c r="J11" s="19">
        <v>1.9379844961240299E-3</v>
      </c>
      <c r="K11" s="19"/>
      <c r="L11" s="19">
        <v>7.8125E-3</v>
      </c>
      <c r="M11" s="19">
        <v>4.3290043290043299E-3</v>
      </c>
      <c r="N11" s="19">
        <v>0</v>
      </c>
      <c r="O11" s="19">
        <v>6.1919504643962904E-3</v>
      </c>
      <c r="P11" s="19"/>
      <c r="Q11" s="19">
        <v>9.0090090090090107E-3</v>
      </c>
      <c r="R11" s="19">
        <v>0</v>
      </c>
      <c r="S11" s="19">
        <v>0</v>
      </c>
      <c r="T11" s="19">
        <v>0</v>
      </c>
      <c r="U11" s="19">
        <v>0</v>
      </c>
      <c r="V11" s="19">
        <v>0</v>
      </c>
      <c r="W11" s="19">
        <v>0</v>
      </c>
      <c r="X11" s="19">
        <v>8.7719298245613996E-3</v>
      </c>
      <c r="Y11" s="19"/>
      <c r="Z11" s="19">
        <v>0</v>
      </c>
      <c r="AA11" s="19">
        <v>0</v>
      </c>
      <c r="AB11" s="19">
        <v>1.2987012987013E-2</v>
      </c>
      <c r="AC11" s="19">
        <v>5.5865921787709499E-3</v>
      </c>
      <c r="AD11" s="19">
        <v>0</v>
      </c>
      <c r="AE11" s="19">
        <v>9.1743119266055103E-3</v>
      </c>
      <c r="AF11" s="19">
        <v>0</v>
      </c>
      <c r="AG11" s="19">
        <v>0</v>
      </c>
      <c r="AH11" s="19"/>
      <c r="AI11" s="19">
        <v>2.2222222222222199E-2</v>
      </c>
      <c r="AJ11" s="19">
        <v>0</v>
      </c>
      <c r="AK11" s="19">
        <v>1.30718954248366E-2</v>
      </c>
      <c r="AL11" s="19">
        <v>1.9920318725099601E-3</v>
      </c>
      <c r="AM11" s="19">
        <v>0</v>
      </c>
      <c r="AN11" s="19"/>
      <c r="AO11" s="19">
        <v>3.3444816053511701E-3</v>
      </c>
      <c r="AP11" s="19">
        <v>5.2083333333333296E-3</v>
      </c>
      <c r="AQ11" s="19"/>
      <c r="AR11" s="19">
        <v>0</v>
      </c>
      <c r="AS11" s="19">
        <v>3.4965034965035E-3</v>
      </c>
      <c r="AT11" s="19">
        <v>5.8823529411764698E-2</v>
      </c>
      <c r="AU11" s="19">
        <v>0</v>
      </c>
      <c r="AV11" s="19">
        <v>0</v>
      </c>
      <c r="AW11" s="19">
        <v>1.2987012987013E-2</v>
      </c>
      <c r="AX11" s="19">
        <v>0</v>
      </c>
      <c r="AY11" s="19">
        <v>0</v>
      </c>
      <c r="AZ11" s="19">
        <v>0</v>
      </c>
      <c r="BA11" s="19">
        <v>0</v>
      </c>
      <c r="BB11" s="19">
        <v>0</v>
      </c>
      <c r="BC11" s="19">
        <v>1.88679245283019E-2</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0.76578411405295299</v>
      </c>
      <c r="D8" s="13">
        <v>0.61038961038961004</v>
      </c>
      <c r="E8" s="13">
        <v>0.67407407407407405</v>
      </c>
      <c r="F8" s="13">
        <v>0.75590551181102394</v>
      </c>
      <c r="G8" s="13">
        <v>0.81782945736434098</v>
      </c>
      <c r="H8" s="13"/>
      <c r="I8" s="13">
        <v>0.70815450643776801</v>
      </c>
      <c r="J8" s="13">
        <v>0.81782945736434098</v>
      </c>
      <c r="K8" s="13"/>
      <c r="L8" s="13">
        <v>0.71875</v>
      </c>
      <c r="M8" s="13">
        <v>0.770562770562771</v>
      </c>
      <c r="N8" s="13">
        <v>0.779264214046823</v>
      </c>
      <c r="O8" s="13">
        <v>0.76780185758513897</v>
      </c>
      <c r="P8" s="13"/>
      <c r="Q8" s="13">
        <v>0.66666666666666696</v>
      </c>
      <c r="R8" s="13">
        <v>0.66216216216216195</v>
      </c>
      <c r="S8" s="13">
        <v>0.63043478260869601</v>
      </c>
      <c r="T8" s="13">
        <v>0.77570093457943901</v>
      </c>
      <c r="U8" s="13">
        <v>0.82258064516129004</v>
      </c>
      <c r="V8" s="13">
        <v>0.75572519083969503</v>
      </c>
      <c r="W8" s="13">
        <v>0.84693877551020402</v>
      </c>
      <c r="X8" s="13">
        <v>0.83333333333333304</v>
      </c>
      <c r="Y8" s="13"/>
      <c r="Z8" s="13">
        <v>0.74820143884892099</v>
      </c>
      <c r="AA8" s="13">
        <v>0.69325153374233095</v>
      </c>
      <c r="AB8" s="13">
        <v>0.77272727272727304</v>
      </c>
      <c r="AC8" s="13">
        <v>0.82122905027933002</v>
      </c>
      <c r="AD8" s="13">
        <v>0.85714285714285698</v>
      </c>
      <c r="AE8" s="13">
        <v>0.67889908256880704</v>
      </c>
      <c r="AF8" s="13">
        <v>0.78571428571428603</v>
      </c>
      <c r="AG8" s="13">
        <v>0.79120879120879095</v>
      </c>
      <c r="AH8" s="13"/>
      <c r="AI8" s="13">
        <v>0.62222222222222201</v>
      </c>
      <c r="AJ8" s="13">
        <v>0.57731958762886604</v>
      </c>
      <c r="AK8" s="13">
        <v>0.70588235294117696</v>
      </c>
      <c r="AL8" s="13">
        <v>0.81673306772908405</v>
      </c>
      <c r="AM8" s="13">
        <v>0.82183908045977005</v>
      </c>
      <c r="AN8" s="13"/>
      <c r="AO8" s="13">
        <v>0.779264214046823</v>
      </c>
      <c r="AP8" s="13">
        <v>0.74479166666666696</v>
      </c>
      <c r="AQ8" s="13"/>
      <c r="AR8" s="13">
        <v>0.71875</v>
      </c>
      <c r="AS8" s="13">
        <v>0.80419580419580405</v>
      </c>
      <c r="AT8" s="13">
        <v>0.70588235294117696</v>
      </c>
      <c r="AU8" s="13">
        <v>0.77419354838709697</v>
      </c>
      <c r="AV8" s="13">
        <v>0.78151260504201703</v>
      </c>
      <c r="AW8" s="13">
        <v>0.71428571428571397</v>
      </c>
      <c r="AX8" s="13">
        <v>0.71428571428571397</v>
      </c>
      <c r="AY8" s="13">
        <v>0.82352941176470595</v>
      </c>
      <c r="AZ8" s="13">
        <v>0.75490196078431404</v>
      </c>
      <c r="BA8" s="13">
        <v>0.79310344827586199</v>
      </c>
      <c r="BB8" s="13">
        <v>0.71929824561403499</v>
      </c>
      <c r="BC8" s="13">
        <v>0.75471698113207597</v>
      </c>
      <c r="BD8" s="13"/>
      <c r="BE8" s="13">
        <v>0.82719546742209604</v>
      </c>
    </row>
    <row r="9" spans="2:57" ht="30" x14ac:dyDescent="0.25">
      <c r="B9" s="14" t="s">
        <v>177</v>
      </c>
      <c r="C9" s="13">
        <v>0.13441955193482699</v>
      </c>
      <c r="D9" s="13">
        <v>0.12987012987013</v>
      </c>
      <c r="E9" s="13">
        <v>0.162962962962963</v>
      </c>
      <c r="F9" s="13">
        <v>0.15748031496063</v>
      </c>
      <c r="G9" s="13">
        <v>0.116279069767442</v>
      </c>
      <c r="H9" s="13"/>
      <c r="I9" s="13">
        <v>0.15450643776824</v>
      </c>
      <c r="J9" s="13">
        <v>0.116279069767442</v>
      </c>
      <c r="K9" s="13"/>
      <c r="L9" s="13">
        <v>0.171875</v>
      </c>
      <c r="M9" s="13">
        <v>0.168831168831169</v>
      </c>
      <c r="N9" s="13">
        <v>0.107023411371237</v>
      </c>
      <c r="O9" s="13">
        <v>0.120743034055728</v>
      </c>
      <c r="P9" s="13"/>
      <c r="Q9" s="13">
        <v>0.171171171171171</v>
      </c>
      <c r="R9" s="13">
        <v>0.20270270270270299</v>
      </c>
      <c r="S9" s="13">
        <v>0.22826086956521699</v>
      </c>
      <c r="T9" s="13">
        <v>9.34579439252336E-2</v>
      </c>
      <c r="U9" s="13">
        <v>0.14516129032258099</v>
      </c>
      <c r="V9" s="13">
        <v>0.16793893129771001</v>
      </c>
      <c r="W9" s="13">
        <v>8.1632653061224497E-2</v>
      </c>
      <c r="X9" s="13">
        <v>8.3333333333333301E-2</v>
      </c>
      <c r="Y9" s="13"/>
      <c r="Z9" s="13">
        <v>0.115107913669065</v>
      </c>
      <c r="AA9" s="13">
        <v>0.190184049079755</v>
      </c>
      <c r="AB9" s="13">
        <v>0.12987012987013</v>
      </c>
      <c r="AC9" s="13">
        <v>0.13407821229050301</v>
      </c>
      <c r="AD9" s="13">
        <v>9.5238095238095205E-2</v>
      </c>
      <c r="AE9" s="13">
        <v>0.17431192660550501</v>
      </c>
      <c r="AF9" s="13">
        <v>9.5238095238095205E-2</v>
      </c>
      <c r="AG9" s="13">
        <v>8.7912087912087905E-2</v>
      </c>
      <c r="AH9" s="13"/>
      <c r="AI9" s="13">
        <v>0.2</v>
      </c>
      <c r="AJ9" s="13">
        <v>0.30927835051546398</v>
      </c>
      <c r="AK9" s="13">
        <v>0.13071895424836599</v>
      </c>
      <c r="AL9" s="13">
        <v>0.107569721115538</v>
      </c>
      <c r="AM9" s="13">
        <v>0.10344827586206901</v>
      </c>
      <c r="AN9" s="13"/>
      <c r="AO9" s="13">
        <v>0.120401337792642</v>
      </c>
      <c r="AP9" s="13">
        <v>0.15625</v>
      </c>
      <c r="AQ9" s="13"/>
      <c r="AR9" s="13">
        <v>0.15625</v>
      </c>
      <c r="AS9" s="13">
        <v>0.11888111888111901</v>
      </c>
      <c r="AT9" s="13">
        <v>0.29411764705882398</v>
      </c>
      <c r="AU9" s="13">
        <v>9.6774193548387094E-2</v>
      </c>
      <c r="AV9" s="13">
        <v>8.40336134453782E-2</v>
      </c>
      <c r="AW9" s="13">
        <v>0.12987012987013</v>
      </c>
      <c r="AX9" s="13">
        <v>0.17857142857142899</v>
      </c>
      <c r="AY9" s="13">
        <v>8.8235294117647106E-2</v>
      </c>
      <c r="AZ9" s="13">
        <v>0.18627450980392199</v>
      </c>
      <c r="BA9" s="13">
        <v>0.10344827586206901</v>
      </c>
      <c r="BB9" s="13">
        <v>0.19298245614035101</v>
      </c>
      <c r="BC9" s="13">
        <v>0.113207547169811</v>
      </c>
      <c r="BD9" s="13"/>
      <c r="BE9" s="13">
        <v>0.11614730878187</v>
      </c>
    </row>
    <row r="10" spans="2:57" x14ac:dyDescent="0.25">
      <c r="B10" s="14" t="s">
        <v>178</v>
      </c>
      <c r="C10" s="13">
        <v>8.3503054989816694E-2</v>
      </c>
      <c r="D10" s="13">
        <v>0.25974025974025999</v>
      </c>
      <c r="E10" s="13">
        <v>0.11111111111111099</v>
      </c>
      <c r="F10" s="13">
        <v>7.8740157480315001E-2</v>
      </c>
      <c r="G10" s="13">
        <v>5.2325581395348798E-2</v>
      </c>
      <c r="H10" s="13"/>
      <c r="I10" s="13">
        <v>0.118025751072961</v>
      </c>
      <c r="J10" s="13">
        <v>5.2325581395348798E-2</v>
      </c>
      <c r="K10" s="13"/>
      <c r="L10" s="13">
        <v>9.375E-2</v>
      </c>
      <c r="M10" s="13">
        <v>3.8961038961039002E-2</v>
      </c>
      <c r="N10" s="13">
        <v>0.107023411371237</v>
      </c>
      <c r="O10" s="13">
        <v>8.9783281733746098E-2</v>
      </c>
      <c r="P10" s="13"/>
      <c r="Q10" s="13">
        <v>0.153153153153153</v>
      </c>
      <c r="R10" s="13">
        <v>0.135135135135135</v>
      </c>
      <c r="S10" s="13">
        <v>0.119565217391304</v>
      </c>
      <c r="T10" s="13">
        <v>0.121495327102804</v>
      </c>
      <c r="U10" s="13">
        <v>3.2258064516128997E-2</v>
      </c>
      <c r="V10" s="13">
        <v>4.58015267175573E-2</v>
      </c>
      <c r="W10" s="13">
        <v>6.1224489795918401E-2</v>
      </c>
      <c r="X10" s="13">
        <v>5.7017543859649099E-2</v>
      </c>
      <c r="Y10" s="13"/>
      <c r="Z10" s="13">
        <v>0.107913669064748</v>
      </c>
      <c r="AA10" s="13">
        <v>0.11656441717791401</v>
      </c>
      <c r="AB10" s="13">
        <v>6.4935064935064901E-2</v>
      </c>
      <c r="AC10" s="13">
        <v>2.7932960893854698E-2</v>
      </c>
      <c r="AD10" s="13">
        <v>2.8571428571428598E-2</v>
      </c>
      <c r="AE10" s="13">
        <v>0.12844036697247699</v>
      </c>
      <c r="AF10" s="13">
        <v>0.119047619047619</v>
      </c>
      <c r="AG10" s="13">
        <v>0.120879120879121</v>
      </c>
      <c r="AH10" s="13"/>
      <c r="AI10" s="13">
        <v>0.155555555555556</v>
      </c>
      <c r="AJ10" s="13">
        <v>0.10309278350515499</v>
      </c>
      <c r="AK10" s="13">
        <v>0.13071895424836599</v>
      </c>
      <c r="AL10" s="13">
        <v>6.17529880478088E-2</v>
      </c>
      <c r="AM10" s="13">
        <v>7.4712643678160898E-2</v>
      </c>
      <c r="AN10" s="13"/>
      <c r="AO10" s="13">
        <v>8.6956521739130405E-2</v>
      </c>
      <c r="AP10" s="13">
        <v>7.8125E-2</v>
      </c>
      <c r="AQ10" s="13"/>
      <c r="AR10" s="13">
        <v>0.109375</v>
      </c>
      <c r="AS10" s="13">
        <v>6.2937062937062901E-2</v>
      </c>
      <c r="AT10" s="13">
        <v>0</v>
      </c>
      <c r="AU10" s="13">
        <v>0.12903225806451599</v>
      </c>
      <c r="AV10" s="13">
        <v>0.10084033613445401</v>
      </c>
      <c r="AW10" s="13">
        <v>9.0909090909090898E-2</v>
      </c>
      <c r="AX10" s="13">
        <v>9.5238095238095205E-2</v>
      </c>
      <c r="AY10" s="13">
        <v>8.8235294117647106E-2</v>
      </c>
      <c r="AZ10" s="13">
        <v>5.8823529411764698E-2</v>
      </c>
      <c r="BA10" s="13">
        <v>0.10344827586206901</v>
      </c>
      <c r="BB10" s="13">
        <v>8.7719298245614002E-2</v>
      </c>
      <c r="BC10" s="13">
        <v>0.113207547169811</v>
      </c>
      <c r="BD10" s="13"/>
      <c r="BE10" s="13">
        <v>4.8158640226628899E-2</v>
      </c>
    </row>
    <row r="11" spans="2:57" x14ac:dyDescent="0.25">
      <c r="B11" s="14" t="s">
        <v>82</v>
      </c>
      <c r="C11" s="19">
        <v>1.6293279022403299E-2</v>
      </c>
      <c r="D11" s="19">
        <v>0</v>
      </c>
      <c r="E11" s="19">
        <v>5.1851851851851899E-2</v>
      </c>
      <c r="F11" s="19">
        <v>7.8740157480314994E-3</v>
      </c>
      <c r="G11" s="19">
        <v>1.35658914728682E-2</v>
      </c>
      <c r="H11" s="19"/>
      <c r="I11" s="19">
        <v>1.9313304721029999E-2</v>
      </c>
      <c r="J11" s="19">
        <v>1.35658914728682E-2</v>
      </c>
      <c r="K11" s="19"/>
      <c r="L11" s="19">
        <v>1.5625E-2</v>
      </c>
      <c r="M11" s="19">
        <v>2.1645021645021599E-2</v>
      </c>
      <c r="N11" s="19">
        <v>6.6889632107023402E-3</v>
      </c>
      <c r="O11" s="19">
        <v>2.1671826625387001E-2</v>
      </c>
      <c r="P11" s="19"/>
      <c r="Q11" s="19">
        <v>9.0090090090090107E-3</v>
      </c>
      <c r="R11" s="19">
        <v>0</v>
      </c>
      <c r="S11" s="19">
        <v>2.1739130434782601E-2</v>
      </c>
      <c r="T11" s="19">
        <v>9.3457943925233603E-3</v>
      </c>
      <c r="U11" s="19">
        <v>0</v>
      </c>
      <c r="V11" s="19">
        <v>3.0534351145038201E-2</v>
      </c>
      <c r="W11" s="19">
        <v>1.02040816326531E-2</v>
      </c>
      <c r="X11" s="19">
        <v>2.6315789473684199E-2</v>
      </c>
      <c r="Y11" s="19"/>
      <c r="Z11" s="19">
        <v>2.8776978417266199E-2</v>
      </c>
      <c r="AA11" s="19">
        <v>0</v>
      </c>
      <c r="AB11" s="19">
        <v>3.2467532467532499E-2</v>
      </c>
      <c r="AC11" s="19">
        <v>1.67597765363128E-2</v>
      </c>
      <c r="AD11" s="19">
        <v>1.9047619047619001E-2</v>
      </c>
      <c r="AE11" s="19">
        <v>1.8348623853211E-2</v>
      </c>
      <c r="AF11" s="19">
        <v>0</v>
      </c>
      <c r="AG11" s="19">
        <v>0</v>
      </c>
      <c r="AH11" s="19"/>
      <c r="AI11" s="19">
        <v>2.2222222222222199E-2</v>
      </c>
      <c r="AJ11" s="19">
        <v>1.03092783505155E-2</v>
      </c>
      <c r="AK11" s="19">
        <v>3.2679738562091498E-2</v>
      </c>
      <c r="AL11" s="19">
        <v>1.39442231075697E-2</v>
      </c>
      <c r="AM11" s="19">
        <v>0</v>
      </c>
      <c r="AN11" s="19"/>
      <c r="AO11" s="19">
        <v>1.3377926421404699E-2</v>
      </c>
      <c r="AP11" s="19">
        <v>2.0833333333333301E-2</v>
      </c>
      <c r="AQ11" s="19"/>
      <c r="AR11" s="19">
        <v>1.5625E-2</v>
      </c>
      <c r="AS11" s="19">
        <v>1.3986013986014E-2</v>
      </c>
      <c r="AT11" s="19">
        <v>0</v>
      </c>
      <c r="AU11" s="19">
        <v>0</v>
      </c>
      <c r="AV11" s="19">
        <v>3.3613445378151301E-2</v>
      </c>
      <c r="AW11" s="19">
        <v>6.4935064935064901E-2</v>
      </c>
      <c r="AX11" s="19">
        <v>1.1904761904761901E-2</v>
      </c>
      <c r="AY11" s="19">
        <v>0</v>
      </c>
      <c r="AZ11" s="19">
        <v>0</v>
      </c>
      <c r="BA11" s="19">
        <v>0</v>
      </c>
      <c r="BB11" s="19">
        <v>0</v>
      </c>
      <c r="BC11" s="19">
        <v>1.88679245283019E-2</v>
      </c>
      <c r="BD11" s="19"/>
      <c r="BE11" s="19">
        <v>8.4985835694051E-3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0.74949083503055003</v>
      </c>
      <c r="D8" s="13">
        <v>0.59740259740259705</v>
      </c>
      <c r="E8" s="13">
        <v>0.74074074074074103</v>
      </c>
      <c r="F8" s="13">
        <v>0.75984251968503902</v>
      </c>
      <c r="G8" s="13">
        <v>0.76937984496124001</v>
      </c>
      <c r="H8" s="13"/>
      <c r="I8" s="13">
        <v>0.72746781115879799</v>
      </c>
      <c r="J8" s="13">
        <v>0.76937984496124001</v>
      </c>
      <c r="K8" s="13"/>
      <c r="L8" s="13">
        <v>0.734375</v>
      </c>
      <c r="M8" s="13">
        <v>0.770562770562771</v>
      </c>
      <c r="N8" s="13">
        <v>0.74247491638796004</v>
      </c>
      <c r="O8" s="13">
        <v>0.74613003095975206</v>
      </c>
      <c r="P8" s="13"/>
      <c r="Q8" s="13">
        <v>0.62162162162162204</v>
      </c>
      <c r="R8" s="13">
        <v>0.71621621621621601</v>
      </c>
      <c r="S8" s="13">
        <v>0.64130434782608703</v>
      </c>
      <c r="T8" s="13">
        <v>0.76635514018691597</v>
      </c>
      <c r="U8" s="13">
        <v>0.82258064516129004</v>
      </c>
      <c r="V8" s="13">
        <v>0.74809160305343503</v>
      </c>
      <c r="W8" s="13">
        <v>0.77551020408163296</v>
      </c>
      <c r="X8" s="13">
        <v>0.80701754385964897</v>
      </c>
      <c r="Y8" s="13"/>
      <c r="Z8" s="13">
        <v>0.73381294964028798</v>
      </c>
      <c r="AA8" s="13">
        <v>0.65030674846625802</v>
      </c>
      <c r="AB8" s="13">
        <v>0.831168831168831</v>
      </c>
      <c r="AC8" s="13">
        <v>0.74301675977653603</v>
      </c>
      <c r="AD8" s="13">
        <v>0.81904761904761902</v>
      </c>
      <c r="AE8" s="13">
        <v>0.72477064220183496</v>
      </c>
      <c r="AF8" s="13">
        <v>0.66666666666666696</v>
      </c>
      <c r="AG8" s="13">
        <v>0.81318681318681296</v>
      </c>
      <c r="AH8" s="13"/>
      <c r="AI8" s="13">
        <v>0.64444444444444404</v>
      </c>
      <c r="AJ8" s="13">
        <v>0.65979381443299001</v>
      </c>
      <c r="AK8" s="13">
        <v>0.72549019607843102</v>
      </c>
      <c r="AL8" s="13">
        <v>0.77091633466135501</v>
      </c>
      <c r="AM8" s="13">
        <v>0.78735632183908</v>
      </c>
      <c r="AN8" s="13"/>
      <c r="AO8" s="13">
        <v>0.77591973244147205</v>
      </c>
      <c r="AP8" s="13">
        <v>0.70833333333333304</v>
      </c>
      <c r="AQ8" s="13"/>
      <c r="AR8" s="13">
        <v>0.671875</v>
      </c>
      <c r="AS8" s="13">
        <v>0.80069930069930095</v>
      </c>
      <c r="AT8" s="13">
        <v>0.58823529411764697</v>
      </c>
      <c r="AU8" s="13">
        <v>0.67741935483870996</v>
      </c>
      <c r="AV8" s="13">
        <v>0.78151260504201703</v>
      </c>
      <c r="AW8" s="13">
        <v>0.76623376623376604</v>
      </c>
      <c r="AX8" s="13">
        <v>0.75</v>
      </c>
      <c r="AY8" s="13">
        <v>0.76470588235294101</v>
      </c>
      <c r="AZ8" s="13">
        <v>0.72549019607843102</v>
      </c>
      <c r="BA8" s="13">
        <v>0.77586206896551702</v>
      </c>
      <c r="BB8" s="13">
        <v>0.66666666666666696</v>
      </c>
      <c r="BC8" s="13">
        <v>0.660377358490566</v>
      </c>
      <c r="BD8" s="13"/>
      <c r="BE8" s="13">
        <v>0.81303116147308796</v>
      </c>
    </row>
    <row r="9" spans="2:57" ht="30" x14ac:dyDescent="0.25">
      <c r="B9" s="14" t="s">
        <v>177</v>
      </c>
      <c r="C9" s="13">
        <v>0.191446028513238</v>
      </c>
      <c r="D9" s="13">
        <v>0.19480519480519501</v>
      </c>
      <c r="E9" s="13">
        <v>0.17037037037037001</v>
      </c>
      <c r="F9" s="13">
        <v>0.20078740157480299</v>
      </c>
      <c r="G9" s="13">
        <v>0.19186046511627899</v>
      </c>
      <c r="H9" s="13"/>
      <c r="I9" s="13">
        <v>0.19098712446351901</v>
      </c>
      <c r="J9" s="13">
        <v>0.19186046511627899</v>
      </c>
      <c r="K9" s="13"/>
      <c r="L9" s="13">
        <v>0.1875</v>
      </c>
      <c r="M9" s="13">
        <v>0.177489177489178</v>
      </c>
      <c r="N9" s="13">
        <v>0.214046822742475</v>
      </c>
      <c r="O9" s="13">
        <v>0.18266253869969001</v>
      </c>
      <c r="P9" s="13"/>
      <c r="Q9" s="13">
        <v>0.27027027027027001</v>
      </c>
      <c r="R9" s="13">
        <v>0.14864864864864899</v>
      </c>
      <c r="S9" s="13">
        <v>0.23913043478260901</v>
      </c>
      <c r="T9" s="13">
        <v>0.168224299065421</v>
      </c>
      <c r="U9" s="13">
        <v>0.16129032258064499</v>
      </c>
      <c r="V9" s="13">
        <v>0.229007633587786</v>
      </c>
      <c r="W9" s="13">
        <v>0.183673469387755</v>
      </c>
      <c r="X9" s="13">
        <v>0.15350877192982501</v>
      </c>
      <c r="Y9" s="13"/>
      <c r="Z9" s="13">
        <v>0.20863309352518</v>
      </c>
      <c r="AA9" s="13">
        <v>0.28220858895705497</v>
      </c>
      <c r="AB9" s="13">
        <v>0.123376623376623</v>
      </c>
      <c r="AC9" s="13">
        <v>0.217877094972067</v>
      </c>
      <c r="AD9" s="13">
        <v>0.114285714285714</v>
      </c>
      <c r="AE9" s="13">
        <v>0.21100917431192701</v>
      </c>
      <c r="AF9" s="13">
        <v>0.238095238095238</v>
      </c>
      <c r="AG9" s="13">
        <v>0.10989010989011</v>
      </c>
      <c r="AH9" s="13"/>
      <c r="AI9" s="13">
        <v>0.22222222222222199</v>
      </c>
      <c r="AJ9" s="13">
        <v>0.25773195876288701</v>
      </c>
      <c r="AK9" s="13">
        <v>0.18954248366013099</v>
      </c>
      <c r="AL9" s="13">
        <v>0.18127490039840599</v>
      </c>
      <c r="AM9" s="13">
        <v>0.17816091954023</v>
      </c>
      <c r="AN9" s="13"/>
      <c r="AO9" s="13">
        <v>0.162207357859532</v>
      </c>
      <c r="AP9" s="13">
        <v>0.23697916666666699</v>
      </c>
      <c r="AQ9" s="13"/>
      <c r="AR9" s="13">
        <v>0.203125</v>
      </c>
      <c r="AS9" s="13">
        <v>0.16783216783216801</v>
      </c>
      <c r="AT9" s="13">
        <v>0.29411764705882398</v>
      </c>
      <c r="AU9" s="13">
        <v>0.19354838709677399</v>
      </c>
      <c r="AV9" s="13">
        <v>0.159663865546218</v>
      </c>
      <c r="AW9" s="13">
        <v>0.18181818181818199</v>
      </c>
      <c r="AX9" s="13">
        <v>0.19047619047618999</v>
      </c>
      <c r="AY9" s="13">
        <v>0.20588235294117599</v>
      </c>
      <c r="AZ9" s="13">
        <v>0.23529411764705899</v>
      </c>
      <c r="BA9" s="13">
        <v>0.13793103448275901</v>
      </c>
      <c r="BB9" s="13">
        <v>0.28070175438596501</v>
      </c>
      <c r="BC9" s="13">
        <v>0.22641509433962301</v>
      </c>
      <c r="BD9" s="13"/>
      <c r="BE9" s="13">
        <v>0.16430594900849901</v>
      </c>
    </row>
    <row r="10" spans="2:57" x14ac:dyDescent="0.25">
      <c r="B10" s="14" t="s">
        <v>178</v>
      </c>
      <c r="C10" s="13">
        <v>5.4989816700610997E-2</v>
      </c>
      <c r="D10" s="13">
        <v>0.207792207792208</v>
      </c>
      <c r="E10" s="13">
        <v>8.1481481481481502E-2</v>
      </c>
      <c r="F10" s="13">
        <v>3.9370078740157501E-2</v>
      </c>
      <c r="G10" s="13">
        <v>3.2945736434108502E-2</v>
      </c>
      <c r="H10" s="13"/>
      <c r="I10" s="13">
        <v>7.9399141630901296E-2</v>
      </c>
      <c r="J10" s="13">
        <v>3.2945736434108502E-2</v>
      </c>
      <c r="K10" s="13"/>
      <c r="L10" s="13">
        <v>7.8125E-2</v>
      </c>
      <c r="M10" s="13">
        <v>4.7619047619047603E-2</v>
      </c>
      <c r="N10" s="13">
        <v>4.0133779264213999E-2</v>
      </c>
      <c r="O10" s="13">
        <v>6.5015479876161006E-2</v>
      </c>
      <c r="P10" s="13"/>
      <c r="Q10" s="13">
        <v>0.108108108108108</v>
      </c>
      <c r="R10" s="13">
        <v>0.135135135135135</v>
      </c>
      <c r="S10" s="13">
        <v>0.119565217391304</v>
      </c>
      <c r="T10" s="13">
        <v>6.5420560747663503E-2</v>
      </c>
      <c r="U10" s="13">
        <v>1.6129032258064498E-2</v>
      </c>
      <c r="V10" s="13">
        <v>2.2900763358778602E-2</v>
      </c>
      <c r="W10" s="13">
        <v>4.08163265306122E-2</v>
      </c>
      <c r="X10" s="13">
        <v>2.1929824561403501E-2</v>
      </c>
      <c r="Y10" s="13"/>
      <c r="Z10" s="13">
        <v>5.7553956834532398E-2</v>
      </c>
      <c r="AA10" s="13">
        <v>6.7484662576687102E-2</v>
      </c>
      <c r="AB10" s="13">
        <v>3.2467532467532499E-2</v>
      </c>
      <c r="AC10" s="13">
        <v>3.91061452513966E-2</v>
      </c>
      <c r="AD10" s="13">
        <v>5.7142857142857099E-2</v>
      </c>
      <c r="AE10" s="13">
        <v>6.4220183486238494E-2</v>
      </c>
      <c r="AF10" s="13">
        <v>9.5238095238095205E-2</v>
      </c>
      <c r="AG10" s="13">
        <v>6.5934065934065894E-2</v>
      </c>
      <c r="AH10" s="13"/>
      <c r="AI10" s="13">
        <v>0.133333333333333</v>
      </c>
      <c r="AJ10" s="13">
        <v>8.2474226804123696E-2</v>
      </c>
      <c r="AK10" s="13">
        <v>7.8431372549019607E-2</v>
      </c>
      <c r="AL10" s="13">
        <v>4.1832669322709203E-2</v>
      </c>
      <c r="AM10" s="13">
        <v>3.4482758620689703E-2</v>
      </c>
      <c r="AN10" s="13"/>
      <c r="AO10" s="13">
        <v>5.8528428093645501E-2</v>
      </c>
      <c r="AP10" s="13">
        <v>4.9479166666666699E-2</v>
      </c>
      <c r="AQ10" s="13"/>
      <c r="AR10" s="13">
        <v>9.375E-2</v>
      </c>
      <c r="AS10" s="13">
        <v>2.7972027972028E-2</v>
      </c>
      <c r="AT10" s="13">
        <v>0.11764705882352899</v>
      </c>
      <c r="AU10" s="13">
        <v>0.12903225806451599</v>
      </c>
      <c r="AV10" s="13">
        <v>5.8823529411764698E-2</v>
      </c>
      <c r="AW10" s="13">
        <v>3.8961038961039002E-2</v>
      </c>
      <c r="AX10" s="13">
        <v>5.95238095238095E-2</v>
      </c>
      <c r="AY10" s="13">
        <v>2.9411764705882401E-2</v>
      </c>
      <c r="AZ10" s="13">
        <v>3.9215686274509803E-2</v>
      </c>
      <c r="BA10" s="13">
        <v>8.6206896551724102E-2</v>
      </c>
      <c r="BB10" s="13">
        <v>5.2631578947368397E-2</v>
      </c>
      <c r="BC10" s="13">
        <v>0.113207547169811</v>
      </c>
      <c r="BD10" s="13"/>
      <c r="BE10" s="13">
        <v>1.9830028328611901E-2</v>
      </c>
    </row>
    <row r="11" spans="2:57" x14ac:dyDescent="0.25">
      <c r="B11" s="14" t="s">
        <v>82</v>
      </c>
      <c r="C11" s="19">
        <v>4.0733197556008099E-3</v>
      </c>
      <c r="D11" s="19">
        <v>0</v>
      </c>
      <c r="E11" s="19">
        <v>7.4074074074074103E-3</v>
      </c>
      <c r="F11" s="19">
        <v>0</v>
      </c>
      <c r="G11" s="19">
        <v>5.8139534883720903E-3</v>
      </c>
      <c r="H11" s="19"/>
      <c r="I11" s="19">
        <v>2.1459227467811202E-3</v>
      </c>
      <c r="J11" s="19">
        <v>5.8139534883720903E-3</v>
      </c>
      <c r="K11" s="19"/>
      <c r="L11" s="19">
        <v>0</v>
      </c>
      <c r="M11" s="19">
        <v>4.3290043290043299E-3</v>
      </c>
      <c r="N11" s="19">
        <v>3.3444816053511701E-3</v>
      </c>
      <c r="O11" s="19">
        <v>6.1919504643962904E-3</v>
      </c>
      <c r="P11" s="19"/>
      <c r="Q11" s="19">
        <v>0</v>
      </c>
      <c r="R11" s="19">
        <v>0</v>
      </c>
      <c r="S11" s="19">
        <v>0</v>
      </c>
      <c r="T11" s="19">
        <v>0</v>
      </c>
      <c r="U11" s="19">
        <v>0</v>
      </c>
      <c r="V11" s="19">
        <v>0</v>
      </c>
      <c r="W11" s="19">
        <v>0</v>
      </c>
      <c r="X11" s="19">
        <v>1.7543859649122799E-2</v>
      </c>
      <c r="Y11" s="19"/>
      <c r="Z11" s="19">
        <v>0</v>
      </c>
      <c r="AA11" s="19">
        <v>0</v>
      </c>
      <c r="AB11" s="19">
        <v>1.2987012987013E-2</v>
      </c>
      <c r="AC11" s="19">
        <v>0</v>
      </c>
      <c r="AD11" s="19">
        <v>9.5238095238095195E-3</v>
      </c>
      <c r="AE11" s="19">
        <v>0</v>
      </c>
      <c r="AF11" s="19">
        <v>0</v>
      </c>
      <c r="AG11" s="19">
        <v>1.0989010989011E-2</v>
      </c>
      <c r="AH11" s="19"/>
      <c r="AI11" s="19">
        <v>0</v>
      </c>
      <c r="AJ11" s="19">
        <v>0</v>
      </c>
      <c r="AK11" s="19">
        <v>6.5359477124183E-3</v>
      </c>
      <c r="AL11" s="19">
        <v>5.9760956175298804E-3</v>
      </c>
      <c r="AM11" s="19">
        <v>0</v>
      </c>
      <c r="AN11" s="19"/>
      <c r="AO11" s="19">
        <v>3.3444816053511701E-3</v>
      </c>
      <c r="AP11" s="19">
        <v>5.2083333333333296E-3</v>
      </c>
      <c r="AQ11" s="19"/>
      <c r="AR11" s="19">
        <v>3.125E-2</v>
      </c>
      <c r="AS11" s="19">
        <v>3.4965034965035E-3</v>
      </c>
      <c r="AT11" s="19">
        <v>0</v>
      </c>
      <c r="AU11" s="19">
        <v>0</v>
      </c>
      <c r="AV11" s="19">
        <v>0</v>
      </c>
      <c r="AW11" s="19">
        <v>1.2987012987013E-2</v>
      </c>
      <c r="AX11" s="19">
        <v>0</v>
      </c>
      <c r="AY11" s="19">
        <v>0</v>
      </c>
      <c r="AZ11" s="19">
        <v>0</v>
      </c>
      <c r="BA11" s="19">
        <v>0</v>
      </c>
      <c r="BB11" s="19">
        <v>0</v>
      </c>
      <c r="BC11" s="19">
        <v>0</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0.58146639511201603</v>
      </c>
      <c r="D8" s="13">
        <v>0.40259740259740301</v>
      </c>
      <c r="E8" s="13">
        <v>0.48888888888888898</v>
      </c>
      <c r="F8" s="13">
        <v>0.559055118110236</v>
      </c>
      <c r="G8" s="13">
        <v>0.64341085271317799</v>
      </c>
      <c r="H8" s="13"/>
      <c r="I8" s="13">
        <v>0.51287553648068696</v>
      </c>
      <c r="J8" s="13">
        <v>0.64341085271317799</v>
      </c>
      <c r="K8" s="13"/>
      <c r="L8" s="13">
        <v>0.640625</v>
      </c>
      <c r="M8" s="13">
        <v>0.58441558441558406</v>
      </c>
      <c r="N8" s="13">
        <v>0.60200668896321097</v>
      </c>
      <c r="O8" s="13">
        <v>0.538699690402477</v>
      </c>
      <c r="P8" s="13"/>
      <c r="Q8" s="13">
        <v>0.44144144144144098</v>
      </c>
      <c r="R8" s="13">
        <v>0.59459459459459496</v>
      </c>
      <c r="S8" s="13">
        <v>0.52173913043478304</v>
      </c>
      <c r="T8" s="13">
        <v>0.57009345794392496</v>
      </c>
      <c r="U8" s="13">
        <v>0.62096774193548399</v>
      </c>
      <c r="V8" s="13">
        <v>0.58778625954198505</v>
      </c>
      <c r="W8" s="13">
        <v>0.63265306122449005</v>
      </c>
      <c r="X8" s="13">
        <v>0.64912280701754399</v>
      </c>
      <c r="Y8" s="13"/>
      <c r="Z8" s="13">
        <v>0.611510791366906</v>
      </c>
      <c r="AA8" s="13">
        <v>0.61349693251533699</v>
      </c>
      <c r="AB8" s="13">
        <v>0.53896103896103897</v>
      </c>
      <c r="AC8" s="13">
        <v>0.62569832402234604</v>
      </c>
      <c r="AD8" s="13">
        <v>0.580952380952381</v>
      </c>
      <c r="AE8" s="13">
        <v>0.45871559633027498</v>
      </c>
      <c r="AF8" s="13">
        <v>0.59523809523809501</v>
      </c>
      <c r="AG8" s="13">
        <v>0.60439560439560402</v>
      </c>
      <c r="AH8" s="13"/>
      <c r="AI8" s="13">
        <v>0.44444444444444398</v>
      </c>
      <c r="AJ8" s="13">
        <v>0.49484536082474201</v>
      </c>
      <c r="AK8" s="13">
        <v>0.53594771241830097</v>
      </c>
      <c r="AL8" s="13">
        <v>0.58366533864541803</v>
      </c>
      <c r="AM8" s="13">
        <v>0.70689655172413801</v>
      </c>
      <c r="AN8" s="13"/>
      <c r="AO8" s="13">
        <v>0.565217391304348</v>
      </c>
      <c r="AP8" s="13">
        <v>0.60677083333333304</v>
      </c>
      <c r="AQ8" s="13"/>
      <c r="AR8" s="13">
        <v>0.609375</v>
      </c>
      <c r="AS8" s="13">
        <v>0.57342657342657299</v>
      </c>
      <c r="AT8" s="13">
        <v>0.58823529411764697</v>
      </c>
      <c r="AU8" s="13">
        <v>0.54838709677419395</v>
      </c>
      <c r="AV8" s="13">
        <v>0.56302521008403394</v>
      </c>
      <c r="AW8" s="13">
        <v>0.64935064935064901</v>
      </c>
      <c r="AX8" s="13">
        <v>0.66666666666666696</v>
      </c>
      <c r="AY8" s="13">
        <v>0.52941176470588203</v>
      </c>
      <c r="AZ8" s="13">
        <v>0.59803921568627405</v>
      </c>
      <c r="BA8" s="13">
        <v>0.53448275862068995</v>
      </c>
      <c r="BB8" s="13">
        <v>0.54385964912280704</v>
      </c>
      <c r="BC8" s="13">
        <v>0.50943396226415105</v>
      </c>
      <c r="BD8" s="13"/>
      <c r="BE8" s="13">
        <v>0.64589235127478795</v>
      </c>
    </row>
    <row r="9" spans="2:57" ht="30" x14ac:dyDescent="0.25">
      <c r="B9" s="14" t="s">
        <v>177</v>
      </c>
      <c r="C9" s="13">
        <v>0.25560081466395101</v>
      </c>
      <c r="D9" s="13">
        <v>0.31168831168831201</v>
      </c>
      <c r="E9" s="13">
        <v>0.22222222222222199</v>
      </c>
      <c r="F9" s="13">
        <v>0.25984251968503902</v>
      </c>
      <c r="G9" s="13">
        <v>0.25387596899224801</v>
      </c>
      <c r="H9" s="13"/>
      <c r="I9" s="13">
        <v>0.257510729613734</v>
      </c>
      <c r="J9" s="13">
        <v>0.25387596899224801</v>
      </c>
      <c r="K9" s="13"/>
      <c r="L9" s="13">
        <v>0.2265625</v>
      </c>
      <c r="M9" s="13">
        <v>0.30303030303030298</v>
      </c>
      <c r="N9" s="13">
        <v>0.24080267558528401</v>
      </c>
      <c r="O9" s="13">
        <v>0.24458204334365299</v>
      </c>
      <c r="P9" s="13"/>
      <c r="Q9" s="13">
        <v>0.31531531531531498</v>
      </c>
      <c r="R9" s="13">
        <v>0.22972972972972999</v>
      </c>
      <c r="S9" s="13">
        <v>0.29347826086956502</v>
      </c>
      <c r="T9" s="13">
        <v>0.233644859813084</v>
      </c>
      <c r="U9" s="13">
        <v>0.241935483870968</v>
      </c>
      <c r="V9" s="13">
        <v>0.30534351145038202</v>
      </c>
      <c r="W9" s="13">
        <v>0.23469387755102</v>
      </c>
      <c r="X9" s="13">
        <v>0.20614035087719301</v>
      </c>
      <c r="Y9" s="13"/>
      <c r="Z9" s="13">
        <v>0.23741007194244601</v>
      </c>
      <c r="AA9" s="13">
        <v>0.27607361963190202</v>
      </c>
      <c r="AB9" s="13">
        <v>0.24025974025974001</v>
      </c>
      <c r="AC9" s="13">
        <v>0.25698324022346403</v>
      </c>
      <c r="AD9" s="13">
        <v>0.17142857142857101</v>
      </c>
      <c r="AE9" s="13">
        <v>0.302752293577982</v>
      </c>
      <c r="AF9" s="13">
        <v>0.30952380952380998</v>
      </c>
      <c r="AG9" s="13">
        <v>0.28571428571428598</v>
      </c>
      <c r="AH9" s="13"/>
      <c r="AI9" s="13">
        <v>0.33333333333333298</v>
      </c>
      <c r="AJ9" s="13">
        <v>0.30927835051546398</v>
      </c>
      <c r="AK9" s="13">
        <v>0.28104575163398698</v>
      </c>
      <c r="AL9" s="13">
        <v>0.25099601593625498</v>
      </c>
      <c r="AM9" s="13">
        <v>0.20114942528735599</v>
      </c>
      <c r="AN9" s="13"/>
      <c r="AO9" s="13">
        <v>0.24916387959866201</v>
      </c>
      <c r="AP9" s="13">
        <v>0.265625</v>
      </c>
      <c r="AQ9" s="13"/>
      <c r="AR9" s="13">
        <v>0.296875</v>
      </c>
      <c r="AS9" s="13">
        <v>0.25524475524475498</v>
      </c>
      <c r="AT9" s="13">
        <v>0.23529411764705899</v>
      </c>
      <c r="AU9" s="13">
        <v>0.35483870967741898</v>
      </c>
      <c r="AV9" s="13">
        <v>0.22689075630252101</v>
      </c>
      <c r="AW9" s="13">
        <v>0.19480519480519501</v>
      </c>
      <c r="AX9" s="13">
        <v>0.226190476190476</v>
      </c>
      <c r="AY9" s="13">
        <v>0.26470588235294101</v>
      </c>
      <c r="AZ9" s="13">
        <v>0.22549019607843099</v>
      </c>
      <c r="BA9" s="13">
        <v>0.29310344827586199</v>
      </c>
      <c r="BB9" s="13">
        <v>0.35087719298245601</v>
      </c>
      <c r="BC9" s="13">
        <v>0.26415094339622602</v>
      </c>
      <c r="BD9" s="13"/>
      <c r="BE9" s="13">
        <v>0.21529745042492901</v>
      </c>
    </row>
    <row r="10" spans="2:57" x14ac:dyDescent="0.25">
      <c r="B10" s="14" t="s">
        <v>178</v>
      </c>
      <c r="C10" s="13">
        <v>0.141547861507128</v>
      </c>
      <c r="D10" s="13">
        <v>0.28571428571428598</v>
      </c>
      <c r="E10" s="13">
        <v>0.25185185185185199</v>
      </c>
      <c r="F10" s="13">
        <v>0.16535433070866101</v>
      </c>
      <c r="G10" s="13">
        <v>7.9457364341085301E-2</v>
      </c>
      <c r="H10" s="13"/>
      <c r="I10" s="13">
        <v>0.210300429184549</v>
      </c>
      <c r="J10" s="13">
        <v>7.9457364341085301E-2</v>
      </c>
      <c r="K10" s="13"/>
      <c r="L10" s="13">
        <v>0.109375</v>
      </c>
      <c r="M10" s="13">
        <v>0.103896103896104</v>
      </c>
      <c r="N10" s="13">
        <v>0.13712374581939801</v>
      </c>
      <c r="O10" s="13">
        <v>0.185758513931889</v>
      </c>
      <c r="P10" s="13"/>
      <c r="Q10" s="13">
        <v>0.23423423423423401</v>
      </c>
      <c r="R10" s="13">
        <v>0.17567567567567599</v>
      </c>
      <c r="S10" s="13">
        <v>0.16304347826087001</v>
      </c>
      <c r="T10" s="13">
        <v>0.177570093457944</v>
      </c>
      <c r="U10" s="13">
        <v>8.8709677419354802E-2</v>
      </c>
      <c r="V10" s="13">
        <v>9.9236641221374003E-2</v>
      </c>
      <c r="W10" s="13">
        <v>0.13265306122449</v>
      </c>
      <c r="X10" s="13">
        <v>0.114035087719298</v>
      </c>
      <c r="Y10" s="13"/>
      <c r="Z10" s="13">
        <v>0.14388489208633101</v>
      </c>
      <c r="AA10" s="13">
        <v>9.8159509202454004E-2</v>
      </c>
      <c r="AB10" s="13">
        <v>0.17532467532467499</v>
      </c>
      <c r="AC10" s="13">
        <v>0.100558659217877</v>
      </c>
      <c r="AD10" s="13">
        <v>0.22857142857142901</v>
      </c>
      <c r="AE10" s="13">
        <v>0.192660550458716</v>
      </c>
      <c r="AF10" s="13">
        <v>9.5238095238095205E-2</v>
      </c>
      <c r="AG10" s="13">
        <v>9.8901098901098897E-2</v>
      </c>
      <c r="AH10" s="13"/>
      <c r="AI10" s="13">
        <v>0.2</v>
      </c>
      <c r="AJ10" s="13">
        <v>0.17525773195876301</v>
      </c>
      <c r="AK10" s="13">
        <v>0.15032679738562099</v>
      </c>
      <c r="AL10" s="13">
        <v>0.14541832669322699</v>
      </c>
      <c r="AM10" s="13">
        <v>8.04597701149425E-2</v>
      </c>
      <c r="AN10" s="13"/>
      <c r="AO10" s="13">
        <v>0.165551839464883</v>
      </c>
      <c r="AP10" s="13">
        <v>0.104166666666667</v>
      </c>
      <c r="AQ10" s="13"/>
      <c r="AR10" s="13">
        <v>9.375E-2</v>
      </c>
      <c r="AS10" s="13">
        <v>0.13986013986014001</v>
      </c>
      <c r="AT10" s="13">
        <v>0.11764705882352899</v>
      </c>
      <c r="AU10" s="13">
        <v>9.6774193548387094E-2</v>
      </c>
      <c r="AV10" s="13">
        <v>0.184873949579832</v>
      </c>
      <c r="AW10" s="13">
        <v>0.12987012987013</v>
      </c>
      <c r="AX10" s="13">
        <v>9.5238095238095205E-2</v>
      </c>
      <c r="AY10" s="13">
        <v>0.20588235294117599</v>
      </c>
      <c r="AZ10" s="13">
        <v>0.16666666666666699</v>
      </c>
      <c r="BA10" s="13">
        <v>0.13793103448275901</v>
      </c>
      <c r="BB10" s="13">
        <v>8.7719298245614002E-2</v>
      </c>
      <c r="BC10" s="13">
        <v>0.20754716981132099</v>
      </c>
      <c r="BD10" s="13"/>
      <c r="BE10" s="13">
        <v>0.113314447592068</v>
      </c>
    </row>
    <row r="11" spans="2:57" x14ac:dyDescent="0.25">
      <c r="B11" s="14" t="s">
        <v>82</v>
      </c>
      <c r="C11" s="19">
        <v>2.1384928716904301E-2</v>
      </c>
      <c r="D11" s="19">
        <v>0</v>
      </c>
      <c r="E11" s="19">
        <v>3.7037037037037E-2</v>
      </c>
      <c r="F11" s="19">
        <v>1.5748031496062999E-2</v>
      </c>
      <c r="G11" s="19">
        <v>2.32558139534884E-2</v>
      </c>
      <c r="H11" s="19"/>
      <c r="I11" s="19">
        <v>1.9313304721029999E-2</v>
      </c>
      <c r="J11" s="19">
        <v>2.32558139534884E-2</v>
      </c>
      <c r="K11" s="19"/>
      <c r="L11" s="19">
        <v>2.34375E-2</v>
      </c>
      <c r="M11" s="19">
        <v>8.6580086580086597E-3</v>
      </c>
      <c r="N11" s="19">
        <v>2.0066889632107E-2</v>
      </c>
      <c r="O11" s="19">
        <v>3.09597523219814E-2</v>
      </c>
      <c r="P11" s="19"/>
      <c r="Q11" s="19">
        <v>9.0090090090090107E-3</v>
      </c>
      <c r="R11" s="19">
        <v>0</v>
      </c>
      <c r="S11" s="19">
        <v>2.1739130434782601E-2</v>
      </c>
      <c r="T11" s="19">
        <v>1.86915887850467E-2</v>
      </c>
      <c r="U11" s="19">
        <v>4.8387096774193498E-2</v>
      </c>
      <c r="V11" s="19">
        <v>7.63358778625954E-3</v>
      </c>
      <c r="W11" s="19">
        <v>0</v>
      </c>
      <c r="X11" s="19">
        <v>3.07017543859649E-2</v>
      </c>
      <c r="Y11" s="19"/>
      <c r="Z11" s="19">
        <v>7.1942446043165497E-3</v>
      </c>
      <c r="AA11" s="19">
        <v>1.22699386503067E-2</v>
      </c>
      <c r="AB11" s="19">
        <v>4.5454545454545497E-2</v>
      </c>
      <c r="AC11" s="19">
        <v>1.67597765363128E-2</v>
      </c>
      <c r="AD11" s="19">
        <v>1.9047619047619001E-2</v>
      </c>
      <c r="AE11" s="19">
        <v>4.5871559633027498E-2</v>
      </c>
      <c r="AF11" s="19">
        <v>0</v>
      </c>
      <c r="AG11" s="19">
        <v>1.0989010989011E-2</v>
      </c>
      <c r="AH11" s="19"/>
      <c r="AI11" s="19">
        <v>2.2222222222222199E-2</v>
      </c>
      <c r="AJ11" s="19">
        <v>2.06185567010309E-2</v>
      </c>
      <c r="AK11" s="19">
        <v>3.2679738562091498E-2</v>
      </c>
      <c r="AL11" s="19">
        <v>1.9920318725099601E-2</v>
      </c>
      <c r="AM11" s="19">
        <v>1.1494252873563199E-2</v>
      </c>
      <c r="AN11" s="19"/>
      <c r="AO11" s="19">
        <v>2.0066889632107E-2</v>
      </c>
      <c r="AP11" s="19">
        <v>2.34375E-2</v>
      </c>
      <c r="AQ11" s="19"/>
      <c r="AR11" s="19">
        <v>0</v>
      </c>
      <c r="AS11" s="19">
        <v>3.1468531468531499E-2</v>
      </c>
      <c r="AT11" s="19">
        <v>5.8823529411764698E-2</v>
      </c>
      <c r="AU11" s="19">
        <v>0</v>
      </c>
      <c r="AV11" s="19">
        <v>2.5210084033613401E-2</v>
      </c>
      <c r="AW11" s="19">
        <v>2.5974025974026E-2</v>
      </c>
      <c r="AX11" s="19">
        <v>1.1904761904761901E-2</v>
      </c>
      <c r="AY11" s="19">
        <v>0</v>
      </c>
      <c r="AZ11" s="19">
        <v>9.8039215686274508E-3</v>
      </c>
      <c r="BA11" s="19">
        <v>3.4482758620689703E-2</v>
      </c>
      <c r="BB11" s="19">
        <v>1.7543859649122799E-2</v>
      </c>
      <c r="BC11" s="19">
        <v>1.88679245283019E-2</v>
      </c>
      <c r="BD11" s="19"/>
      <c r="BE11" s="19">
        <v>2.54957507082153E-2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186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0.70366598778004097</v>
      </c>
      <c r="D8" s="13">
        <v>0.45454545454545497</v>
      </c>
      <c r="E8" s="13">
        <v>0.55555555555555602</v>
      </c>
      <c r="F8" s="13">
        <v>0.70866141732283505</v>
      </c>
      <c r="G8" s="13">
        <v>0.77713178294573604</v>
      </c>
      <c r="H8" s="13"/>
      <c r="I8" s="13">
        <v>0.62231759656652397</v>
      </c>
      <c r="J8" s="13">
        <v>0.77713178294573604</v>
      </c>
      <c r="K8" s="13"/>
      <c r="L8" s="13">
        <v>0.6953125</v>
      </c>
      <c r="M8" s="13">
        <v>0.73593073593073599</v>
      </c>
      <c r="N8" s="13">
        <v>0.71906354515050197</v>
      </c>
      <c r="O8" s="13">
        <v>0.66873065015479904</v>
      </c>
      <c r="P8" s="13"/>
      <c r="Q8" s="13">
        <v>0.52252252252252296</v>
      </c>
      <c r="R8" s="13">
        <v>0.62162162162162204</v>
      </c>
      <c r="S8" s="13">
        <v>0.63043478260869601</v>
      </c>
      <c r="T8" s="13">
        <v>0.73831775700934599</v>
      </c>
      <c r="U8" s="13">
        <v>0.74193548387096797</v>
      </c>
      <c r="V8" s="13">
        <v>0.68702290076335903</v>
      </c>
      <c r="W8" s="13">
        <v>0.75510204081632604</v>
      </c>
      <c r="X8" s="13">
        <v>0.80701754385964897</v>
      </c>
      <c r="Y8" s="13"/>
      <c r="Z8" s="13">
        <v>0.72661870503597104</v>
      </c>
      <c r="AA8" s="13">
        <v>0.61349693251533699</v>
      </c>
      <c r="AB8" s="13">
        <v>0.72077922077922096</v>
      </c>
      <c r="AC8" s="13">
        <v>0.77653631284916202</v>
      </c>
      <c r="AD8" s="13">
        <v>0.73333333333333295</v>
      </c>
      <c r="AE8" s="13">
        <v>0.65137614678899103</v>
      </c>
      <c r="AF8" s="13">
        <v>0.64285714285714302</v>
      </c>
      <c r="AG8" s="13">
        <v>0.71428571428571397</v>
      </c>
      <c r="AH8" s="13"/>
      <c r="AI8" s="13">
        <v>0.51111111111111096</v>
      </c>
      <c r="AJ8" s="13">
        <v>0.60824742268041199</v>
      </c>
      <c r="AK8" s="13">
        <v>0.58169934640522902</v>
      </c>
      <c r="AL8" s="13">
        <v>0.72908366533864499</v>
      </c>
      <c r="AM8" s="13">
        <v>0.83908045977011503</v>
      </c>
      <c r="AN8" s="13"/>
      <c r="AO8" s="13">
        <v>0.69899665551839496</v>
      </c>
      <c r="AP8" s="13">
        <v>0.7109375</v>
      </c>
      <c r="AQ8" s="13"/>
      <c r="AR8" s="13">
        <v>0.6875</v>
      </c>
      <c r="AS8" s="13">
        <v>0.71678321678321699</v>
      </c>
      <c r="AT8" s="13">
        <v>0.70588235294117696</v>
      </c>
      <c r="AU8" s="13">
        <v>0.74193548387096797</v>
      </c>
      <c r="AV8" s="13">
        <v>0.73949579831932799</v>
      </c>
      <c r="AW8" s="13">
        <v>0.662337662337662</v>
      </c>
      <c r="AX8" s="13">
        <v>0.75</v>
      </c>
      <c r="AY8" s="13">
        <v>0.64705882352941202</v>
      </c>
      <c r="AZ8" s="13">
        <v>0.70588235294117696</v>
      </c>
      <c r="BA8" s="13">
        <v>0.63793103448275901</v>
      </c>
      <c r="BB8" s="13">
        <v>0.66666666666666696</v>
      </c>
      <c r="BC8" s="13">
        <v>0.679245283018868</v>
      </c>
      <c r="BD8" s="13"/>
      <c r="BE8" s="13">
        <v>0.81869688385269102</v>
      </c>
    </row>
    <row r="9" spans="2:57" ht="30" x14ac:dyDescent="0.25">
      <c r="B9" s="14" t="s">
        <v>177</v>
      </c>
      <c r="C9" s="13">
        <v>0.20773930753564199</v>
      </c>
      <c r="D9" s="13">
        <v>0.25974025974025999</v>
      </c>
      <c r="E9" s="13">
        <v>0.25925925925925902</v>
      </c>
      <c r="F9" s="13">
        <v>0.208661417322835</v>
      </c>
      <c r="G9" s="13">
        <v>0.186046511627907</v>
      </c>
      <c r="H9" s="13"/>
      <c r="I9" s="13">
        <v>0.23175965665236101</v>
      </c>
      <c r="J9" s="13">
        <v>0.186046511627907</v>
      </c>
      <c r="K9" s="13"/>
      <c r="L9" s="13">
        <v>0.2109375</v>
      </c>
      <c r="M9" s="13">
        <v>0.19480519480519501</v>
      </c>
      <c r="N9" s="13">
        <v>0.20066889632106999</v>
      </c>
      <c r="O9" s="13">
        <v>0.222910216718266</v>
      </c>
      <c r="P9" s="13"/>
      <c r="Q9" s="13">
        <v>0.27027027027027001</v>
      </c>
      <c r="R9" s="13">
        <v>0.22972972972972999</v>
      </c>
      <c r="S9" s="13">
        <v>0.23913043478260901</v>
      </c>
      <c r="T9" s="13">
        <v>0.18691588785046701</v>
      </c>
      <c r="U9" s="13">
        <v>0.20161290322580599</v>
      </c>
      <c r="V9" s="13">
        <v>0.236641221374046</v>
      </c>
      <c r="W9" s="13">
        <v>0.19387755102040799</v>
      </c>
      <c r="X9" s="13">
        <v>0.16666666666666699</v>
      </c>
      <c r="Y9" s="13"/>
      <c r="Z9" s="13">
        <v>0.17985611510791399</v>
      </c>
      <c r="AA9" s="13">
        <v>0.23926380368098199</v>
      </c>
      <c r="AB9" s="13">
        <v>0.214285714285714</v>
      </c>
      <c r="AC9" s="13">
        <v>0.18994413407821201</v>
      </c>
      <c r="AD9" s="13">
        <v>0.2</v>
      </c>
      <c r="AE9" s="13">
        <v>0.22018348623853201</v>
      </c>
      <c r="AF9" s="13">
        <v>0.33333333333333298</v>
      </c>
      <c r="AG9" s="13">
        <v>0.15384615384615399</v>
      </c>
      <c r="AH9" s="13"/>
      <c r="AI9" s="13">
        <v>0.22222222222222199</v>
      </c>
      <c r="AJ9" s="13">
        <v>0.31958762886597902</v>
      </c>
      <c r="AK9" s="13">
        <v>0.23529411764705899</v>
      </c>
      <c r="AL9" s="13">
        <v>0.20517928286852599</v>
      </c>
      <c r="AM9" s="13">
        <v>0.13218390804597699</v>
      </c>
      <c r="AN9" s="13"/>
      <c r="AO9" s="13">
        <v>0.20234113712374599</v>
      </c>
      <c r="AP9" s="13">
        <v>0.21614583333333301</v>
      </c>
      <c r="AQ9" s="13"/>
      <c r="AR9" s="13">
        <v>0.25</v>
      </c>
      <c r="AS9" s="13">
        <v>0.22727272727272699</v>
      </c>
      <c r="AT9" s="13">
        <v>0.11764705882352899</v>
      </c>
      <c r="AU9" s="13">
        <v>0.225806451612903</v>
      </c>
      <c r="AV9" s="13">
        <v>0.159663865546218</v>
      </c>
      <c r="AW9" s="13">
        <v>0.207792207792208</v>
      </c>
      <c r="AX9" s="13">
        <v>0.214285714285714</v>
      </c>
      <c r="AY9" s="13">
        <v>0.23529411764705899</v>
      </c>
      <c r="AZ9" s="13">
        <v>0.18627450980392199</v>
      </c>
      <c r="BA9" s="13">
        <v>0.22413793103448301</v>
      </c>
      <c r="BB9" s="13">
        <v>0.21052631578947401</v>
      </c>
      <c r="BC9" s="13">
        <v>0.169811320754717</v>
      </c>
      <c r="BD9" s="13"/>
      <c r="BE9" s="13">
        <v>0.15580736543909299</v>
      </c>
    </row>
    <row r="10" spans="2:57" x14ac:dyDescent="0.25">
      <c r="B10" s="14" t="s">
        <v>178</v>
      </c>
      <c r="C10" s="13">
        <v>7.5356415478615102E-2</v>
      </c>
      <c r="D10" s="13">
        <v>0.28571428571428598</v>
      </c>
      <c r="E10" s="13">
        <v>0.17037037037037001</v>
      </c>
      <c r="F10" s="13">
        <v>5.5118110236220499E-2</v>
      </c>
      <c r="G10" s="13">
        <v>2.9069767441860499E-2</v>
      </c>
      <c r="H10" s="13"/>
      <c r="I10" s="13">
        <v>0.12660944206008601</v>
      </c>
      <c r="J10" s="13">
        <v>2.9069767441860499E-2</v>
      </c>
      <c r="K10" s="13"/>
      <c r="L10" s="13">
        <v>9.375E-2</v>
      </c>
      <c r="M10" s="13">
        <v>5.1948051948052E-2</v>
      </c>
      <c r="N10" s="13">
        <v>6.3545150501672198E-2</v>
      </c>
      <c r="O10" s="13">
        <v>9.5975232198142399E-2</v>
      </c>
      <c r="P10" s="13"/>
      <c r="Q10" s="13">
        <v>0.18918918918918901</v>
      </c>
      <c r="R10" s="13">
        <v>0.121621621621622</v>
      </c>
      <c r="S10" s="13">
        <v>0.119565217391304</v>
      </c>
      <c r="T10" s="13">
        <v>6.5420560747663503E-2</v>
      </c>
      <c r="U10" s="13">
        <v>5.6451612903225798E-2</v>
      </c>
      <c r="V10" s="13">
        <v>6.1068702290076299E-2</v>
      </c>
      <c r="W10" s="13">
        <v>5.10204081632653E-2</v>
      </c>
      <c r="X10" s="13">
        <v>1.3157894736842099E-2</v>
      </c>
      <c r="Y10" s="13"/>
      <c r="Z10" s="13">
        <v>9.3525179856115095E-2</v>
      </c>
      <c r="AA10" s="13">
        <v>0.128834355828221</v>
      </c>
      <c r="AB10" s="13">
        <v>3.2467532467532499E-2</v>
      </c>
      <c r="AC10" s="13">
        <v>2.7932960893854698E-2</v>
      </c>
      <c r="AD10" s="13">
        <v>6.6666666666666693E-2</v>
      </c>
      <c r="AE10" s="13">
        <v>9.1743119266055106E-2</v>
      </c>
      <c r="AF10" s="13">
        <v>2.3809523809523801E-2</v>
      </c>
      <c r="AG10" s="13">
        <v>0.13186813186813201</v>
      </c>
      <c r="AH10" s="13"/>
      <c r="AI10" s="13">
        <v>0.24444444444444399</v>
      </c>
      <c r="AJ10" s="13">
        <v>7.2164948453608199E-2</v>
      </c>
      <c r="AK10" s="13">
        <v>0.15686274509803899</v>
      </c>
      <c r="AL10" s="13">
        <v>5.1792828685259001E-2</v>
      </c>
      <c r="AM10" s="13">
        <v>2.8735632183908E-2</v>
      </c>
      <c r="AN10" s="13"/>
      <c r="AO10" s="13">
        <v>9.0301003344481601E-2</v>
      </c>
      <c r="AP10" s="13">
        <v>5.2083333333333301E-2</v>
      </c>
      <c r="AQ10" s="13"/>
      <c r="AR10" s="13">
        <v>6.25E-2</v>
      </c>
      <c r="AS10" s="13">
        <v>4.8951048951049E-2</v>
      </c>
      <c r="AT10" s="13">
        <v>0.11764705882352899</v>
      </c>
      <c r="AU10" s="13">
        <v>3.2258064516128997E-2</v>
      </c>
      <c r="AV10" s="13">
        <v>8.40336134453782E-2</v>
      </c>
      <c r="AW10" s="13">
        <v>7.7922077922077906E-2</v>
      </c>
      <c r="AX10" s="13">
        <v>3.5714285714285698E-2</v>
      </c>
      <c r="AY10" s="13">
        <v>0.11764705882352899</v>
      </c>
      <c r="AZ10" s="13">
        <v>9.8039215686274495E-2</v>
      </c>
      <c r="BA10" s="13">
        <v>0.13793103448275901</v>
      </c>
      <c r="BB10" s="13">
        <v>8.7719298245614002E-2</v>
      </c>
      <c r="BC10" s="13">
        <v>0.13207547169811301</v>
      </c>
      <c r="BD10" s="13"/>
      <c r="BE10" s="13">
        <v>2.2662889518413599E-2</v>
      </c>
    </row>
    <row r="11" spans="2:57" x14ac:dyDescent="0.25">
      <c r="B11" s="14" t="s">
        <v>82</v>
      </c>
      <c r="C11" s="19">
        <v>1.3238289205702599E-2</v>
      </c>
      <c r="D11" s="19">
        <v>0</v>
      </c>
      <c r="E11" s="19">
        <v>1.48148148148148E-2</v>
      </c>
      <c r="F11" s="19">
        <v>2.7559055118110201E-2</v>
      </c>
      <c r="G11" s="19">
        <v>7.7519379844961196E-3</v>
      </c>
      <c r="H11" s="19"/>
      <c r="I11" s="19">
        <v>1.9313304721029999E-2</v>
      </c>
      <c r="J11" s="19">
        <v>7.7519379844961196E-3</v>
      </c>
      <c r="K11" s="19"/>
      <c r="L11" s="19">
        <v>0</v>
      </c>
      <c r="M11" s="19">
        <v>1.7316017316017299E-2</v>
      </c>
      <c r="N11" s="19">
        <v>1.6722408026755901E-2</v>
      </c>
      <c r="O11" s="19">
        <v>1.23839009287926E-2</v>
      </c>
      <c r="P11" s="19"/>
      <c r="Q11" s="19">
        <v>1.8018018018018001E-2</v>
      </c>
      <c r="R11" s="19">
        <v>2.7027027027027001E-2</v>
      </c>
      <c r="S11" s="19">
        <v>1.0869565217391301E-2</v>
      </c>
      <c r="T11" s="19">
        <v>9.3457943925233603E-3</v>
      </c>
      <c r="U11" s="19">
        <v>0</v>
      </c>
      <c r="V11" s="19">
        <v>1.5267175572519101E-2</v>
      </c>
      <c r="W11" s="19">
        <v>0</v>
      </c>
      <c r="X11" s="19">
        <v>1.3157894736842099E-2</v>
      </c>
      <c r="Y11" s="19"/>
      <c r="Z11" s="19">
        <v>0</v>
      </c>
      <c r="AA11" s="19">
        <v>1.84049079754601E-2</v>
      </c>
      <c r="AB11" s="19">
        <v>3.2467532467532499E-2</v>
      </c>
      <c r="AC11" s="19">
        <v>5.5865921787709499E-3</v>
      </c>
      <c r="AD11" s="19">
        <v>0</v>
      </c>
      <c r="AE11" s="19">
        <v>3.6697247706422E-2</v>
      </c>
      <c r="AF11" s="19">
        <v>0</v>
      </c>
      <c r="AG11" s="19">
        <v>0</v>
      </c>
      <c r="AH11" s="19"/>
      <c r="AI11" s="19">
        <v>2.2222222222222199E-2</v>
      </c>
      <c r="AJ11" s="19">
        <v>0</v>
      </c>
      <c r="AK11" s="19">
        <v>2.61437908496732E-2</v>
      </c>
      <c r="AL11" s="19">
        <v>1.39442231075697E-2</v>
      </c>
      <c r="AM11" s="19">
        <v>0</v>
      </c>
      <c r="AN11" s="19"/>
      <c r="AO11" s="19">
        <v>8.3612040133779295E-3</v>
      </c>
      <c r="AP11" s="19">
        <v>2.0833333333333301E-2</v>
      </c>
      <c r="AQ11" s="19"/>
      <c r="AR11" s="19">
        <v>0</v>
      </c>
      <c r="AS11" s="19">
        <v>6.9930069930069904E-3</v>
      </c>
      <c r="AT11" s="19">
        <v>5.8823529411764698E-2</v>
      </c>
      <c r="AU11" s="19">
        <v>0</v>
      </c>
      <c r="AV11" s="19">
        <v>1.6806722689075598E-2</v>
      </c>
      <c r="AW11" s="19">
        <v>5.1948051948052E-2</v>
      </c>
      <c r="AX11" s="19">
        <v>0</v>
      </c>
      <c r="AY11" s="19">
        <v>0</v>
      </c>
      <c r="AZ11" s="19">
        <v>9.8039215686274508E-3</v>
      </c>
      <c r="BA11" s="19">
        <v>0</v>
      </c>
      <c r="BB11" s="19">
        <v>3.5087719298245598E-2</v>
      </c>
      <c r="BC11" s="19">
        <v>1.88679245283019E-2</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J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8" t="s">
        <v>179</v>
      </c>
      <c r="E2" s="25"/>
      <c r="F2" s="25"/>
      <c r="G2" s="25"/>
      <c r="H2" s="25"/>
      <c r="I2" s="25"/>
      <c r="J2" s="25"/>
    </row>
    <row r="6" spans="2:10" ht="50.1" customHeight="1" x14ac:dyDescent="0.25">
      <c r="B6" s="16" t="s">
        <v>15</v>
      </c>
      <c r="C6" s="16" t="s">
        <v>187</v>
      </c>
      <c r="D6" s="16" t="s">
        <v>188</v>
      </c>
      <c r="E6" s="16" t="s">
        <v>189</v>
      </c>
      <c r="F6" s="16" t="s">
        <v>190</v>
      </c>
      <c r="G6" s="16" t="s">
        <v>191</v>
      </c>
      <c r="H6" s="16" t="s">
        <v>192</v>
      </c>
      <c r="I6" s="16" t="s">
        <v>193</v>
      </c>
    </row>
    <row r="7" spans="2:10" ht="30" x14ac:dyDescent="0.25">
      <c r="B7" s="14" t="s">
        <v>176</v>
      </c>
      <c r="C7" s="13">
        <v>0.55906313645621197</v>
      </c>
      <c r="D7" s="13">
        <v>0.617107942973523</v>
      </c>
      <c r="E7" s="13">
        <v>0.63543788187372696</v>
      </c>
      <c r="F7" s="13">
        <v>0.69551934826883899</v>
      </c>
      <c r="G7" s="13">
        <v>0.63034623217922603</v>
      </c>
      <c r="H7" s="13">
        <v>0.64867617107942999</v>
      </c>
      <c r="I7" s="13">
        <v>0.56619144602851301</v>
      </c>
    </row>
    <row r="8" spans="2:10" ht="30" x14ac:dyDescent="0.25">
      <c r="B8" s="14" t="s">
        <v>177</v>
      </c>
      <c r="C8" s="13">
        <v>0.287169042769857</v>
      </c>
      <c r="D8" s="13">
        <v>0.33095723014256601</v>
      </c>
      <c r="E8" s="13">
        <v>0.310590631364562</v>
      </c>
      <c r="F8" s="13">
        <v>0.22301425661914501</v>
      </c>
      <c r="G8" s="13">
        <v>0.334012219959267</v>
      </c>
      <c r="H8" s="13">
        <v>0.27494908350305503</v>
      </c>
      <c r="I8" s="13">
        <v>0.25865580448065201</v>
      </c>
    </row>
    <row r="9" spans="2:10" x14ac:dyDescent="0.25">
      <c r="B9" s="14" t="s">
        <v>178</v>
      </c>
      <c r="C9" s="13">
        <v>0.13849287169042801</v>
      </c>
      <c r="D9" s="13">
        <v>4.2769857433808602E-2</v>
      </c>
      <c r="E9" s="13">
        <v>3.8696537678207701E-2</v>
      </c>
      <c r="F9" s="13">
        <v>6.7209775967413399E-2</v>
      </c>
      <c r="G9" s="13">
        <v>2.0366598778004098E-2</v>
      </c>
      <c r="H9" s="13">
        <v>6.0081466395111999E-2</v>
      </c>
      <c r="I9" s="13">
        <v>0.12830957230142601</v>
      </c>
    </row>
    <row r="10" spans="2:10" x14ac:dyDescent="0.25">
      <c r="B10" s="14" t="s">
        <v>82</v>
      </c>
      <c r="C10" s="13">
        <v>1.52749490835031E-2</v>
      </c>
      <c r="D10" s="13">
        <v>9.1649694501018293E-3</v>
      </c>
      <c r="E10" s="13">
        <v>1.52749490835031E-2</v>
      </c>
      <c r="F10" s="13">
        <v>1.4256619144602901E-2</v>
      </c>
      <c r="G10" s="13">
        <v>1.52749490835031E-2</v>
      </c>
      <c r="H10" s="13">
        <v>1.6293279022403299E-2</v>
      </c>
      <c r="I10" s="13">
        <v>4.6843177189409398E-2</v>
      </c>
    </row>
    <row r="11" spans="2:10" x14ac:dyDescent="0.25">
      <c r="B11" s="15"/>
      <c r="C11" s="15"/>
      <c r="D11" s="15"/>
      <c r="E11" s="15"/>
      <c r="F11" s="15"/>
      <c r="G11" s="15"/>
      <c r="H11" s="15"/>
      <c r="I11" s="15"/>
    </row>
    <row r="12" spans="2:10" x14ac:dyDescent="0.25">
      <c r="B12" t="s">
        <v>84</v>
      </c>
    </row>
    <row r="13" spans="2:10" x14ac:dyDescent="0.25">
      <c r="B13" t="s">
        <v>85</v>
      </c>
    </row>
    <row r="17" spans="2:2" x14ac:dyDescent="0.25">
      <c r="B17"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E16"/>
  <sheetViews>
    <sheetView showGridLines="0" tabSelected="1"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87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79</v>
      </c>
      <c r="C8" s="13">
        <v>0.82077393075356397</v>
      </c>
      <c r="D8" s="13">
        <v>0.67532467532467499</v>
      </c>
      <c r="E8" s="13">
        <v>0.718518518518519</v>
      </c>
      <c r="F8" s="13">
        <v>0.83858267716535395</v>
      </c>
      <c r="G8" s="13">
        <v>0.86046511627906996</v>
      </c>
      <c r="H8" s="13"/>
      <c r="I8" s="13">
        <v>0.77682403433476399</v>
      </c>
      <c r="J8" s="13">
        <v>0.86046511627906996</v>
      </c>
      <c r="K8" s="13"/>
      <c r="L8" s="13">
        <v>0.7890625</v>
      </c>
      <c r="M8" s="13">
        <v>0.831168831168831</v>
      </c>
      <c r="N8" s="13">
        <v>0.85284280936454804</v>
      </c>
      <c r="O8" s="13">
        <v>0.79566563467492302</v>
      </c>
      <c r="P8" s="13"/>
      <c r="Q8" s="13">
        <v>0.72972972972973005</v>
      </c>
      <c r="R8" s="13">
        <v>0.75675675675675702</v>
      </c>
      <c r="S8" s="13">
        <v>0.75</v>
      </c>
      <c r="T8" s="13">
        <v>0.81308411214953302</v>
      </c>
      <c r="U8" s="13">
        <v>0.80645161290322598</v>
      </c>
      <c r="V8" s="13">
        <v>0.86259541984732802</v>
      </c>
      <c r="W8" s="13">
        <v>0.84693877551020402</v>
      </c>
      <c r="X8" s="13">
        <v>0.890350877192982</v>
      </c>
      <c r="Y8" s="13"/>
      <c r="Z8" s="13">
        <v>0.82014388489208601</v>
      </c>
      <c r="AA8" s="13">
        <v>0.82208588957055195</v>
      </c>
      <c r="AB8" s="13">
        <v>0.86363636363636398</v>
      </c>
      <c r="AC8" s="13">
        <v>0.83240223463687102</v>
      </c>
      <c r="AD8" s="13">
        <v>0.81904761904761902</v>
      </c>
      <c r="AE8" s="13">
        <v>0.798165137614679</v>
      </c>
      <c r="AF8" s="13">
        <v>0.73809523809523803</v>
      </c>
      <c r="AG8" s="13">
        <v>0.79120879120879095</v>
      </c>
      <c r="AH8" s="13"/>
      <c r="AI8" s="13">
        <v>0.71111111111111103</v>
      </c>
      <c r="AJ8" s="13">
        <v>0.74226804123711299</v>
      </c>
      <c r="AK8" s="13">
        <v>0.74509803921568596</v>
      </c>
      <c r="AL8" s="13">
        <v>0.85458167330677304</v>
      </c>
      <c r="AM8" s="13">
        <v>0.86781609195402298</v>
      </c>
      <c r="AN8" s="13"/>
      <c r="AO8" s="13">
        <v>0.831103678929766</v>
      </c>
      <c r="AP8" s="13">
        <v>0.8046875</v>
      </c>
      <c r="AQ8" s="13"/>
      <c r="AR8" s="13">
        <v>0.75</v>
      </c>
      <c r="AS8" s="13">
        <v>0.83216783216783197</v>
      </c>
      <c r="AT8" s="13">
        <v>0.82352941176470595</v>
      </c>
      <c r="AU8" s="13">
        <v>0.83870967741935498</v>
      </c>
      <c r="AV8" s="13">
        <v>0.82352941176470595</v>
      </c>
      <c r="AW8" s="13">
        <v>0.831168831168831</v>
      </c>
      <c r="AX8" s="13">
        <v>0.73809523809523803</v>
      </c>
      <c r="AY8" s="13">
        <v>0.73529411764705899</v>
      </c>
      <c r="AZ8" s="13">
        <v>0.86274509803921595</v>
      </c>
      <c r="BA8" s="13">
        <v>0.89655172413793105</v>
      </c>
      <c r="BB8" s="13">
        <v>0.859649122807018</v>
      </c>
      <c r="BC8" s="13">
        <v>0.79245283018867896</v>
      </c>
      <c r="BD8" s="13"/>
      <c r="BE8" s="13">
        <v>0.86402266288951801</v>
      </c>
    </row>
    <row r="9" spans="2:57" ht="45" x14ac:dyDescent="0.25">
      <c r="B9" s="14" t="s">
        <v>80</v>
      </c>
      <c r="C9" s="13">
        <v>0.14867617107942999</v>
      </c>
      <c r="D9" s="13">
        <v>0.168831168831169</v>
      </c>
      <c r="E9" s="13">
        <v>0.22962962962962999</v>
      </c>
      <c r="F9" s="13">
        <v>0.14173228346456701</v>
      </c>
      <c r="G9" s="13">
        <v>0.127906976744186</v>
      </c>
      <c r="H9" s="13"/>
      <c r="I9" s="13">
        <v>0.17167381974248899</v>
      </c>
      <c r="J9" s="13">
        <v>0.127906976744186</v>
      </c>
      <c r="K9" s="13"/>
      <c r="L9" s="13">
        <v>0.1484375</v>
      </c>
      <c r="M9" s="13">
        <v>0.147186147186147</v>
      </c>
      <c r="N9" s="13">
        <v>0.12374581939799301</v>
      </c>
      <c r="O9" s="13">
        <v>0.17337461300309601</v>
      </c>
      <c r="P9" s="13"/>
      <c r="Q9" s="13">
        <v>0.18018018018018001</v>
      </c>
      <c r="R9" s="13">
        <v>0.18918918918918901</v>
      </c>
      <c r="S9" s="13">
        <v>0.184782608695652</v>
      </c>
      <c r="T9" s="13">
        <v>0.177570093457944</v>
      </c>
      <c r="U9" s="13">
        <v>0.19354838709677399</v>
      </c>
      <c r="V9" s="13">
        <v>0.122137404580153</v>
      </c>
      <c r="W9" s="13">
        <v>0.14285714285714299</v>
      </c>
      <c r="X9" s="13">
        <v>8.7719298245614002E-2</v>
      </c>
      <c r="Y9" s="13"/>
      <c r="Z9" s="13">
        <v>0.14388489208633101</v>
      </c>
      <c r="AA9" s="13">
        <v>0.159509202453988</v>
      </c>
      <c r="AB9" s="13">
        <v>0.103896103896104</v>
      </c>
      <c r="AC9" s="13">
        <v>0.15083798882681601</v>
      </c>
      <c r="AD9" s="13">
        <v>0.14285714285714299</v>
      </c>
      <c r="AE9" s="13">
        <v>0.16513761467889901</v>
      </c>
      <c r="AF9" s="13">
        <v>0.214285714285714</v>
      </c>
      <c r="AG9" s="13">
        <v>0.164835164835165</v>
      </c>
      <c r="AH9" s="13"/>
      <c r="AI9" s="13">
        <v>8.8888888888888906E-2</v>
      </c>
      <c r="AJ9" s="13">
        <v>0.216494845360825</v>
      </c>
      <c r="AK9" s="13">
        <v>0.22875816993464099</v>
      </c>
      <c r="AL9" s="13">
        <v>0.12948207171314699</v>
      </c>
      <c r="AM9" s="13">
        <v>0.109195402298851</v>
      </c>
      <c r="AN9" s="13"/>
      <c r="AO9" s="13">
        <v>0.13712374581939801</v>
      </c>
      <c r="AP9" s="13">
        <v>0.16666666666666699</v>
      </c>
      <c r="AQ9" s="13"/>
      <c r="AR9" s="13">
        <v>0.21875</v>
      </c>
      <c r="AS9" s="13">
        <v>0.13986013986014001</v>
      </c>
      <c r="AT9" s="13">
        <v>0.11764705882352899</v>
      </c>
      <c r="AU9" s="13">
        <v>0.16129032258064499</v>
      </c>
      <c r="AV9" s="13">
        <v>0.16806722689075601</v>
      </c>
      <c r="AW9" s="13">
        <v>0.12987012987013</v>
      </c>
      <c r="AX9" s="13">
        <v>0.238095238095238</v>
      </c>
      <c r="AY9" s="13">
        <v>0.14705882352941199</v>
      </c>
      <c r="AZ9" s="13">
        <v>0.11764705882352899</v>
      </c>
      <c r="BA9" s="13">
        <v>6.8965517241379296E-2</v>
      </c>
      <c r="BB9" s="13">
        <v>0.12280701754386</v>
      </c>
      <c r="BC9" s="13">
        <v>0.13207547169811301</v>
      </c>
      <c r="BD9" s="13"/>
      <c r="BE9" s="13">
        <v>0.11614730878187</v>
      </c>
    </row>
    <row r="10" spans="2:57" x14ac:dyDescent="0.25">
      <c r="B10" s="14" t="s">
        <v>81</v>
      </c>
      <c r="C10" s="13">
        <v>2.95315682281059E-2</v>
      </c>
      <c r="D10" s="13">
        <v>0.15584415584415601</v>
      </c>
      <c r="E10" s="13">
        <v>4.4444444444444398E-2</v>
      </c>
      <c r="F10" s="13">
        <v>1.9685039370078702E-2</v>
      </c>
      <c r="G10" s="13">
        <v>1.16279069767442E-2</v>
      </c>
      <c r="H10" s="13"/>
      <c r="I10" s="13">
        <v>4.9356223175965698E-2</v>
      </c>
      <c r="J10" s="13">
        <v>1.16279069767442E-2</v>
      </c>
      <c r="K10" s="13"/>
      <c r="L10" s="13">
        <v>6.25E-2</v>
      </c>
      <c r="M10" s="13">
        <v>1.7316017316017299E-2</v>
      </c>
      <c r="N10" s="13">
        <v>2.3411371237458199E-2</v>
      </c>
      <c r="O10" s="13">
        <v>3.09597523219814E-2</v>
      </c>
      <c r="P10" s="13"/>
      <c r="Q10" s="13">
        <v>9.00900900900901E-2</v>
      </c>
      <c r="R10" s="13">
        <v>5.4054054054054099E-2</v>
      </c>
      <c r="S10" s="13">
        <v>6.5217391304347797E-2</v>
      </c>
      <c r="T10" s="13">
        <v>9.3457943925233603E-3</v>
      </c>
      <c r="U10" s="13">
        <v>0</v>
      </c>
      <c r="V10" s="13">
        <v>1.5267175572519101E-2</v>
      </c>
      <c r="W10" s="13">
        <v>1.02040816326531E-2</v>
      </c>
      <c r="X10" s="13">
        <v>1.7543859649122799E-2</v>
      </c>
      <c r="Y10" s="13"/>
      <c r="Z10" s="13">
        <v>3.5971223021582698E-2</v>
      </c>
      <c r="AA10" s="13">
        <v>1.84049079754601E-2</v>
      </c>
      <c r="AB10" s="13">
        <v>2.5974025974026E-2</v>
      </c>
      <c r="AC10" s="13">
        <v>1.67597765363128E-2</v>
      </c>
      <c r="AD10" s="13">
        <v>3.8095238095238099E-2</v>
      </c>
      <c r="AE10" s="13">
        <v>3.6697247706422E-2</v>
      </c>
      <c r="AF10" s="13">
        <v>4.7619047619047603E-2</v>
      </c>
      <c r="AG10" s="13">
        <v>4.3956043956044001E-2</v>
      </c>
      <c r="AH10" s="13"/>
      <c r="AI10" s="13">
        <v>0.2</v>
      </c>
      <c r="AJ10" s="13">
        <v>4.1237113402061903E-2</v>
      </c>
      <c r="AK10" s="13">
        <v>2.61437908496732E-2</v>
      </c>
      <c r="AL10" s="13">
        <v>1.39442231075697E-2</v>
      </c>
      <c r="AM10" s="13">
        <v>2.2988505747126398E-2</v>
      </c>
      <c r="AN10" s="13"/>
      <c r="AO10" s="13">
        <v>3.1772575250836099E-2</v>
      </c>
      <c r="AP10" s="13">
        <v>2.6041666666666699E-2</v>
      </c>
      <c r="AQ10" s="13"/>
      <c r="AR10" s="13">
        <v>3.125E-2</v>
      </c>
      <c r="AS10" s="13">
        <v>2.7972027972028E-2</v>
      </c>
      <c r="AT10" s="13">
        <v>5.8823529411764698E-2</v>
      </c>
      <c r="AU10" s="13">
        <v>0</v>
      </c>
      <c r="AV10" s="13">
        <v>8.4033613445378096E-3</v>
      </c>
      <c r="AW10" s="13">
        <v>2.5974025974026E-2</v>
      </c>
      <c r="AX10" s="13">
        <v>2.3809523809523801E-2</v>
      </c>
      <c r="AY10" s="13">
        <v>0.11764705882352899</v>
      </c>
      <c r="AZ10" s="13">
        <v>1.9607843137254902E-2</v>
      </c>
      <c r="BA10" s="13">
        <v>3.4482758620689703E-2</v>
      </c>
      <c r="BB10" s="13">
        <v>1.7543859649122799E-2</v>
      </c>
      <c r="BC10" s="13">
        <v>7.5471698113207503E-2</v>
      </c>
      <c r="BD10" s="13"/>
      <c r="BE10" s="13">
        <v>1.69971671388102E-2</v>
      </c>
    </row>
    <row r="11" spans="2:57" x14ac:dyDescent="0.25">
      <c r="B11" s="14" t="s">
        <v>82</v>
      </c>
      <c r="C11" s="19">
        <v>1.0183299389002001E-3</v>
      </c>
      <c r="D11" s="19">
        <v>0</v>
      </c>
      <c r="E11" s="19">
        <v>7.4074074074074103E-3</v>
      </c>
      <c r="F11" s="19">
        <v>0</v>
      </c>
      <c r="G11" s="19">
        <v>0</v>
      </c>
      <c r="H11" s="19"/>
      <c r="I11" s="19">
        <v>2.1459227467811202E-3</v>
      </c>
      <c r="J11" s="19">
        <v>0</v>
      </c>
      <c r="K11" s="19"/>
      <c r="L11" s="19">
        <v>0</v>
      </c>
      <c r="M11" s="19">
        <v>4.3290043290043299E-3</v>
      </c>
      <c r="N11" s="19">
        <v>0</v>
      </c>
      <c r="O11" s="19">
        <v>0</v>
      </c>
      <c r="P11" s="19"/>
      <c r="Q11" s="19">
        <v>0</v>
      </c>
      <c r="R11" s="19">
        <v>0</v>
      </c>
      <c r="S11" s="19">
        <v>0</v>
      </c>
      <c r="T11" s="19">
        <v>0</v>
      </c>
      <c r="U11" s="19">
        <v>0</v>
      </c>
      <c r="V11" s="19">
        <v>0</v>
      </c>
      <c r="W11" s="19">
        <v>0</v>
      </c>
      <c r="X11" s="19">
        <v>4.3859649122806998E-3</v>
      </c>
      <c r="Y11" s="19"/>
      <c r="Z11" s="19">
        <v>0</v>
      </c>
      <c r="AA11" s="19">
        <v>0</v>
      </c>
      <c r="AB11" s="19">
        <v>6.4935064935064896E-3</v>
      </c>
      <c r="AC11" s="19">
        <v>0</v>
      </c>
      <c r="AD11" s="19">
        <v>0</v>
      </c>
      <c r="AE11" s="19">
        <v>0</v>
      </c>
      <c r="AF11" s="19">
        <v>0</v>
      </c>
      <c r="AG11" s="19">
        <v>0</v>
      </c>
      <c r="AH11" s="19"/>
      <c r="AI11" s="19">
        <v>0</v>
      </c>
      <c r="AJ11" s="19">
        <v>0</v>
      </c>
      <c r="AK11" s="19">
        <v>0</v>
      </c>
      <c r="AL11" s="19">
        <v>1.9920318725099601E-3</v>
      </c>
      <c r="AM11" s="19">
        <v>0</v>
      </c>
      <c r="AN11" s="19"/>
      <c r="AO11" s="19">
        <v>0</v>
      </c>
      <c r="AP11" s="19">
        <v>2.60416666666667E-3</v>
      </c>
      <c r="AQ11" s="19"/>
      <c r="AR11" s="19">
        <v>0</v>
      </c>
      <c r="AS11" s="19">
        <v>0</v>
      </c>
      <c r="AT11" s="19">
        <v>0</v>
      </c>
      <c r="AU11" s="19">
        <v>0</v>
      </c>
      <c r="AV11" s="19">
        <v>0</v>
      </c>
      <c r="AW11" s="19">
        <v>1.2987012987013E-2</v>
      </c>
      <c r="AX11" s="19">
        <v>0</v>
      </c>
      <c r="AY11" s="19">
        <v>0</v>
      </c>
      <c r="AZ11" s="19">
        <v>0</v>
      </c>
      <c r="BA11" s="19">
        <v>0</v>
      </c>
      <c r="BB11" s="19">
        <v>0</v>
      </c>
      <c r="BC11" s="19">
        <v>0</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194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0.55906313645621197</v>
      </c>
      <c r="D8" s="13">
        <v>0.35064935064935099</v>
      </c>
      <c r="E8" s="13">
        <v>0.50370370370370399</v>
      </c>
      <c r="F8" s="13">
        <v>0.56692913385826804</v>
      </c>
      <c r="G8" s="13">
        <v>0.60077519379845001</v>
      </c>
      <c r="H8" s="13"/>
      <c r="I8" s="13">
        <v>0.51287553648068696</v>
      </c>
      <c r="J8" s="13">
        <v>0.60077519379845001</v>
      </c>
      <c r="K8" s="13"/>
      <c r="L8" s="13">
        <v>0.5390625</v>
      </c>
      <c r="M8" s="13">
        <v>0.59740259740259705</v>
      </c>
      <c r="N8" s="13">
        <v>0.61872909698996703</v>
      </c>
      <c r="O8" s="13">
        <v>0.48297213622291002</v>
      </c>
      <c r="P8" s="13"/>
      <c r="Q8" s="13">
        <v>0.43243243243243201</v>
      </c>
      <c r="R8" s="13">
        <v>0.62162162162162204</v>
      </c>
      <c r="S8" s="13">
        <v>0.48913043478260898</v>
      </c>
      <c r="T8" s="13">
        <v>0.54205607476635498</v>
      </c>
      <c r="U8" s="13">
        <v>0.55645161290322598</v>
      </c>
      <c r="V8" s="13">
        <v>0.59541984732824405</v>
      </c>
      <c r="W8" s="13">
        <v>0.61224489795918402</v>
      </c>
      <c r="X8" s="13">
        <v>0.59649122807017496</v>
      </c>
      <c r="Y8" s="13"/>
      <c r="Z8" s="13">
        <v>0.54676258992805804</v>
      </c>
      <c r="AA8" s="13">
        <v>0.503067484662577</v>
      </c>
      <c r="AB8" s="13">
        <v>0.55844155844155796</v>
      </c>
      <c r="AC8" s="13">
        <v>0.59776536312849204</v>
      </c>
      <c r="AD8" s="13">
        <v>0.67619047619047601</v>
      </c>
      <c r="AE8" s="13">
        <v>0.46788990825688098</v>
      </c>
      <c r="AF8" s="13">
        <v>0.57142857142857095</v>
      </c>
      <c r="AG8" s="13">
        <v>0.57142857142857095</v>
      </c>
      <c r="AH8" s="13"/>
      <c r="AI8" s="13">
        <v>0.51111111111111096</v>
      </c>
      <c r="AJ8" s="13">
        <v>0.536082474226804</v>
      </c>
      <c r="AK8" s="13">
        <v>0.52287581699346397</v>
      </c>
      <c r="AL8" s="13">
        <v>0.55179282868525903</v>
      </c>
      <c r="AM8" s="13">
        <v>0.64942528735632199</v>
      </c>
      <c r="AN8" s="13"/>
      <c r="AO8" s="13">
        <v>0.551839464882943</v>
      </c>
      <c r="AP8" s="13">
        <v>0.5703125</v>
      </c>
      <c r="AQ8" s="13"/>
      <c r="AR8" s="13">
        <v>0.484375</v>
      </c>
      <c r="AS8" s="13">
        <v>0.56293706293706303</v>
      </c>
      <c r="AT8" s="13">
        <v>0.47058823529411797</v>
      </c>
      <c r="AU8" s="13">
        <v>0.58064516129032295</v>
      </c>
      <c r="AV8" s="13">
        <v>0.52941176470588203</v>
      </c>
      <c r="AW8" s="13">
        <v>0.59740259740259705</v>
      </c>
      <c r="AX8" s="13">
        <v>0.63095238095238104</v>
      </c>
      <c r="AY8" s="13">
        <v>0.73529411764705899</v>
      </c>
      <c r="AZ8" s="13">
        <v>0.53921568627451</v>
      </c>
      <c r="BA8" s="13">
        <v>0.58620689655172398</v>
      </c>
      <c r="BB8" s="13">
        <v>0.57894736842105299</v>
      </c>
      <c r="BC8" s="13">
        <v>0.41509433962264197</v>
      </c>
      <c r="BD8" s="13"/>
      <c r="BE8" s="13">
        <v>0.62322946175637395</v>
      </c>
    </row>
    <row r="9" spans="2:57" ht="30" x14ac:dyDescent="0.25">
      <c r="B9" s="14" t="s">
        <v>177</v>
      </c>
      <c r="C9" s="13">
        <v>0.287169042769857</v>
      </c>
      <c r="D9" s="13">
        <v>0.27272727272727298</v>
      </c>
      <c r="E9" s="13">
        <v>0.22222222222222199</v>
      </c>
      <c r="F9" s="13">
        <v>0.30708661417322802</v>
      </c>
      <c r="G9" s="13">
        <v>0.29651162790697699</v>
      </c>
      <c r="H9" s="13"/>
      <c r="I9" s="13">
        <v>0.27682403433476399</v>
      </c>
      <c r="J9" s="13">
        <v>0.29651162790697699</v>
      </c>
      <c r="K9" s="13"/>
      <c r="L9" s="13">
        <v>0.3359375</v>
      </c>
      <c r="M9" s="13">
        <v>0.307359307359307</v>
      </c>
      <c r="N9" s="13">
        <v>0.224080267558528</v>
      </c>
      <c r="O9" s="13">
        <v>0.312693498452012</v>
      </c>
      <c r="P9" s="13"/>
      <c r="Q9" s="13">
        <v>0.31531531531531498</v>
      </c>
      <c r="R9" s="13">
        <v>0.22972972972972999</v>
      </c>
      <c r="S9" s="13">
        <v>0.315217391304348</v>
      </c>
      <c r="T9" s="13">
        <v>0.289719626168224</v>
      </c>
      <c r="U9" s="13">
        <v>0.32258064516128998</v>
      </c>
      <c r="V9" s="13">
        <v>0.29770992366412202</v>
      </c>
      <c r="W9" s="13">
        <v>0.27551020408163301</v>
      </c>
      <c r="X9" s="13">
        <v>0.27631578947368401</v>
      </c>
      <c r="Y9" s="13"/>
      <c r="Z9" s="13">
        <v>0.26618705035971202</v>
      </c>
      <c r="AA9" s="13">
        <v>0.33128834355828202</v>
      </c>
      <c r="AB9" s="13">
        <v>0.28571428571428598</v>
      </c>
      <c r="AC9" s="13">
        <v>0.29608938547486002</v>
      </c>
      <c r="AD9" s="13">
        <v>0.20952380952381</v>
      </c>
      <c r="AE9" s="13">
        <v>0.33944954128440402</v>
      </c>
      <c r="AF9" s="13">
        <v>0.33333333333333298</v>
      </c>
      <c r="AG9" s="13">
        <v>0.230769230769231</v>
      </c>
      <c r="AH9" s="13"/>
      <c r="AI9" s="13">
        <v>0.33333333333333298</v>
      </c>
      <c r="AJ9" s="13">
        <v>0.268041237113402</v>
      </c>
      <c r="AK9" s="13">
        <v>0.24836601307189499</v>
      </c>
      <c r="AL9" s="13">
        <v>0.30677290836653398</v>
      </c>
      <c r="AM9" s="13">
        <v>0.27011494252873602</v>
      </c>
      <c r="AN9" s="13"/>
      <c r="AO9" s="13">
        <v>0.28093645484949797</v>
      </c>
      <c r="AP9" s="13">
        <v>0.296875</v>
      </c>
      <c r="AQ9" s="13"/>
      <c r="AR9" s="13">
        <v>0.34375</v>
      </c>
      <c r="AS9" s="13">
        <v>0.28321678321678301</v>
      </c>
      <c r="AT9" s="13">
        <v>0.41176470588235298</v>
      </c>
      <c r="AU9" s="13">
        <v>0.225806451612903</v>
      </c>
      <c r="AV9" s="13">
        <v>0.24369747899159699</v>
      </c>
      <c r="AW9" s="13">
        <v>0.28571428571428598</v>
      </c>
      <c r="AX9" s="13">
        <v>0.238095238095238</v>
      </c>
      <c r="AY9" s="13">
        <v>0.11764705882352899</v>
      </c>
      <c r="AZ9" s="13">
        <v>0.36274509803921601</v>
      </c>
      <c r="BA9" s="13">
        <v>0.25862068965517199</v>
      </c>
      <c r="BB9" s="13">
        <v>0.29824561403508798</v>
      </c>
      <c r="BC9" s="13">
        <v>0.39622641509433998</v>
      </c>
      <c r="BD9" s="13"/>
      <c r="BE9" s="13">
        <v>0.26628895184135998</v>
      </c>
    </row>
    <row r="10" spans="2:57" x14ac:dyDescent="0.25">
      <c r="B10" s="14" t="s">
        <v>178</v>
      </c>
      <c r="C10" s="13">
        <v>0.13849287169042801</v>
      </c>
      <c r="D10" s="13">
        <v>0.37662337662337703</v>
      </c>
      <c r="E10" s="13">
        <v>0.24444444444444399</v>
      </c>
      <c r="F10" s="13">
        <v>0.122047244094488</v>
      </c>
      <c r="G10" s="13">
        <v>8.3333333333333301E-2</v>
      </c>
      <c r="H10" s="13"/>
      <c r="I10" s="13">
        <v>0.19957081545064401</v>
      </c>
      <c r="J10" s="13">
        <v>8.3333333333333301E-2</v>
      </c>
      <c r="K10" s="13"/>
      <c r="L10" s="13">
        <v>0.1171875</v>
      </c>
      <c r="M10" s="13">
        <v>8.6580086580086604E-2</v>
      </c>
      <c r="N10" s="13">
        <v>0.13712374581939801</v>
      </c>
      <c r="O10" s="13">
        <v>0.185758513931889</v>
      </c>
      <c r="P10" s="13"/>
      <c r="Q10" s="13">
        <v>0.25225225225225201</v>
      </c>
      <c r="R10" s="13">
        <v>0.108108108108108</v>
      </c>
      <c r="S10" s="13">
        <v>0.184782608695652</v>
      </c>
      <c r="T10" s="13">
        <v>0.168224299065421</v>
      </c>
      <c r="U10" s="13">
        <v>8.8709677419354802E-2</v>
      </c>
      <c r="V10" s="13">
        <v>0.106870229007634</v>
      </c>
      <c r="W10" s="13">
        <v>0.102040816326531</v>
      </c>
      <c r="X10" s="13">
        <v>0.109649122807018</v>
      </c>
      <c r="Y10" s="13"/>
      <c r="Z10" s="13">
        <v>0.14388489208633101</v>
      </c>
      <c r="AA10" s="13">
        <v>0.153374233128834</v>
      </c>
      <c r="AB10" s="13">
        <v>0.14935064935064901</v>
      </c>
      <c r="AC10" s="13">
        <v>9.4972067039106101E-2</v>
      </c>
      <c r="AD10" s="13">
        <v>0.104761904761905</v>
      </c>
      <c r="AE10" s="13">
        <v>0.17431192660550501</v>
      </c>
      <c r="AF10" s="13">
        <v>9.5238095238095205E-2</v>
      </c>
      <c r="AG10" s="13">
        <v>0.18681318681318701</v>
      </c>
      <c r="AH10" s="13"/>
      <c r="AI10" s="13">
        <v>0.155555555555556</v>
      </c>
      <c r="AJ10" s="13">
        <v>0.164948453608247</v>
      </c>
      <c r="AK10" s="13">
        <v>0.21568627450980399</v>
      </c>
      <c r="AL10" s="13">
        <v>0.12549800796812699</v>
      </c>
      <c r="AM10" s="13">
        <v>8.04597701149425E-2</v>
      </c>
      <c r="AN10" s="13"/>
      <c r="AO10" s="13">
        <v>0.15217391304347799</v>
      </c>
      <c r="AP10" s="13">
        <v>0.1171875</v>
      </c>
      <c r="AQ10" s="13"/>
      <c r="AR10" s="13">
        <v>0.15625</v>
      </c>
      <c r="AS10" s="13">
        <v>0.14685314685314699</v>
      </c>
      <c r="AT10" s="13">
        <v>0.11764705882352899</v>
      </c>
      <c r="AU10" s="13">
        <v>0.16129032258064499</v>
      </c>
      <c r="AV10" s="13">
        <v>0.21008403361344499</v>
      </c>
      <c r="AW10" s="13">
        <v>9.0909090909090898E-2</v>
      </c>
      <c r="AX10" s="13">
        <v>0.107142857142857</v>
      </c>
      <c r="AY10" s="13">
        <v>0.11764705882352899</v>
      </c>
      <c r="AZ10" s="13">
        <v>8.8235294117647106E-2</v>
      </c>
      <c r="BA10" s="13">
        <v>0.12068965517241401</v>
      </c>
      <c r="BB10" s="13">
        <v>0.105263157894737</v>
      </c>
      <c r="BC10" s="13">
        <v>0.18867924528301899</v>
      </c>
      <c r="BD10" s="13"/>
      <c r="BE10" s="13">
        <v>9.6317280453257798E-2</v>
      </c>
    </row>
    <row r="11" spans="2:57" x14ac:dyDescent="0.25">
      <c r="B11" s="14" t="s">
        <v>82</v>
      </c>
      <c r="C11" s="19">
        <v>1.52749490835031E-2</v>
      </c>
      <c r="D11" s="19">
        <v>0</v>
      </c>
      <c r="E11" s="19">
        <v>2.96296296296296E-2</v>
      </c>
      <c r="F11" s="19">
        <v>3.9370078740157497E-3</v>
      </c>
      <c r="G11" s="19">
        <v>1.9379844961240299E-2</v>
      </c>
      <c r="H11" s="19"/>
      <c r="I11" s="19">
        <v>1.07296137339056E-2</v>
      </c>
      <c r="J11" s="19">
        <v>1.9379844961240299E-2</v>
      </c>
      <c r="K11" s="19"/>
      <c r="L11" s="19">
        <v>7.8125E-3</v>
      </c>
      <c r="M11" s="19">
        <v>8.6580086580086597E-3</v>
      </c>
      <c r="N11" s="19">
        <v>2.0066889632107E-2</v>
      </c>
      <c r="O11" s="19">
        <v>1.8575851393188899E-2</v>
      </c>
      <c r="P11" s="19"/>
      <c r="Q11" s="19">
        <v>0</v>
      </c>
      <c r="R11" s="19">
        <v>4.0540540540540501E-2</v>
      </c>
      <c r="S11" s="19">
        <v>1.0869565217391301E-2</v>
      </c>
      <c r="T11" s="19">
        <v>0</v>
      </c>
      <c r="U11" s="19">
        <v>3.2258064516128997E-2</v>
      </c>
      <c r="V11" s="19">
        <v>0</v>
      </c>
      <c r="W11" s="19">
        <v>1.02040816326531E-2</v>
      </c>
      <c r="X11" s="19">
        <v>1.7543859649122799E-2</v>
      </c>
      <c r="Y11" s="19"/>
      <c r="Z11" s="19">
        <v>4.3165467625899297E-2</v>
      </c>
      <c r="AA11" s="19">
        <v>1.22699386503067E-2</v>
      </c>
      <c r="AB11" s="19">
        <v>6.4935064935064896E-3</v>
      </c>
      <c r="AC11" s="19">
        <v>1.11731843575419E-2</v>
      </c>
      <c r="AD11" s="19">
        <v>9.5238095238095195E-3</v>
      </c>
      <c r="AE11" s="19">
        <v>1.8348623853211E-2</v>
      </c>
      <c r="AF11" s="19">
        <v>0</v>
      </c>
      <c r="AG11" s="19">
        <v>1.0989010989011E-2</v>
      </c>
      <c r="AH11" s="19"/>
      <c r="AI11" s="19">
        <v>0</v>
      </c>
      <c r="AJ11" s="19">
        <v>3.09278350515464E-2</v>
      </c>
      <c r="AK11" s="19">
        <v>1.30718954248366E-2</v>
      </c>
      <c r="AL11" s="19">
        <v>1.5936254980079698E-2</v>
      </c>
      <c r="AM11" s="19">
        <v>0</v>
      </c>
      <c r="AN11" s="19"/>
      <c r="AO11" s="19">
        <v>1.5050167224080299E-2</v>
      </c>
      <c r="AP11" s="19">
        <v>1.5625E-2</v>
      </c>
      <c r="AQ11" s="19"/>
      <c r="AR11" s="19">
        <v>1.5625E-2</v>
      </c>
      <c r="AS11" s="19">
        <v>6.9930069930069904E-3</v>
      </c>
      <c r="AT11" s="19">
        <v>0</v>
      </c>
      <c r="AU11" s="19">
        <v>3.2258064516128997E-2</v>
      </c>
      <c r="AV11" s="19">
        <v>1.6806722689075598E-2</v>
      </c>
      <c r="AW11" s="19">
        <v>2.5974025974026E-2</v>
      </c>
      <c r="AX11" s="19">
        <v>2.3809523809523801E-2</v>
      </c>
      <c r="AY11" s="19">
        <v>2.9411764705882401E-2</v>
      </c>
      <c r="AZ11" s="19">
        <v>9.8039215686274508E-3</v>
      </c>
      <c r="BA11" s="19">
        <v>3.4482758620689703E-2</v>
      </c>
      <c r="BB11" s="19">
        <v>1.7543859649122799E-2</v>
      </c>
      <c r="BC11" s="19">
        <v>0</v>
      </c>
      <c r="BD11" s="19"/>
      <c r="BE11" s="19">
        <v>1.4164305949008501E-2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195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0.617107942973523</v>
      </c>
      <c r="D8" s="13">
        <v>0.44155844155844198</v>
      </c>
      <c r="E8" s="13">
        <v>0.60740740740740695</v>
      </c>
      <c r="F8" s="13">
        <v>0.59448818897637801</v>
      </c>
      <c r="G8" s="13">
        <v>0.65697674418604601</v>
      </c>
      <c r="H8" s="13"/>
      <c r="I8" s="13">
        <v>0.57296137339055797</v>
      </c>
      <c r="J8" s="13">
        <v>0.65697674418604601</v>
      </c>
      <c r="K8" s="13"/>
      <c r="L8" s="13">
        <v>0.671875</v>
      </c>
      <c r="M8" s="13">
        <v>0.66666666666666696</v>
      </c>
      <c r="N8" s="13">
        <v>0.59197324414715702</v>
      </c>
      <c r="O8" s="13">
        <v>0.58204334365325106</v>
      </c>
      <c r="P8" s="13"/>
      <c r="Q8" s="13">
        <v>0.50450450450450401</v>
      </c>
      <c r="R8" s="13">
        <v>0.62162162162162204</v>
      </c>
      <c r="S8" s="13">
        <v>0.565217391304348</v>
      </c>
      <c r="T8" s="13">
        <v>0.67289719626168198</v>
      </c>
      <c r="U8" s="13">
        <v>0.66129032258064502</v>
      </c>
      <c r="V8" s="13">
        <v>0.54198473282442705</v>
      </c>
      <c r="W8" s="13">
        <v>0.62244897959183698</v>
      </c>
      <c r="X8" s="13">
        <v>0.69736842105263197</v>
      </c>
      <c r="Y8" s="13"/>
      <c r="Z8" s="13">
        <v>0.597122302158273</v>
      </c>
      <c r="AA8" s="13">
        <v>0.57055214723926395</v>
      </c>
      <c r="AB8" s="13">
        <v>0.662337662337662</v>
      </c>
      <c r="AC8" s="13">
        <v>0.64245810055865904</v>
      </c>
      <c r="AD8" s="13">
        <v>0.64761904761904798</v>
      </c>
      <c r="AE8" s="13">
        <v>0.56880733944954098</v>
      </c>
      <c r="AF8" s="13">
        <v>0.59523809523809501</v>
      </c>
      <c r="AG8" s="13">
        <v>0.63736263736263699</v>
      </c>
      <c r="AH8" s="13"/>
      <c r="AI8" s="13">
        <v>0.51111111111111096</v>
      </c>
      <c r="AJ8" s="13">
        <v>0.54639175257731998</v>
      </c>
      <c r="AK8" s="13">
        <v>0.59477124183006502</v>
      </c>
      <c r="AL8" s="13">
        <v>0.627490039840637</v>
      </c>
      <c r="AM8" s="13">
        <v>0.67241379310344795</v>
      </c>
      <c r="AN8" s="13"/>
      <c r="AO8" s="13">
        <v>0.60200668896321097</v>
      </c>
      <c r="AP8" s="13">
        <v>0.640625</v>
      </c>
      <c r="AQ8" s="13"/>
      <c r="AR8" s="13">
        <v>0.578125</v>
      </c>
      <c r="AS8" s="13">
        <v>0.65034965034964998</v>
      </c>
      <c r="AT8" s="13">
        <v>0.52941176470588203</v>
      </c>
      <c r="AU8" s="13">
        <v>0.61290322580645196</v>
      </c>
      <c r="AV8" s="13">
        <v>0.57142857142857095</v>
      </c>
      <c r="AW8" s="13">
        <v>0.63636363636363602</v>
      </c>
      <c r="AX8" s="13">
        <v>0.58333333333333304</v>
      </c>
      <c r="AY8" s="13">
        <v>0.67647058823529405</v>
      </c>
      <c r="AZ8" s="13">
        <v>0.57843137254902</v>
      </c>
      <c r="BA8" s="13">
        <v>0.67241379310344795</v>
      </c>
      <c r="BB8" s="13">
        <v>0.68421052631578905</v>
      </c>
      <c r="BC8" s="13">
        <v>0.54716981132075504</v>
      </c>
      <c r="BD8" s="13"/>
      <c r="BE8" s="13">
        <v>0.69405099150141603</v>
      </c>
    </row>
    <row r="9" spans="2:57" ht="30" x14ac:dyDescent="0.25">
      <c r="B9" s="14" t="s">
        <v>177</v>
      </c>
      <c r="C9" s="13">
        <v>0.33095723014256601</v>
      </c>
      <c r="D9" s="13">
        <v>0.46753246753246802</v>
      </c>
      <c r="E9" s="13">
        <v>0.28888888888888897</v>
      </c>
      <c r="F9" s="13">
        <v>0.36220472440944901</v>
      </c>
      <c r="G9" s="13">
        <v>0.306201550387597</v>
      </c>
      <c r="H9" s="13"/>
      <c r="I9" s="13">
        <v>0.35836909871244599</v>
      </c>
      <c r="J9" s="13">
        <v>0.306201550387597</v>
      </c>
      <c r="K9" s="13"/>
      <c r="L9" s="13">
        <v>0.2890625</v>
      </c>
      <c r="M9" s="13">
        <v>0.29437229437229401</v>
      </c>
      <c r="N9" s="13">
        <v>0.36120401337792601</v>
      </c>
      <c r="O9" s="13">
        <v>0.34674922600619201</v>
      </c>
      <c r="P9" s="13"/>
      <c r="Q9" s="13">
        <v>0.44144144144144098</v>
      </c>
      <c r="R9" s="13">
        <v>0.29729729729729698</v>
      </c>
      <c r="S9" s="13">
        <v>0.35869565217391303</v>
      </c>
      <c r="T9" s="13">
        <v>0.26168224299065401</v>
      </c>
      <c r="U9" s="13">
        <v>0.266129032258065</v>
      </c>
      <c r="V9" s="13">
        <v>0.43511450381679401</v>
      </c>
      <c r="W9" s="13">
        <v>0.33673469387755101</v>
      </c>
      <c r="X9" s="13">
        <v>0.27192982456140402</v>
      </c>
      <c r="Y9" s="13"/>
      <c r="Z9" s="13">
        <v>0.35971223021582699</v>
      </c>
      <c r="AA9" s="13">
        <v>0.36809815950920199</v>
      </c>
      <c r="AB9" s="13">
        <v>0.27922077922077898</v>
      </c>
      <c r="AC9" s="13">
        <v>0.33519553072625702</v>
      </c>
      <c r="AD9" s="13">
        <v>0.314285714285714</v>
      </c>
      <c r="AE9" s="13">
        <v>0.31192660550458701</v>
      </c>
      <c r="AF9" s="13">
        <v>0.35714285714285698</v>
      </c>
      <c r="AG9" s="13">
        <v>0.32967032967033</v>
      </c>
      <c r="AH9" s="13"/>
      <c r="AI9" s="13">
        <v>0.422222222222222</v>
      </c>
      <c r="AJ9" s="13">
        <v>0.36082474226804101</v>
      </c>
      <c r="AK9" s="13">
        <v>0.28104575163398698</v>
      </c>
      <c r="AL9" s="13">
        <v>0.33665338645418302</v>
      </c>
      <c r="AM9" s="13">
        <v>0.31609195402298901</v>
      </c>
      <c r="AN9" s="13"/>
      <c r="AO9" s="13">
        <v>0.34615384615384598</v>
      </c>
      <c r="AP9" s="13">
        <v>0.30729166666666702</v>
      </c>
      <c r="AQ9" s="13"/>
      <c r="AR9" s="13">
        <v>0.328125</v>
      </c>
      <c r="AS9" s="13">
        <v>0.29720279720279702</v>
      </c>
      <c r="AT9" s="13">
        <v>0.41176470588235298</v>
      </c>
      <c r="AU9" s="13">
        <v>0.35483870967741898</v>
      </c>
      <c r="AV9" s="13">
        <v>0.38655462184874001</v>
      </c>
      <c r="AW9" s="13">
        <v>0.31168831168831201</v>
      </c>
      <c r="AX9" s="13">
        <v>0.33333333333333298</v>
      </c>
      <c r="AY9" s="13">
        <v>0.29411764705882398</v>
      </c>
      <c r="AZ9" s="13">
        <v>0.38235294117647101</v>
      </c>
      <c r="BA9" s="13">
        <v>0.27586206896551702</v>
      </c>
      <c r="BB9" s="13">
        <v>0.28070175438596501</v>
      </c>
      <c r="BC9" s="13">
        <v>0.41509433962264197</v>
      </c>
      <c r="BD9" s="13"/>
      <c r="BE9" s="13">
        <v>0.26912181303116101</v>
      </c>
    </row>
    <row r="10" spans="2:57" x14ac:dyDescent="0.25">
      <c r="B10" s="14" t="s">
        <v>178</v>
      </c>
      <c r="C10" s="13">
        <v>4.2769857433808602E-2</v>
      </c>
      <c r="D10" s="13">
        <v>9.0909090909090898E-2</v>
      </c>
      <c r="E10" s="13">
        <v>7.4074074074074098E-2</v>
      </c>
      <c r="F10" s="13">
        <v>3.9370078740157501E-2</v>
      </c>
      <c r="G10" s="13">
        <v>2.9069767441860499E-2</v>
      </c>
      <c r="H10" s="13"/>
      <c r="I10" s="13">
        <v>5.7939914163090099E-2</v>
      </c>
      <c r="J10" s="13">
        <v>2.9069767441860499E-2</v>
      </c>
      <c r="K10" s="13"/>
      <c r="L10" s="13">
        <v>3.125E-2</v>
      </c>
      <c r="M10" s="13">
        <v>3.03030303030303E-2</v>
      </c>
      <c r="N10" s="13">
        <v>3.3444816053511697E-2</v>
      </c>
      <c r="O10" s="13">
        <v>6.5015479876161006E-2</v>
      </c>
      <c r="P10" s="13"/>
      <c r="Q10" s="13">
        <v>5.4054054054054099E-2</v>
      </c>
      <c r="R10" s="13">
        <v>5.4054054054054099E-2</v>
      </c>
      <c r="S10" s="13">
        <v>6.5217391304347797E-2</v>
      </c>
      <c r="T10" s="13">
        <v>6.5420560747663503E-2</v>
      </c>
      <c r="U10" s="13">
        <v>4.8387096774193498E-2</v>
      </c>
      <c r="V10" s="13">
        <v>2.2900763358778602E-2</v>
      </c>
      <c r="W10" s="13">
        <v>4.08163265306122E-2</v>
      </c>
      <c r="X10" s="13">
        <v>2.1929824561403501E-2</v>
      </c>
      <c r="Y10" s="13"/>
      <c r="Z10" s="13">
        <v>2.15827338129496E-2</v>
      </c>
      <c r="AA10" s="13">
        <v>5.5214723926380403E-2</v>
      </c>
      <c r="AB10" s="13">
        <v>4.5454545454545497E-2</v>
      </c>
      <c r="AC10" s="13">
        <v>1.67597765363128E-2</v>
      </c>
      <c r="AD10" s="13">
        <v>2.8571428571428598E-2</v>
      </c>
      <c r="AE10" s="13">
        <v>0.119266055045872</v>
      </c>
      <c r="AF10" s="13">
        <v>2.3809523809523801E-2</v>
      </c>
      <c r="AG10" s="13">
        <v>3.2967032967033003E-2</v>
      </c>
      <c r="AH10" s="13"/>
      <c r="AI10" s="13">
        <v>6.6666666666666693E-2</v>
      </c>
      <c r="AJ10" s="13">
        <v>7.2164948453608199E-2</v>
      </c>
      <c r="AK10" s="13">
        <v>0.10457516339869299</v>
      </c>
      <c r="AL10" s="13">
        <v>2.78884462151394E-2</v>
      </c>
      <c r="AM10" s="13">
        <v>1.1494252873563199E-2</v>
      </c>
      <c r="AN10" s="13"/>
      <c r="AO10" s="13">
        <v>4.51505016722408E-2</v>
      </c>
      <c r="AP10" s="13">
        <v>3.90625E-2</v>
      </c>
      <c r="AQ10" s="13"/>
      <c r="AR10" s="13">
        <v>9.375E-2</v>
      </c>
      <c r="AS10" s="13">
        <v>4.5454545454545497E-2</v>
      </c>
      <c r="AT10" s="13">
        <v>5.8823529411764698E-2</v>
      </c>
      <c r="AU10" s="13">
        <v>0</v>
      </c>
      <c r="AV10" s="13">
        <v>1.6806722689075598E-2</v>
      </c>
      <c r="AW10" s="13">
        <v>3.8961038961039002E-2</v>
      </c>
      <c r="AX10" s="13">
        <v>7.1428571428571397E-2</v>
      </c>
      <c r="AY10" s="13">
        <v>2.9411764705882401E-2</v>
      </c>
      <c r="AZ10" s="13">
        <v>3.9215686274509803E-2</v>
      </c>
      <c r="BA10" s="13">
        <v>5.1724137931034503E-2</v>
      </c>
      <c r="BB10" s="13">
        <v>1.7543859649122799E-2</v>
      </c>
      <c r="BC10" s="13">
        <v>3.77358490566038E-2</v>
      </c>
      <c r="BD10" s="13"/>
      <c r="BE10" s="13">
        <v>2.2662889518413599E-2</v>
      </c>
    </row>
    <row r="11" spans="2:57" x14ac:dyDescent="0.25">
      <c r="B11" s="14" t="s">
        <v>82</v>
      </c>
      <c r="C11" s="19">
        <v>9.1649694501018293E-3</v>
      </c>
      <c r="D11" s="19">
        <v>0</v>
      </c>
      <c r="E11" s="19">
        <v>2.96296296296296E-2</v>
      </c>
      <c r="F11" s="19">
        <v>3.9370078740157497E-3</v>
      </c>
      <c r="G11" s="19">
        <v>7.7519379844961196E-3</v>
      </c>
      <c r="H11" s="19"/>
      <c r="I11" s="19">
        <v>1.07296137339056E-2</v>
      </c>
      <c r="J11" s="19">
        <v>7.7519379844961196E-3</v>
      </c>
      <c r="K11" s="19"/>
      <c r="L11" s="19">
        <v>7.8125E-3</v>
      </c>
      <c r="M11" s="19">
        <v>8.6580086580086597E-3</v>
      </c>
      <c r="N11" s="19">
        <v>1.3377926421404699E-2</v>
      </c>
      <c r="O11" s="19">
        <v>6.1919504643962904E-3</v>
      </c>
      <c r="P11" s="19"/>
      <c r="Q11" s="19">
        <v>0</v>
      </c>
      <c r="R11" s="19">
        <v>2.7027027027027001E-2</v>
      </c>
      <c r="S11" s="19">
        <v>1.0869565217391301E-2</v>
      </c>
      <c r="T11" s="19">
        <v>0</v>
      </c>
      <c r="U11" s="19">
        <v>2.4193548387096801E-2</v>
      </c>
      <c r="V11" s="19">
        <v>0</v>
      </c>
      <c r="W11" s="19">
        <v>0</v>
      </c>
      <c r="X11" s="19">
        <v>8.7719298245613996E-3</v>
      </c>
      <c r="Y11" s="19"/>
      <c r="Z11" s="19">
        <v>2.15827338129496E-2</v>
      </c>
      <c r="AA11" s="19">
        <v>6.13496932515337E-3</v>
      </c>
      <c r="AB11" s="19">
        <v>1.2987012987013E-2</v>
      </c>
      <c r="AC11" s="19">
        <v>5.5865921787709499E-3</v>
      </c>
      <c r="AD11" s="19">
        <v>9.5238095238095195E-3</v>
      </c>
      <c r="AE11" s="19">
        <v>0</v>
      </c>
      <c r="AF11" s="19">
        <v>2.3809523809523801E-2</v>
      </c>
      <c r="AG11" s="19">
        <v>0</v>
      </c>
      <c r="AH11" s="19"/>
      <c r="AI11" s="19">
        <v>0</v>
      </c>
      <c r="AJ11" s="19">
        <v>2.06185567010309E-2</v>
      </c>
      <c r="AK11" s="19">
        <v>1.9607843137254902E-2</v>
      </c>
      <c r="AL11" s="19">
        <v>7.9681274900398405E-3</v>
      </c>
      <c r="AM11" s="19">
        <v>0</v>
      </c>
      <c r="AN11" s="19"/>
      <c r="AO11" s="19">
        <v>6.6889632107023402E-3</v>
      </c>
      <c r="AP11" s="19">
        <v>1.3020833333333299E-2</v>
      </c>
      <c r="AQ11" s="19"/>
      <c r="AR11" s="19">
        <v>0</v>
      </c>
      <c r="AS11" s="19">
        <v>6.9930069930069904E-3</v>
      </c>
      <c r="AT11" s="19">
        <v>0</v>
      </c>
      <c r="AU11" s="19">
        <v>3.2258064516128997E-2</v>
      </c>
      <c r="AV11" s="19">
        <v>2.5210084033613401E-2</v>
      </c>
      <c r="AW11" s="19">
        <v>1.2987012987013E-2</v>
      </c>
      <c r="AX11" s="19">
        <v>1.1904761904761901E-2</v>
      </c>
      <c r="AY11" s="19">
        <v>0</v>
      </c>
      <c r="AZ11" s="19">
        <v>0</v>
      </c>
      <c r="BA11" s="19">
        <v>0</v>
      </c>
      <c r="BB11" s="19">
        <v>1.7543859649122799E-2</v>
      </c>
      <c r="BC11" s="19">
        <v>0</v>
      </c>
      <c r="BD11" s="19"/>
      <c r="BE11" s="19">
        <v>1.4164305949008501E-2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196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0.63543788187372696</v>
      </c>
      <c r="D8" s="13">
        <v>0.54545454545454497</v>
      </c>
      <c r="E8" s="13">
        <v>0.68888888888888899</v>
      </c>
      <c r="F8" s="13">
        <v>0.64960629921259805</v>
      </c>
      <c r="G8" s="13">
        <v>0.62790697674418605</v>
      </c>
      <c r="H8" s="13"/>
      <c r="I8" s="13">
        <v>0.643776824034335</v>
      </c>
      <c r="J8" s="13">
        <v>0.62790697674418605</v>
      </c>
      <c r="K8" s="13"/>
      <c r="L8" s="13">
        <v>0.6484375</v>
      </c>
      <c r="M8" s="13">
        <v>0.65367965367965397</v>
      </c>
      <c r="N8" s="13">
        <v>0.62876254180601998</v>
      </c>
      <c r="O8" s="13">
        <v>0.62229102167182704</v>
      </c>
      <c r="P8" s="13"/>
      <c r="Q8" s="13">
        <v>0.55855855855855896</v>
      </c>
      <c r="R8" s="13">
        <v>0.63513513513513498</v>
      </c>
      <c r="S8" s="13">
        <v>0.59782608695652195</v>
      </c>
      <c r="T8" s="13">
        <v>0.76635514018691597</v>
      </c>
      <c r="U8" s="13">
        <v>0.62096774193548399</v>
      </c>
      <c r="V8" s="13">
        <v>0.61068702290076304</v>
      </c>
      <c r="W8" s="13">
        <v>0.62244897959183698</v>
      </c>
      <c r="X8" s="13">
        <v>0.66666666666666696</v>
      </c>
      <c r="Y8" s="13"/>
      <c r="Z8" s="13">
        <v>0.66187050359712196</v>
      </c>
      <c r="AA8" s="13">
        <v>0.65644171779141103</v>
      </c>
      <c r="AB8" s="13">
        <v>0.64285714285714302</v>
      </c>
      <c r="AC8" s="13">
        <v>0.59776536312849204</v>
      </c>
      <c r="AD8" s="13">
        <v>0.66666666666666696</v>
      </c>
      <c r="AE8" s="13">
        <v>0.605504587155963</v>
      </c>
      <c r="AF8" s="13">
        <v>0.57142857142857095</v>
      </c>
      <c r="AG8" s="13">
        <v>0.64835164835164805</v>
      </c>
      <c r="AH8" s="13"/>
      <c r="AI8" s="13">
        <v>0.422222222222222</v>
      </c>
      <c r="AJ8" s="13">
        <v>0.54639175257731998</v>
      </c>
      <c r="AK8" s="13">
        <v>0.61437908496731997</v>
      </c>
      <c r="AL8" s="13">
        <v>0.66932270916334702</v>
      </c>
      <c r="AM8" s="13">
        <v>0.67241379310344795</v>
      </c>
      <c r="AN8" s="13"/>
      <c r="AO8" s="13">
        <v>0.65050167224080302</v>
      </c>
      <c r="AP8" s="13">
        <v>0.61197916666666696</v>
      </c>
      <c r="AQ8" s="13"/>
      <c r="AR8" s="13">
        <v>0.53125</v>
      </c>
      <c r="AS8" s="13">
        <v>0.62587412587412605</v>
      </c>
      <c r="AT8" s="13">
        <v>0.47058823529411797</v>
      </c>
      <c r="AU8" s="13">
        <v>0.70967741935483897</v>
      </c>
      <c r="AV8" s="13">
        <v>0.68067226890756305</v>
      </c>
      <c r="AW8" s="13">
        <v>0.62337662337662303</v>
      </c>
      <c r="AX8" s="13">
        <v>0.63095238095238104</v>
      </c>
      <c r="AY8" s="13">
        <v>0.58823529411764697</v>
      </c>
      <c r="AZ8" s="13">
        <v>0.69607843137254899</v>
      </c>
      <c r="BA8" s="13">
        <v>0.60344827586206895</v>
      </c>
      <c r="BB8" s="13">
        <v>0.70175438596491202</v>
      </c>
      <c r="BC8" s="13">
        <v>0.62264150943396201</v>
      </c>
      <c r="BD8" s="13"/>
      <c r="BE8" s="13">
        <v>0.69971671388101997</v>
      </c>
    </row>
    <row r="9" spans="2:57" ht="30" x14ac:dyDescent="0.25">
      <c r="B9" s="14" t="s">
        <v>177</v>
      </c>
      <c r="C9" s="13">
        <v>0.310590631364562</v>
      </c>
      <c r="D9" s="13">
        <v>0.37662337662337703</v>
      </c>
      <c r="E9" s="13">
        <v>0.24444444444444399</v>
      </c>
      <c r="F9" s="13">
        <v>0.30708661417322802</v>
      </c>
      <c r="G9" s="13">
        <v>0.31976744186046502</v>
      </c>
      <c r="H9" s="13"/>
      <c r="I9" s="13">
        <v>0.30042918454935602</v>
      </c>
      <c r="J9" s="13">
        <v>0.31976744186046502</v>
      </c>
      <c r="K9" s="13"/>
      <c r="L9" s="13">
        <v>0.296875</v>
      </c>
      <c r="M9" s="13">
        <v>0.29437229437229401</v>
      </c>
      <c r="N9" s="13">
        <v>0.34448160535117101</v>
      </c>
      <c r="O9" s="13">
        <v>0.29721362229102199</v>
      </c>
      <c r="P9" s="13"/>
      <c r="Q9" s="13">
        <v>0.38738738738738698</v>
      </c>
      <c r="R9" s="13">
        <v>0.31081081081081102</v>
      </c>
      <c r="S9" s="13">
        <v>0.32608695652173902</v>
      </c>
      <c r="T9" s="13">
        <v>0.19626168224299101</v>
      </c>
      <c r="U9" s="13">
        <v>0.32258064516128998</v>
      </c>
      <c r="V9" s="13">
        <v>0.34351145038167902</v>
      </c>
      <c r="W9" s="13">
        <v>0.33673469387755101</v>
      </c>
      <c r="X9" s="13">
        <v>0.28070175438596501</v>
      </c>
      <c r="Y9" s="13"/>
      <c r="Z9" s="13">
        <v>0.27338129496402902</v>
      </c>
      <c r="AA9" s="13">
        <v>0.30674846625766899</v>
      </c>
      <c r="AB9" s="13">
        <v>0.28571428571428598</v>
      </c>
      <c r="AC9" s="13">
        <v>0.36312849162011201</v>
      </c>
      <c r="AD9" s="13">
        <v>0.29523809523809502</v>
      </c>
      <c r="AE9" s="13">
        <v>0.31192660550458701</v>
      </c>
      <c r="AF9" s="13">
        <v>0.40476190476190499</v>
      </c>
      <c r="AG9" s="13">
        <v>0.28571428571428598</v>
      </c>
      <c r="AH9" s="13"/>
      <c r="AI9" s="13">
        <v>0.48888888888888898</v>
      </c>
      <c r="AJ9" s="13">
        <v>0.402061855670103</v>
      </c>
      <c r="AK9" s="13">
        <v>0.31372549019607798</v>
      </c>
      <c r="AL9" s="13">
        <v>0.28486055776892399</v>
      </c>
      <c r="AM9" s="13">
        <v>0.28160919540229901</v>
      </c>
      <c r="AN9" s="13"/>
      <c r="AO9" s="13">
        <v>0.29765886287625398</v>
      </c>
      <c r="AP9" s="13">
        <v>0.33072916666666702</v>
      </c>
      <c r="AQ9" s="13"/>
      <c r="AR9" s="13">
        <v>0.359375</v>
      </c>
      <c r="AS9" s="13">
        <v>0.304195804195804</v>
      </c>
      <c r="AT9" s="13">
        <v>0.47058823529411797</v>
      </c>
      <c r="AU9" s="13">
        <v>0.25806451612903197</v>
      </c>
      <c r="AV9" s="13">
        <v>0.28571428571428598</v>
      </c>
      <c r="AW9" s="13">
        <v>0.31168831168831201</v>
      </c>
      <c r="AX9" s="13">
        <v>0.34523809523809501</v>
      </c>
      <c r="AY9" s="13">
        <v>0.35294117647058798</v>
      </c>
      <c r="AZ9" s="13">
        <v>0.28431372549019601</v>
      </c>
      <c r="BA9" s="13">
        <v>0.29310344827586199</v>
      </c>
      <c r="BB9" s="13">
        <v>0.26315789473684198</v>
      </c>
      <c r="BC9" s="13">
        <v>0.35849056603773599</v>
      </c>
      <c r="BD9" s="13"/>
      <c r="BE9" s="13">
        <v>0.26062322946175598</v>
      </c>
    </row>
    <row r="10" spans="2:57" x14ac:dyDescent="0.25">
      <c r="B10" s="14" t="s">
        <v>178</v>
      </c>
      <c r="C10" s="13">
        <v>3.8696537678207701E-2</v>
      </c>
      <c r="D10" s="13">
        <v>7.7922077922077906E-2</v>
      </c>
      <c r="E10" s="13">
        <v>5.1851851851851899E-2</v>
      </c>
      <c r="F10" s="13">
        <v>3.5433070866141697E-2</v>
      </c>
      <c r="G10" s="13">
        <v>3.1007751937984499E-2</v>
      </c>
      <c r="H10" s="13"/>
      <c r="I10" s="13">
        <v>4.7210300429184601E-2</v>
      </c>
      <c r="J10" s="13">
        <v>3.1007751937984499E-2</v>
      </c>
      <c r="K10" s="13"/>
      <c r="L10" s="13">
        <v>4.6875E-2</v>
      </c>
      <c r="M10" s="13">
        <v>4.3290043290043302E-2</v>
      </c>
      <c r="N10" s="13">
        <v>2.6755852842809399E-2</v>
      </c>
      <c r="O10" s="13">
        <v>4.3343653250774002E-2</v>
      </c>
      <c r="P10" s="13"/>
      <c r="Q10" s="13">
        <v>5.4054054054054099E-2</v>
      </c>
      <c r="R10" s="13">
        <v>4.0540540540540501E-2</v>
      </c>
      <c r="S10" s="13">
        <v>7.6086956521739094E-2</v>
      </c>
      <c r="T10" s="13">
        <v>2.80373831775701E-2</v>
      </c>
      <c r="U10" s="13">
        <v>2.4193548387096801E-2</v>
      </c>
      <c r="V10" s="13">
        <v>3.8167938931297697E-2</v>
      </c>
      <c r="W10" s="13">
        <v>4.08163265306122E-2</v>
      </c>
      <c r="X10" s="13">
        <v>2.1929824561403501E-2</v>
      </c>
      <c r="Y10" s="13"/>
      <c r="Z10" s="13">
        <v>2.8776978417266199E-2</v>
      </c>
      <c r="AA10" s="13">
        <v>3.0674846625766899E-2</v>
      </c>
      <c r="AB10" s="13">
        <v>5.8441558441558399E-2</v>
      </c>
      <c r="AC10" s="13">
        <v>3.91061452513966E-2</v>
      </c>
      <c r="AD10" s="13">
        <v>1.9047619047619001E-2</v>
      </c>
      <c r="AE10" s="13">
        <v>4.5871559633027498E-2</v>
      </c>
      <c r="AF10" s="13">
        <v>2.3809523809523801E-2</v>
      </c>
      <c r="AG10" s="13">
        <v>5.4945054945054903E-2</v>
      </c>
      <c r="AH10" s="13"/>
      <c r="AI10" s="13">
        <v>8.8888888888888906E-2</v>
      </c>
      <c r="AJ10" s="13">
        <v>3.09278350515464E-2</v>
      </c>
      <c r="AK10" s="13">
        <v>5.22875816993464E-2</v>
      </c>
      <c r="AL10" s="13">
        <v>3.38645418326693E-2</v>
      </c>
      <c r="AM10" s="13">
        <v>2.8735632183908E-2</v>
      </c>
      <c r="AN10" s="13"/>
      <c r="AO10" s="13">
        <v>3.8461538461538498E-2</v>
      </c>
      <c r="AP10" s="13">
        <v>3.90625E-2</v>
      </c>
      <c r="AQ10" s="13"/>
      <c r="AR10" s="13">
        <v>9.375E-2</v>
      </c>
      <c r="AS10" s="13">
        <v>5.5944055944055902E-2</v>
      </c>
      <c r="AT10" s="13">
        <v>0</v>
      </c>
      <c r="AU10" s="13">
        <v>0</v>
      </c>
      <c r="AV10" s="13">
        <v>1.6806722689075598E-2</v>
      </c>
      <c r="AW10" s="13">
        <v>3.8961038961039002E-2</v>
      </c>
      <c r="AX10" s="13">
        <v>1.1904761904761901E-2</v>
      </c>
      <c r="AY10" s="13">
        <v>5.8823529411764698E-2</v>
      </c>
      <c r="AZ10" s="13">
        <v>1.9607843137254902E-2</v>
      </c>
      <c r="BA10" s="13">
        <v>8.6206896551724102E-2</v>
      </c>
      <c r="BB10" s="13">
        <v>0</v>
      </c>
      <c r="BC10" s="13">
        <v>1.88679245283019E-2</v>
      </c>
      <c r="BD10" s="13"/>
      <c r="BE10" s="13">
        <v>1.69971671388102E-2</v>
      </c>
    </row>
    <row r="11" spans="2:57" x14ac:dyDescent="0.25">
      <c r="B11" s="14" t="s">
        <v>82</v>
      </c>
      <c r="C11" s="19">
        <v>1.52749490835031E-2</v>
      </c>
      <c r="D11" s="19">
        <v>0</v>
      </c>
      <c r="E11" s="19">
        <v>1.48148148148148E-2</v>
      </c>
      <c r="F11" s="19">
        <v>7.8740157480314994E-3</v>
      </c>
      <c r="G11" s="19">
        <v>2.1317829457364299E-2</v>
      </c>
      <c r="H11" s="19"/>
      <c r="I11" s="19">
        <v>8.58369098712446E-3</v>
      </c>
      <c r="J11" s="19">
        <v>2.1317829457364299E-2</v>
      </c>
      <c r="K11" s="19"/>
      <c r="L11" s="19">
        <v>7.8125E-3</v>
      </c>
      <c r="M11" s="19">
        <v>8.6580086580086597E-3</v>
      </c>
      <c r="N11" s="19">
        <v>0</v>
      </c>
      <c r="O11" s="19">
        <v>3.7151702786377701E-2</v>
      </c>
      <c r="P11" s="19"/>
      <c r="Q11" s="19">
        <v>0</v>
      </c>
      <c r="R11" s="19">
        <v>1.35135135135135E-2</v>
      </c>
      <c r="S11" s="19">
        <v>0</v>
      </c>
      <c r="T11" s="19">
        <v>9.3457943925233603E-3</v>
      </c>
      <c r="U11" s="19">
        <v>3.2258064516128997E-2</v>
      </c>
      <c r="V11" s="19">
        <v>7.63358778625954E-3</v>
      </c>
      <c r="W11" s="19">
        <v>0</v>
      </c>
      <c r="X11" s="19">
        <v>3.07017543859649E-2</v>
      </c>
      <c r="Y11" s="19"/>
      <c r="Z11" s="19">
        <v>3.5971223021582698E-2</v>
      </c>
      <c r="AA11" s="19">
        <v>6.13496932515337E-3</v>
      </c>
      <c r="AB11" s="19">
        <v>1.2987012987013E-2</v>
      </c>
      <c r="AC11" s="19">
        <v>0</v>
      </c>
      <c r="AD11" s="19">
        <v>1.9047619047619001E-2</v>
      </c>
      <c r="AE11" s="19">
        <v>3.6697247706422E-2</v>
      </c>
      <c r="AF11" s="19">
        <v>0</v>
      </c>
      <c r="AG11" s="19">
        <v>1.0989010989011E-2</v>
      </c>
      <c r="AH11" s="19"/>
      <c r="AI11" s="19">
        <v>0</v>
      </c>
      <c r="AJ11" s="19">
        <v>2.06185567010309E-2</v>
      </c>
      <c r="AK11" s="19">
        <v>1.9607843137254902E-2</v>
      </c>
      <c r="AL11" s="19">
        <v>1.1952191235059801E-2</v>
      </c>
      <c r="AM11" s="19">
        <v>1.72413793103448E-2</v>
      </c>
      <c r="AN11" s="19"/>
      <c r="AO11" s="19">
        <v>1.3377926421404699E-2</v>
      </c>
      <c r="AP11" s="19">
        <v>1.8229166666666699E-2</v>
      </c>
      <c r="AQ11" s="19"/>
      <c r="AR11" s="19">
        <v>1.5625E-2</v>
      </c>
      <c r="AS11" s="19">
        <v>1.3986013986014E-2</v>
      </c>
      <c r="AT11" s="19">
        <v>5.8823529411764698E-2</v>
      </c>
      <c r="AU11" s="19">
        <v>3.2258064516128997E-2</v>
      </c>
      <c r="AV11" s="19">
        <v>1.6806722689075598E-2</v>
      </c>
      <c r="AW11" s="19">
        <v>2.5974025974026E-2</v>
      </c>
      <c r="AX11" s="19">
        <v>1.1904761904761901E-2</v>
      </c>
      <c r="AY11" s="19">
        <v>0</v>
      </c>
      <c r="AZ11" s="19">
        <v>0</v>
      </c>
      <c r="BA11" s="19">
        <v>1.72413793103448E-2</v>
      </c>
      <c r="BB11" s="19">
        <v>3.5087719298245598E-2</v>
      </c>
      <c r="BC11" s="19">
        <v>0</v>
      </c>
      <c r="BD11" s="19"/>
      <c r="BE11" s="19">
        <v>2.2662889518413599E-2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197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0.69551934826883899</v>
      </c>
      <c r="D8" s="13">
        <v>0.40259740259740301</v>
      </c>
      <c r="E8" s="13">
        <v>0.62222222222222201</v>
      </c>
      <c r="F8" s="13">
        <v>0.69685039370078705</v>
      </c>
      <c r="G8" s="13">
        <v>0.75775193798449603</v>
      </c>
      <c r="H8" s="13"/>
      <c r="I8" s="13">
        <v>0.62660944206008595</v>
      </c>
      <c r="J8" s="13">
        <v>0.75775193798449603</v>
      </c>
      <c r="K8" s="13"/>
      <c r="L8" s="13">
        <v>0.6328125</v>
      </c>
      <c r="M8" s="13">
        <v>0.71861471861471904</v>
      </c>
      <c r="N8" s="13">
        <v>0.69899665551839496</v>
      </c>
      <c r="O8" s="13">
        <v>0.69969040247678005</v>
      </c>
      <c r="P8" s="13"/>
      <c r="Q8" s="13">
        <v>0.51351351351351304</v>
      </c>
      <c r="R8" s="13">
        <v>0.67567567567567599</v>
      </c>
      <c r="S8" s="13">
        <v>0.67391304347826098</v>
      </c>
      <c r="T8" s="13">
        <v>0.58878504672897203</v>
      </c>
      <c r="U8" s="13">
        <v>0.67741935483870996</v>
      </c>
      <c r="V8" s="13">
        <v>0.70229007633587803</v>
      </c>
      <c r="W8" s="13">
        <v>0.84693877551020402</v>
      </c>
      <c r="X8" s="13">
        <v>0.80701754385964897</v>
      </c>
      <c r="Y8" s="13"/>
      <c r="Z8" s="13">
        <v>0.63309352517985595</v>
      </c>
      <c r="AA8" s="13">
        <v>0.625766871165644</v>
      </c>
      <c r="AB8" s="13">
        <v>0.77922077922077904</v>
      </c>
      <c r="AC8" s="13">
        <v>0.70949720670391103</v>
      </c>
      <c r="AD8" s="13">
        <v>0.79047619047619</v>
      </c>
      <c r="AE8" s="13">
        <v>0.65137614678899103</v>
      </c>
      <c r="AF8" s="13">
        <v>0.64285714285714302</v>
      </c>
      <c r="AG8" s="13">
        <v>0.71428571428571397</v>
      </c>
      <c r="AH8" s="13"/>
      <c r="AI8" s="13">
        <v>0.44444444444444398</v>
      </c>
      <c r="AJ8" s="13">
        <v>0.52577319587628901</v>
      </c>
      <c r="AK8" s="13">
        <v>0.64705882352941202</v>
      </c>
      <c r="AL8" s="13">
        <v>0.74900398406374502</v>
      </c>
      <c r="AM8" s="13">
        <v>0.74712643678160895</v>
      </c>
      <c r="AN8" s="13"/>
      <c r="AO8" s="13">
        <v>0.70234113712374602</v>
      </c>
      <c r="AP8" s="13">
        <v>0.68489583333333304</v>
      </c>
      <c r="AQ8" s="13"/>
      <c r="AR8" s="13">
        <v>0.625</v>
      </c>
      <c r="AS8" s="13">
        <v>0.72727272727272696</v>
      </c>
      <c r="AT8" s="13">
        <v>0.52941176470588203</v>
      </c>
      <c r="AU8" s="13">
        <v>0.67741935483870996</v>
      </c>
      <c r="AV8" s="13">
        <v>0.73949579831932799</v>
      </c>
      <c r="AW8" s="13">
        <v>0.72727272727272696</v>
      </c>
      <c r="AX8" s="13">
        <v>0.66666666666666696</v>
      </c>
      <c r="AY8" s="13">
        <v>0.67647058823529405</v>
      </c>
      <c r="AZ8" s="13">
        <v>0.68627450980392202</v>
      </c>
      <c r="BA8" s="13">
        <v>0.68965517241379304</v>
      </c>
      <c r="BB8" s="13">
        <v>0.64912280701754399</v>
      </c>
      <c r="BC8" s="13">
        <v>0.660377358490566</v>
      </c>
      <c r="BD8" s="13"/>
      <c r="BE8" s="13">
        <v>0.76770538243626096</v>
      </c>
    </row>
    <row r="9" spans="2:57" ht="30" x14ac:dyDescent="0.25">
      <c r="B9" s="14" t="s">
        <v>177</v>
      </c>
      <c r="C9" s="13">
        <v>0.22301425661914501</v>
      </c>
      <c r="D9" s="13">
        <v>0.27272727272727298</v>
      </c>
      <c r="E9" s="13">
        <v>0.2</v>
      </c>
      <c r="F9" s="13">
        <v>0.244094488188976</v>
      </c>
      <c r="G9" s="13">
        <v>0.21124031007751901</v>
      </c>
      <c r="H9" s="13"/>
      <c r="I9" s="13">
        <v>0.23605150214592299</v>
      </c>
      <c r="J9" s="13">
        <v>0.21124031007751901</v>
      </c>
      <c r="K9" s="13"/>
      <c r="L9" s="13">
        <v>0.296875</v>
      </c>
      <c r="M9" s="13">
        <v>0.23376623376623401</v>
      </c>
      <c r="N9" s="13">
        <v>0.20735785953177299</v>
      </c>
      <c r="O9" s="13">
        <v>0.201238390092879</v>
      </c>
      <c r="P9" s="13"/>
      <c r="Q9" s="13">
        <v>0.23423423423423401</v>
      </c>
      <c r="R9" s="13">
        <v>0.24324324324324301</v>
      </c>
      <c r="S9" s="13">
        <v>0.22826086956521699</v>
      </c>
      <c r="T9" s="13">
        <v>0.29906542056074797</v>
      </c>
      <c r="U9" s="13">
        <v>0.282258064516129</v>
      </c>
      <c r="V9" s="13">
        <v>0.25954198473282403</v>
      </c>
      <c r="W9" s="13">
        <v>0.13265306122449</v>
      </c>
      <c r="X9" s="13">
        <v>0.157894736842105</v>
      </c>
      <c r="Y9" s="13"/>
      <c r="Z9" s="13">
        <v>0.25179856115107901</v>
      </c>
      <c r="AA9" s="13">
        <v>0.23926380368098199</v>
      </c>
      <c r="AB9" s="13">
        <v>0.17532467532467499</v>
      </c>
      <c r="AC9" s="13">
        <v>0.25698324022346403</v>
      </c>
      <c r="AD9" s="13">
        <v>0.19047619047618999</v>
      </c>
      <c r="AE9" s="13">
        <v>0.23853211009174299</v>
      </c>
      <c r="AF9" s="13">
        <v>0.28571428571428598</v>
      </c>
      <c r="AG9" s="13">
        <v>0.15384615384615399</v>
      </c>
      <c r="AH9" s="13"/>
      <c r="AI9" s="13">
        <v>0.35555555555555601</v>
      </c>
      <c r="AJ9" s="13">
        <v>0.30927835051546398</v>
      </c>
      <c r="AK9" s="13">
        <v>0.24183006535947699</v>
      </c>
      <c r="AL9" s="13">
        <v>0.19721115537848599</v>
      </c>
      <c r="AM9" s="13">
        <v>0.20689655172413801</v>
      </c>
      <c r="AN9" s="13"/>
      <c r="AO9" s="13">
        <v>0.20234113712374599</v>
      </c>
      <c r="AP9" s="13">
        <v>0.25520833333333298</v>
      </c>
      <c r="AQ9" s="13"/>
      <c r="AR9" s="13">
        <v>0.265625</v>
      </c>
      <c r="AS9" s="13">
        <v>0.20279720279720301</v>
      </c>
      <c r="AT9" s="13">
        <v>0.35294117647058798</v>
      </c>
      <c r="AU9" s="13">
        <v>0.225806451612903</v>
      </c>
      <c r="AV9" s="13">
        <v>0.19327731092437</v>
      </c>
      <c r="AW9" s="13">
        <v>0.207792207792208</v>
      </c>
      <c r="AX9" s="13">
        <v>0.238095238095238</v>
      </c>
      <c r="AY9" s="13">
        <v>0.20588235294117599</v>
      </c>
      <c r="AZ9" s="13">
        <v>0.24509803921568599</v>
      </c>
      <c r="BA9" s="13">
        <v>0.18965517241379301</v>
      </c>
      <c r="BB9" s="13">
        <v>0.29824561403508798</v>
      </c>
      <c r="BC9" s="13">
        <v>0.22641509433962301</v>
      </c>
      <c r="BD9" s="13"/>
      <c r="BE9" s="13">
        <v>0.19546742209631701</v>
      </c>
    </row>
    <row r="10" spans="2:57" x14ac:dyDescent="0.25">
      <c r="B10" s="14" t="s">
        <v>178</v>
      </c>
      <c r="C10" s="13">
        <v>6.7209775967413399E-2</v>
      </c>
      <c r="D10" s="13">
        <v>0.32467532467532501</v>
      </c>
      <c r="E10" s="13">
        <v>0.148148148148148</v>
      </c>
      <c r="F10" s="13">
        <v>4.7244094488188997E-2</v>
      </c>
      <c r="G10" s="13">
        <v>1.74418604651163E-2</v>
      </c>
      <c r="H10" s="13"/>
      <c r="I10" s="13">
        <v>0.122317596566524</v>
      </c>
      <c r="J10" s="13">
        <v>1.74418604651163E-2</v>
      </c>
      <c r="K10" s="13"/>
      <c r="L10" s="13">
        <v>5.46875E-2</v>
      </c>
      <c r="M10" s="13">
        <v>3.8961038961039002E-2</v>
      </c>
      <c r="N10" s="13">
        <v>7.69230769230769E-2</v>
      </c>
      <c r="O10" s="13">
        <v>8.3591331269349797E-2</v>
      </c>
      <c r="P10" s="13"/>
      <c r="Q10" s="13">
        <v>0.24324324324324301</v>
      </c>
      <c r="R10" s="13">
        <v>4.0540540540540501E-2</v>
      </c>
      <c r="S10" s="13">
        <v>9.7826086956521702E-2</v>
      </c>
      <c r="T10" s="13">
        <v>0.11214953271028</v>
      </c>
      <c r="U10" s="13">
        <v>4.0322580645161303E-2</v>
      </c>
      <c r="V10" s="13">
        <v>3.0534351145038201E-2</v>
      </c>
      <c r="W10" s="13">
        <v>2.04081632653061E-2</v>
      </c>
      <c r="X10" s="13">
        <v>1.7543859649122799E-2</v>
      </c>
      <c r="Y10" s="13"/>
      <c r="Z10" s="13">
        <v>8.6330935251798593E-2</v>
      </c>
      <c r="AA10" s="13">
        <v>0.122699386503067</v>
      </c>
      <c r="AB10" s="13">
        <v>2.5974025974026E-2</v>
      </c>
      <c r="AC10" s="13">
        <v>2.7932960893854698E-2</v>
      </c>
      <c r="AD10" s="13">
        <v>1.9047619047619001E-2</v>
      </c>
      <c r="AE10" s="13">
        <v>7.3394495412843999E-2</v>
      </c>
      <c r="AF10" s="13">
        <v>7.1428571428571397E-2</v>
      </c>
      <c r="AG10" s="13">
        <v>0.13186813186813201</v>
      </c>
      <c r="AH10" s="13"/>
      <c r="AI10" s="13">
        <v>0.2</v>
      </c>
      <c r="AJ10" s="13">
        <v>0.14432989690721601</v>
      </c>
      <c r="AK10" s="13">
        <v>9.1503267973856203E-2</v>
      </c>
      <c r="AL10" s="13">
        <v>3.9840637450199202E-2</v>
      </c>
      <c r="AM10" s="13">
        <v>4.0229885057471299E-2</v>
      </c>
      <c r="AN10" s="13"/>
      <c r="AO10" s="13">
        <v>8.1939799331103694E-2</v>
      </c>
      <c r="AP10" s="13">
        <v>4.4270833333333301E-2</v>
      </c>
      <c r="AQ10" s="13"/>
      <c r="AR10" s="13">
        <v>9.375E-2</v>
      </c>
      <c r="AS10" s="13">
        <v>5.9440559440559398E-2</v>
      </c>
      <c r="AT10" s="13">
        <v>5.8823529411764698E-2</v>
      </c>
      <c r="AU10" s="13">
        <v>0</v>
      </c>
      <c r="AV10" s="13">
        <v>5.8823529411764698E-2</v>
      </c>
      <c r="AW10" s="13">
        <v>3.8961038961039002E-2</v>
      </c>
      <c r="AX10" s="13">
        <v>8.3333333333333301E-2</v>
      </c>
      <c r="AY10" s="13">
        <v>8.8235294117647106E-2</v>
      </c>
      <c r="AZ10" s="13">
        <v>6.8627450980392204E-2</v>
      </c>
      <c r="BA10" s="13">
        <v>0.10344827586206901</v>
      </c>
      <c r="BB10" s="13">
        <v>5.2631578947368397E-2</v>
      </c>
      <c r="BC10" s="13">
        <v>0.113207547169811</v>
      </c>
      <c r="BD10" s="13"/>
      <c r="BE10" s="13">
        <v>3.1161473087818699E-2</v>
      </c>
    </row>
    <row r="11" spans="2:57" x14ac:dyDescent="0.25">
      <c r="B11" s="14" t="s">
        <v>82</v>
      </c>
      <c r="C11" s="19">
        <v>1.4256619144602901E-2</v>
      </c>
      <c r="D11" s="19">
        <v>0</v>
      </c>
      <c r="E11" s="19">
        <v>2.96296296296296E-2</v>
      </c>
      <c r="F11" s="19">
        <v>1.1811023622047201E-2</v>
      </c>
      <c r="G11" s="19">
        <v>1.35658914728682E-2</v>
      </c>
      <c r="H11" s="19"/>
      <c r="I11" s="19">
        <v>1.5021459227467801E-2</v>
      </c>
      <c r="J11" s="19">
        <v>1.35658914728682E-2</v>
      </c>
      <c r="K11" s="19"/>
      <c r="L11" s="19">
        <v>1.5625E-2</v>
      </c>
      <c r="M11" s="19">
        <v>8.6580086580086597E-3</v>
      </c>
      <c r="N11" s="19">
        <v>1.6722408026755901E-2</v>
      </c>
      <c r="O11" s="19">
        <v>1.54798761609907E-2</v>
      </c>
      <c r="P11" s="19"/>
      <c r="Q11" s="19">
        <v>9.0090090090090107E-3</v>
      </c>
      <c r="R11" s="19">
        <v>4.0540540540540501E-2</v>
      </c>
      <c r="S11" s="19">
        <v>0</v>
      </c>
      <c r="T11" s="19">
        <v>0</v>
      </c>
      <c r="U11" s="19">
        <v>0</v>
      </c>
      <c r="V11" s="19">
        <v>7.63358778625954E-3</v>
      </c>
      <c r="W11" s="19">
        <v>0</v>
      </c>
      <c r="X11" s="19">
        <v>1.7543859649122799E-2</v>
      </c>
      <c r="Y11" s="19"/>
      <c r="Z11" s="19">
        <v>2.8776978417266199E-2</v>
      </c>
      <c r="AA11" s="19">
        <v>1.22699386503067E-2</v>
      </c>
      <c r="AB11" s="19">
        <v>1.9480519480519501E-2</v>
      </c>
      <c r="AC11" s="19">
        <v>5.5865921787709499E-3</v>
      </c>
      <c r="AD11" s="19">
        <v>0</v>
      </c>
      <c r="AE11" s="19">
        <v>3.6697247706422E-2</v>
      </c>
      <c r="AF11" s="19">
        <v>0</v>
      </c>
      <c r="AG11" s="19">
        <v>0</v>
      </c>
      <c r="AH11" s="19"/>
      <c r="AI11" s="19">
        <v>0</v>
      </c>
      <c r="AJ11" s="19">
        <v>2.06185567010309E-2</v>
      </c>
      <c r="AK11" s="19">
        <v>1.9607843137254902E-2</v>
      </c>
      <c r="AL11" s="19">
        <v>1.39442231075697E-2</v>
      </c>
      <c r="AM11" s="19">
        <v>5.74712643678161E-3</v>
      </c>
      <c r="AN11" s="19"/>
      <c r="AO11" s="19">
        <v>1.3377926421404699E-2</v>
      </c>
      <c r="AP11" s="19">
        <v>1.5625E-2</v>
      </c>
      <c r="AQ11" s="19"/>
      <c r="AR11" s="19">
        <v>1.5625E-2</v>
      </c>
      <c r="AS11" s="19">
        <v>1.04895104895105E-2</v>
      </c>
      <c r="AT11" s="19">
        <v>5.8823529411764698E-2</v>
      </c>
      <c r="AU11" s="19">
        <v>9.6774193548387094E-2</v>
      </c>
      <c r="AV11" s="19">
        <v>8.4033613445378096E-3</v>
      </c>
      <c r="AW11" s="19">
        <v>2.5974025974026E-2</v>
      </c>
      <c r="AX11" s="19">
        <v>1.1904761904761901E-2</v>
      </c>
      <c r="AY11" s="19">
        <v>2.9411764705882401E-2</v>
      </c>
      <c r="AZ11" s="19">
        <v>0</v>
      </c>
      <c r="BA11" s="19">
        <v>1.72413793103448E-2</v>
      </c>
      <c r="BB11" s="19">
        <v>0</v>
      </c>
      <c r="BC11" s="19">
        <v>0</v>
      </c>
      <c r="BD11" s="19"/>
      <c r="BE11" s="19">
        <v>5.6657223796033997E-3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198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0.63034623217922603</v>
      </c>
      <c r="D8" s="13">
        <v>0.58441558441558406</v>
      </c>
      <c r="E8" s="13">
        <v>0.67407407407407405</v>
      </c>
      <c r="F8" s="13">
        <v>0.60629921259842501</v>
      </c>
      <c r="G8" s="13">
        <v>0.637596899224806</v>
      </c>
      <c r="H8" s="13"/>
      <c r="I8" s="13">
        <v>0.62231759656652397</v>
      </c>
      <c r="J8" s="13">
        <v>0.637596899224806</v>
      </c>
      <c r="K8" s="13"/>
      <c r="L8" s="13">
        <v>0.6171875</v>
      </c>
      <c r="M8" s="13">
        <v>0.61038961038961004</v>
      </c>
      <c r="N8" s="13">
        <v>0.662207357859532</v>
      </c>
      <c r="O8" s="13">
        <v>0.61919504643962897</v>
      </c>
      <c r="P8" s="13"/>
      <c r="Q8" s="13">
        <v>0.53153153153153199</v>
      </c>
      <c r="R8" s="13">
        <v>0.66216216216216195</v>
      </c>
      <c r="S8" s="13">
        <v>0.59782608695652195</v>
      </c>
      <c r="T8" s="13">
        <v>0.67289719626168198</v>
      </c>
      <c r="U8" s="13">
        <v>0.66129032258064502</v>
      </c>
      <c r="V8" s="13">
        <v>0.59541984732824405</v>
      </c>
      <c r="W8" s="13">
        <v>0.65306122448979598</v>
      </c>
      <c r="X8" s="13">
        <v>0.64912280701754399</v>
      </c>
      <c r="Y8" s="13"/>
      <c r="Z8" s="13">
        <v>0.62589928057554001</v>
      </c>
      <c r="AA8" s="13">
        <v>0.60736196319018398</v>
      </c>
      <c r="AB8" s="13">
        <v>0.68831168831168799</v>
      </c>
      <c r="AC8" s="13">
        <v>0.61452513966480404</v>
      </c>
      <c r="AD8" s="13">
        <v>0.65714285714285703</v>
      </c>
      <c r="AE8" s="13">
        <v>0.58715596330275199</v>
      </c>
      <c r="AF8" s="13">
        <v>0.52380952380952395</v>
      </c>
      <c r="AG8" s="13">
        <v>0.68131868131868101</v>
      </c>
      <c r="AH8" s="13"/>
      <c r="AI8" s="13">
        <v>0.55555555555555602</v>
      </c>
      <c r="AJ8" s="13">
        <v>0.56701030927835006</v>
      </c>
      <c r="AK8" s="13">
        <v>0.58169934640522902</v>
      </c>
      <c r="AL8" s="13">
        <v>0.65338645418326702</v>
      </c>
      <c r="AM8" s="13">
        <v>0.65517241379310298</v>
      </c>
      <c r="AN8" s="13"/>
      <c r="AO8" s="13">
        <v>0.62876254180601998</v>
      </c>
      <c r="AP8" s="13">
        <v>0.6328125</v>
      </c>
      <c r="AQ8" s="13"/>
      <c r="AR8" s="13">
        <v>0.625</v>
      </c>
      <c r="AS8" s="13">
        <v>0.65734265734265696</v>
      </c>
      <c r="AT8" s="13">
        <v>0.41176470588235298</v>
      </c>
      <c r="AU8" s="13">
        <v>0.51612903225806495</v>
      </c>
      <c r="AV8" s="13">
        <v>0.63865546218487401</v>
      </c>
      <c r="AW8" s="13">
        <v>0.662337662337662</v>
      </c>
      <c r="AX8" s="13">
        <v>0.60714285714285698</v>
      </c>
      <c r="AY8" s="13">
        <v>0.70588235294117696</v>
      </c>
      <c r="AZ8" s="13">
        <v>0.61764705882352899</v>
      </c>
      <c r="BA8" s="13">
        <v>0.60344827586206895</v>
      </c>
      <c r="BB8" s="13">
        <v>0.59649122807017496</v>
      </c>
      <c r="BC8" s="13">
        <v>0.64150943396226401</v>
      </c>
      <c r="BD8" s="13"/>
      <c r="BE8" s="13">
        <v>0.69405099150141603</v>
      </c>
    </row>
    <row r="9" spans="2:57" ht="30" x14ac:dyDescent="0.25">
      <c r="B9" s="14" t="s">
        <v>177</v>
      </c>
      <c r="C9" s="13">
        <v>0.334012219959267</v>
      </c>
      <c r="D9" s="13">
        <v>0.36363636363636398</v>
      </c>
      <c r="E9" s="13">
        <v>0.27407407407407403</v>
      </c>
      <c r="F9" s="13">
        <v>0.34645669291338599</v>
      </c>
      <c r="G9" s="13">
        <v>0.33914728682170497</v>
      </c>
      <c r="H9" s="13"/>
      <c r="I9" s="13">
        <v>0.32832618025751098</v>
      </c>
      <c r="J9" s="13">
        <v>0.33914728682170497</v>
      </c>
      <c r="K9" s="13"/>
      <c r="L9" s="13">
        <v>0.375</v>
      </c>
      <c r="M9" s="13">
        <v>0.354978354978355</v>
      </c>
      <c r="N9" s="13">
        <v>0.30769230769230799</v>
      </c>
      <c r="O9" s="13">
        <v>0.328173374613003</v>
      </c>
      <c r="P9" s="13"/>
      <c r="Q9" s="13">
        <v>0.43243243243243201</v>
      </c>
      <c r="R9" s="13">
        <v>0.28378378378378399</v>
      </c>
      <c r="S9" s="13">
        <v>0.33695652173912999</v>
      </c>
      <c r="T9" s="13">
        <v>0.28037383177570102</v>
      </c>
      <c r="U9" s="13">
        <v>0.30645161290322598</v>
      </c>
      <c r="V9" s="13">
        <v>0.38931297709923701</v>
      </c>
      <c r="W9" s="13">
        <v>0.33673469387755101</v>
      </c>
      <c r="X9" s="13">
        <v>0.31578947368421101</v>
      </c>
      <c r="Y9" s="13"/>
      <c r="Z9" s="13">
        <v>0.32374100719424498</v>
      </c>
      <c r="AA9" s="13">
        <v>0.374233128834356</v>
      </c>
      <c r="AB9" s="13">
        <v>0.27272727272727298</v>
      </c>
      <c r="AC9" s="13">
        <v>0.35754189944134102</v>
      </c>
      <c r="AD9" s="13">
        <v>0.32380952380952399</v>
      </c>
      <c r="AE9" s="13">
        <v>0.34862385321100903</v>
      </c>
      <c r="AF9" s="13">
        <v>0.42857142857142899</v>
      </c>
      <c r="AG9" s="13">
        <v>0.28571428571428598</v>
      </c>
      <c r="AH9" s="13"/>
      <c r="AI9" s="13">
        <v>0.35555555555555601</v>
      </c>
      <c r="AJ9" s="13">
        <v>0.38144329896907198</v>
      </c>
      <c r="AK9" s="13">
        <v>0.34640522875816998</v>
      </c>
      <c r="AL9" s="13">
        <v>0.324701195219123</v>
      </c>
      <c r="AM9" s="13">
        <v>0.32183908045977</v>
      </c>
      <c r="AN9" s="13"/>
      <c r="AO9" s="13">
        <v>0.34782608695652201</v>
      </c>
      <c r="AP9" s="13">
        <v>0.3125</v>
      </c>
      <c r="AQ9" s="13"/>
      <c r="AR9" s="13">
        <v>0.328125</v>
      </c>
      <c r="AS9" s="13">
        <v>0.30769230769230799</v>
      </c>
      <c r="AT9" s="13">
        <v>0.47058823529411797</v>
      </c>
      <c r="AU9" s="13">
        <v>0.45161290322580599</v>
      </c>
      <c r="AV9" s="13">
        <v>0.33613445378151302</v>
      </c>
      <c r="AW9" s="13">
        <v>0.29870129870129902</v>
      </c>
      <c r="AX9" s="13">
        <v>0.297619047619048</v>
      </c>
      <c r="AY9" s="13">
        <v>0.29411764705882398</v>
      </c>
      <c r="AZ9" s="13">
        <v>0.37254901960784298</v>
      </c>
      <c r="BA9" s="13">
        <v>0.37931034482758602</v>
      </c>
      <c r="BB9" s="13">
        <v>0.35087719298245601</v>
      </c>
      <c r="BC9" s="13">
        <v>0.35849056603773599</v>
      </c>
      <c r="BD9" s="13"/>
      <c r="BE9" s="13">
        <v>0.274787535410765</v>
      </c>
    </row>
    <row r="10" spans="2:57" x14ac:dyDescent="0.25">
      <c r="B10" s="14" t="s">
        <v>178</v>
      </c>
      <c r="C10" s="13">
        <v>2.0366598778004098E-2</v>
      </c>
      <c r="D10" s="13">
        <v>5.1948051948052E-2</v>
      </c>
      <c r="E10" s="13">
        <v>2.96296296296296E-2</v>
      </c>
      <c r="F10" s="13">
        <v>3.9370078740157501E-2</v>
      </c>
      <c r="G10" s="13">
        <v>3.8759689922480598E-3</v>
      </c>
      <c r="H10" s="13"/>
      <c r="I10" s="13">
        <v>3.8626609442060103E-2</v>
      </c>
      <c r="J10" s="13">
        <v>3.8759689922480598E-3</v>
      </c>
      <c r="K10" s="13"/>
      <c r="L10" s="13">
        <v>7.8125E-3</v>
      </c>
      <c r="M10" s="13">
        <v>2.5974025974026E-2</v>
      </c>
      <c r="N10" s="13">
        <v>2.0066889632107E-2</v>
      </c>
      <c r="O10" s="13">
        <v>2.1671826625387001E-2</v>
      </c>
      <c r="P10" s="13"/>
      <c r="Q10" s="13">
        <v>3.6036036036036001E-2</v>
      </c>
      <c r="R10" s="13">
        <v>4.0540540540540501E-2</v>
      </c>
      <c r="S10" s="13">
        <v>5.4347826086956499E-2</v>
      </c>
      <c r="T10" s="13">
        <v>4.67289719626168E-2</v>
      </c>
      <c r="U10" s="13">
        <v>0</v>
      </c>
      <c r="V10" s="13">
        <v>1.5267175572519101E-2</v>
      </c>
      <c r="W10" s="13">
        <v>1.02040816326531E-2</v>
      </c>
      <c r="X10" s="13">
        <v>0</v>
      </c>
      <c r="Y10" s="13"/>
      <c r="Z10" s="13">
        <v>2.15827338129496E-2</v>
      </c>
      <c r="AA10" s="13">
        <v>1.22699386503067E-2</v>
      </c>
      <c r="AB10" s="13">
        <v>2.5974025974026E-2</v>
      </c>
      <c r="AC10" s="13">
        <v>1.67597765363128E-2</v>
      </c>
      <c r="AD10" s="13">
        <v>1.9047619047619001E-2</v>
      </c>
      <c r="AE10" s="13">
        <v>3.6697247706422E-2</v>
      </c>
      <c r="AF10" s="13">
        <v>2.3809523809523801E-2</v>
      </c>
      <c r="AG10" s="13">
        <v>1.0989010989011E-2</v>
      </c>
      <c r="AH10" s="13"/>
      <c r="AI10" s="13">
        <v>8.8888888888888906E-2</v>
      </c>
      <c r="AJ10" s="13">
        <v>2.06185567010309E-2</v>
      </c>
      <c r="AK10" s="13">
        <v>3.9215686274509803E-2</v>
      </c>
      <c r="AL10" s="13">
        <v>9.9601593625498006E-3</v>
      </c>
      <c r="AM10" s="13">
        <v>1.72413793103448E-2</v>
      </c>
      <c r="AN10" s="13"/>
      <c r="AO10" s="13">
        <v>1.3377926421404699E-2</v>
      </c>
      <c r="AP10" s="13">
        <v>3.125E-2</v>
      </c>
      <c r="AQ10" s="13"/>
      <c r="AR10" s="13">
        <v>3.125E-2</v>
      </c>
      <c r="AS10" s="13">
        <v>1.7482517482517501E-2</v>
      </c>
      <c r="AT10" s="13">
        <v>5.8823529411764698E-2</v>
      </c>
      <c r="AU10" s="13">
        <v>0</v>
      </c>
      <c r="AV10" s="13">
        <v>0</v>
      </c>
      <c r="AW10" s="13">
        <v>2.5974025974026E-2</v>
      </c>
      <c r="AX10" s="13">
        <v>8.3333333333333301E-2</v>
      </c>
      <c r="AY10" s="13">
        <v>0</v>
      </c>
      <c r="AZ10" s="13">
        <v>0</v>
      </c>
      <c r="BA10" s="13">
        <v>1.72413793103448E-2</v>
      </c>
      <c r="BB10" s="13">
        <v>3.5087719298245598E-2</v>
      </c>
      <c r="BC10" s="13">
        <v>0</v>
      </c>
      <c r="BD10" s="13"/>
      <c r="BE10" s="13">
        <v>1.4164305949008501E-2</v>
      </c>
    </row>
    <row r="11" spans="2:57" x14ac:dyDescent="0.25">
      <c r="B11" s="14" t="s">
        <v>82</v>
      </c>
      <c r="C11" s="19">
        <v>1.52749490835031E-2</v>
      </c>
      <c r="D11" s="19">
        <v>0</v>
      </c>
      <c r="E11" s="19">
        <v>2.2222222222222199E-2</v>
      </c>
      <c r="F11" s="19">
        <v>7.8740157480314994E-3</v>
      </c>
      <c r="G11" s="19">
        <v>1.9379844961240299E-2</v>
      </c>
      <c r="H11" s="19"/>
      <c r="I11" s="19">
        <v>1.07296137339056E-2</v>
      </c>
      <c r="J11" s="19">
        <v>1.9379844961240299E-2</v>
      </c>
      <c r="K11" s="19"/>
      <c r="L11" s="19">
        <v>0</v>
      </c>
      <c r="M11" s="19">
        <v>8.6580086580086597E-3</v>
      </c>
      <c r="N11" s="19">
        <v>1.00334448160535E-2</v>
      </c>
      <c r="O11" s="19">
        <v>3.09597523219814E-2</v>
      </c>
      <c r="P11" s="19"/>
      <c r="Q11" s="19">
        <v>0</v>
      </c>
      <c r="R11" s="19">
        <v>1.35135135135135E-2</v>
      </c>
      <c r="S11" s="19">
        <v>1.0869565217391301E-2</v>
      </c>
      <c r="T11" s="19">
        <v>0</v>
      </c>
      <c r="U11" s="19">
        <v>3.2258064516128997E-2</v>
      </c>
      <c r="V11" s="19">
        <v>0</v>
      </c>
      <c r="W11" s="19">
        <v>0</v>
      </c>
      <c r="X11" s="19">
        <v>3.5087719298245598E-2</v>
      </c>
      <c r="Y11" s="19"/>
      <c r="Z11" s="19">
        <v>2.8776978417266199E-2</v>
      </c>
      <c r="AA11" s="19">
        <v>6.13496932515337E-3</v>
      </c>
      <c r="AB11" s="19">
        <v>1.2987012987013E-2</v>
      </c>
      <c r="AC11" s="19">
        <v>1.11731843575419E-2</v>
      </c>
      <c r="AD11" s="19">
        <v>0</v>
      </c>
      <c r="AE11" s="19">
        <v>2.7522935779816501E-2</v>
      </c>
      <c r="AF11" s="19">
        <v>2.3809523809523801E-2</v>
      </c>
      <c r="AG11" s="19">
        <v>2.1978021978022001E-2</v>
      </c>
      <c r="AH11" s="19"/>
      <c r="AI11" s="19">
        <v>0</v>
      </c>
      <c r="AJ11" s="19">
        <v>3.09278350515464E-2</v>
      </c>
      <c r="AK11" s="19">
        <v>3.2679738562091498E-2</v>
      </c>
      <c r="AL11" s="19">
        <v>1.1952191235059801E-2</v>
      </c>
      <c r="AM11" s="19">
        <v>5.74712643678161E-3</v>
      </c>
      <c r="AN11" s="19"/>
      <c r="AO11" s="19">
        <v>1.00334448160535E-2</v>
      </c>
      <c r="AP11" s="19">
        <v>2.34375E-2</v>
      </c>
      <c r="AQ11" s="19"/>
      <c r="AR11" s="19">
        <v>1.5625E-2</v>
      </c>
      <c r="AS11" s="19">
        <v>1.7482517482517501E-2</v>
      </c>
      <c r="AT11" s="19">
        <v>5.8823529411764698E-2</v>
      </c>
      <c r="AU11" s="19">
        <v>3.2258064516128997E-2</v>
      </c>
      <c r="AV11" s="19">
        <v>2.5210084033613401E-2</v>
      </c>
      <c r="AW11" s="19">
        <v>1.2987012987013E-2</v>
      </c>
      <c r="AX11" s="19">
        <v>1.1904761904761901E-2</v>
      </c>
      <c r="AY11" s="19">
        <v>0</v>
      </c>
      <c r="AZ11" s="19">
        <v>9.8039215686274508E-3</v>
      </c>
      <c r="BA11" s="19">
        <v>0</v>
      </c>
      <c r="BB11" s="19">
        <v>1.7543859649122799E-2</v>
      </c>
      <c r="BC11" s="19">
        <v>0</v>
      </c>
      <c r="BD11" s="19"/>
      <c r="BE11" s="19">
        <v>1.69971671388102E-2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BE16"/>
  <sheetViews>
    <sheetView showGridLines="0" topLeftCell="A6" workbookViewId="0">
      <pane xSplit="2" topLeftCell="C1" activePane="topRight" state="frozen"/>
      <selection pane="topRight" activeCell="B16" sqref="B16"/>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199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0.64867617107942999</v>
      </c>
      <c r="D8" s="13">
        <v>0.38961038961039002</v>
      </c>
      <c r="E8" s="13">
        <v>0.57037037037036997</v>
      </c>
      <c r="F8" s="13">
        <v>0.65748031496062997</v>
      </c>
      <c r="G8" s="13">
        <v>0.70348837209302295</v>
      </c>
      <c r="H8" s="13"/>
      <c r="I8" s="13">
        <v>0.58798283261802597</v>
      </c>
      <c r="J8" s="13">
        <v>0.70348837209302295</v>
      </c>
      <c r="K8" s="13"/>
      <c r="L8" s="13">
        <v>0.6640625</v>
      </c>
      <c r="M8" s="13">
        <v>0.69696969696969702</v>
      </c>
      <c r="N8" s="13">
        <v>0.64882943143812699</v>
      </c>
      <c r="O8" s="13">
        <v>0.60681114551083604</v>
      </c>
      <c r="P8" s="13"/>
      <c r="Q8" s="13">
        <v>0.41441441441441401</v>
      </c>
      <c r="R8" s="13">
        <v>0.63513513513513498</v>
      </c>
      <c r="S8" s="13">
        <v>0.60869565217391297</v>
      </c>
      <c r="T8" s="13">
        <v>0.67289719626168198</v>
      </c>
      <c r="U8" s="13">
        <v>0.67741935483870996</v>
      </c>
      <c r="V8" s="13">
        <v>0.67938931297709904</v>
      </c>
      <c r="W8" s="13">
        <v>0.69387755102040805</v>
      </c>
      <c r="X8" s="13">
        <v>0.73245614035087703</v>
      </c>
      <c r="Y8" s="13"/>
      <c r="Z8" s="13">
        <v>0.61870503597122295</v>
      </c>
      <c r="AA8" s="13">
        <v>0.619631901840491</v>
      </c>
      <c r="AB8" s="13">
        <v>0.65584415584415601</v>
      </c>
      <c r="AC8" s="13">
        <v>0.69273743016759803</v>
      </c>
      <c r="AD8" s="13">
        <v>0.73333333333333295</v>
      </c>
      <c r="AE8" s="13">
        <v>0.605504587155963</v>
      </c>
      <c r="AF8" s="13">
        <v>0.66666666666666696</v>
      </c>
      <c r="AG8" s="13">
        <v>0.59340659340659296</v>
      </c>
      <c r="AH8" s="13"/>
      <c r="AI8" s="13">
        <v>0.51111111111111096</v>
      </c>
      <c r="AJ8" s="13">
        <v>0.50515463917525805</v>
      </c>
      <c r="AK8" s="13">
        <v>0.58823529411764697</v>
      </c>
      <c r="AL8" s="13">
        <v>0.68326693227091595</v>
      </c>
      <c r="AM8" s="13">
        <v>0.72413793103448298</v>
      </c>
      <c r="AN8" s="13"/>
      <c r="AO8" s="13">
        <v>0.63377926421404696</v>
      </c>
      <c r="AP8" s="13">
        <v>0.671875</v>
      </c>
      <c r="AQ8" s="13"/>
      <c r="AR8" s="13">
        <v>0.578125</v>
      </c>
      <c r="AS8" s="13">
        <v>0.68181818181818199</v>
      </c>
      <c r="AT8" s="13">
        <v>0.52941176470588203</v>
      </c>
      <c r="AU8" s="13">
        <v>0.61290322580645196</v>
      </c>
      <c r="AV8" s="13">
        <v>0.64705882352941202</v>
      </c>
      <c r="AW8" s="13">
        <v>0.62337662337662303</v>
      </c>
      <c r="AX8" s="13">
        <v>0.67857142857142905</v>
      </c>
      <c r="AY8" s="13">
        <v>0.67647058823529405</v>
      </c>
      <c r="AZ8" s="13">
        <v>0.66666666666666696</v>
      </c>
      <c r="BA8" s="13">
        <v>0.60344827586206895</v>
      </c>
      <c r="BB8" s="13">
        <v>0.61403508771929804</v>
      </c>
      <c r="BC8" s="13">
        <v>0.64150943396226401</v>
      </c>
      <c r="BD8" s="13"/>
      <c r="BE8" s="13">
        <v>0.73087818696883899</v>
      </c>
    </row>
    <row r="9" spans="2:57" ht="30" x14ac:dyDescent="0.25">
      <c r="B9" s="14" t="s">
        <v>177</v>
      </c>
      <c r="C9" s="13">
        <v>0.27494908350305503</v>
      </c>
      <c r="D9" s="13">
        <v>0.35064935064935099</v>
      </c>
      <c r="E9" s="13">
        <v>0.25925925925925902</v>
      </c>
      <c r="F9" s="13">
        <v>0.28346456692913402</v>
      </c>
      <c r="G9" s="13">
        <v>0.26356589147286802</v>
      </c>
      <c r="H9" s="13"/>
      <c r="I9" s="13">
        <v>0.28755364806867001</v>
      </c>
      <c r="J9" s="13">
        <v>0.26356589147286802</v>
      </c>
      <c r="K9" s="13"/>
      <c r="L9" s="13">
        <v>0.265625</v>
      </c>
      <c r="M9" s="13">
        <v>0.25541125541125498</v>
      </c>
      <c r="N9" s="13">
        <v>0.28428093645484898</v>
      </c>
      <c r="O9" s="13">
        <v>0.284829721362229</v>
      </c>
      <c r="P9" s="13"/>
      <c r="Q9" s="13">
        <v>0.38738738738738698</v>
      </c>
      <c r="R9" s="13">
        <v>0.25675675675675702</v>
      </c>
      <c r="S9" s="13">
        <v>0.30434782608695699</v>
      </c>
      <c r="T9" s="13">
        <v>0.233644859813084</v>
      </c>
      <c r="U9" s="13">
        <v>0.25806451612903197</v>
      </c>
      <c r="V9" s="13">
        <v>0.29770992366412202</v>
      </c>
      <c r="W9" s="13">
        <v>0.27551020408163301</v>
      </c>
      <c r="X9" s="13">
        <v>0.22368421052631601</v>
      </c>
      <c r="Y9" s="13"/>
      <c r="Z9" s="13">
        <v>0.28057553956834502</v>
      </c>
      <c r="AA9" s="13">
        <v>0.30674846625766899</v>
      </c>
      <c r="AB9" s="13">
        <v>0.27922077922077898</v>
      </c>
      <c r="AC9" s="13">
        <v>0.27374301675977702</v>
      </c>
      <c r="AD9" s="13">
        <v>0.2</v>
      </c>
      <c r="AE9" s="13">
        <v>0.28440366972477099</v>
      </c>
      <c r="AF9" s="13">
        <v>0.28571428571428598</v>
      </c>
      <c r="AG9" s="13">
        <v>0.27472527472527503</v>
      </c>
      <c r="AH9" s="13"/>
      <c r="AI9" s="13">
        <v>0.31111111111111101</v>
      </c>
      <c r="AJ9" s="13">
        <v>0.34020618556700999</v>
      </c>
      <c r="AK9" s="13">
        <v>0.27450980392156898</v>
      </c>
      <c r="AL9" s="13">
        <v>0.26494023904382502</v>
      </c>
      <c r="AM9" s="13">
        <v>0.26436781609195398</v>
      </c>
      <c r="AN9" s="13"/>
      <c r="AO9" s="13">
        <v>0.28428093645484898</v>
      </c>
      <c r="AP9" s="13">
        <v>0.26041666666666702</v>
      </c>
      <c r="AQ9" s="13"/>
      <c r="AR9" s="13">
        <v>0.359375</v>
      </c>
      <c r="AS9" s="13">
        <v>0.25874125874125897</v>
      </c>
      <c r="AT9" s="13">
        <v>0.29411764705882398</v>
      </c>
      <c r="AU9" s="13">
        <v>0.32258064516128998</v>
      </c>
      <c r="AV9" s="13">
        <v>0.26050420168067201</v>
      </c>
      <c r="AW9" s="13">
        <v>0.29870129870129902</v>
      </c>
      <c r="AX9" s="13">
        <v>0.226190476190476</v>
      </c>
      <c r="AY9" s="13">
        <v>0.20588235294117599</v>
      </c>
      <c r="AZ9" s="13">
        <v>0.30392156862745101</v>
      </c>
      <c r="BA9" s="13">
        <v>0.25862068965517199</v>
      </c>
      <c r="BB9" s="13">
        <v>0.31578947368421101</v>
      </c>
      <c r="BC9" s="13">
        <v>0.26415094339622602</v>
      </c>
      <c r="BD9" s="13"/>
      <c r="BE9" s="13">
        <v>0.23796033994334301</v>
      </c>
    </row>
    <row r="10" spans="2:57" x14ac:dyDescent="0.25">
      <c r="B10" s="14" t="s">
        <v>178</v>
      </c>
      <c r="C10" s="13">
        <v>6.0081466395111999E-2</v>
      </c>
      <c r="D10" s="13">
        <v>0.246753246753247</v>
      </c>
      <c r="E10" s="13">
        <v>0.133333333333333</v>
      </c>
      <c r="F10" s="13">
        <v>5.1181102362204703E-2</v>
      </c>
      <c r="G10" s="13">
        <v>1.74418604651163E-2</v>
      </c>
      <c r="H10" s="13"/>
      <c r="I10" s="13">
        <v>0.10729613733905601</v>
      </c>
      <c r="J10" s="13">
        <v>1.74418604651163E-2</v>
      </c>
      <c r="K10" s="13"/>
      <c r="L10" s="13">
        <v>7.03125E-2</v>
      </c>
      <c r="M10" s="13">
        <v>3.03030303030303E-2</v>
      </c>
      <c r="N10" s="13">
        <v>5.6856187290969903E-2</v>
      </c>
      <c r="O10" s="13">
        <v>8.0495356037151702E-2</v>
      </c>
      <c r="P10" s="13"/>
      <c r="Q10" s="13">
        <v>0.18018018018018001</v>
      </c>
      <c r="R10" s="13">
        <v>8.1081081081081099E-2</v>
      </c>
      <c r="S10" s="13">
        <v>8.6956521739130405E-2</v>
      </c>
      <c r="T10" s="13">
        <v>8.4112149532710304E-2</v>
      </c>
      <c r="U10" s="13">
        <v>5.6451612903225798E-2</v>
      </c>
      <c r="V10" s="13">
        <v>2.2900763358778602E-2</v>
      </c>
      <c r="W10" s="13">
        <v>3.06122448979592E-2</v>
      </c>
      <c r="X10" s="13">
        <v>4.3859649122806998E-3</v>
      </c>
      <c r="Y10" s="13"/>
      <c r="Z10" s="13">
        <v>6.4748201438848907E-2</v>
      </c>
      <c r="AA10" s="13">
        <v>6.7484662576687102E-2</v>
      </c>
      <c r="AB10" s="13">
        <v>3.2467532467532499E-2</v>
      </c>
      <c r="AC10" s="13">
        <v>2.7932960893854698E-2</v>
      </c>
      <c r="AD10" s="13">
        <v>5.7142857142857099E-2</v>
      </c>
      <c r="AE10" s="13">
        <v>8.2568807339449504E-2</v>
      </c>
      <c r="AF10" s="13">
        <v>4.7619047619047603E-2</v>
      </c>
      <c r="AG10" s="13">
        <v>0.13186813186813201</v>
      </c>
      <c r="AH10" s="13"/>
      <c r="AI10" s="13">
        <v>0.155555555555556</v>
      </c>
      <c r="AJ10" s="13">
        <v>0.11340206185567001</v>
      </c>
      <c r="AK10" s="13">
        <v>0.10457516339869299</v>
      </c>
      <c r="AL10" s="13">
        <v>4.3824701195219098E-2</v>
      </c>
      <c r="AM10" s="13">
        <v>1.1494252873563199E-2</v>
      </c>
      <c r="AN10" s="13"/>
      <c r="AO10" s="13">
        <v>7.0234113712374605E-2</v>
      </c>
      <c r="AP10" s="13">
        <v>4.4270833333333301E-2</v>
      </c>
      <c r="AQ10" s="13"/>
      <c r="AR10" s="13">
        <v>6.25E-2</v>
      </c>
      <c r="AS10" s="13">
        <v>5.2447552447552399E-2</v>
      </c>
      <c r="AT10" s="13">
        <v>0.17647058823529399</v>
      </c>
      <c r="AU10" s="13">
        <v>0</v>
      </c>
      <c r="AV10" s="13">
        <v>7.5630252100840303E-2</v>
      </c>
      <c r="AW10" s="13">
        <v>5.1948051948052E-2</v>
      </c>
      <c r="AX10" s="13">
        <v>5.95238095238095E-2</v>
      </c>
      <c r="AY10" s="13">
        <v>8.8235294117647106E-2</v>
      </c>
      <c r="AZ10" s="13">
        <v>1.9607843137254902E-2</v>
      </c>
      <c r="BA10" s="13">
        <v>8.6206896551724102E-2</v>
      </c>
      <c r="BB10" s="13">
        <v>7.0175438596491196E-2</v>
      </c>
      <c r="BC10" s="13">
        <v>9.4339622641509399E-2</v>
      </c>
      <c r="BD10" s="13"/>
      <c r="BE10" s="13">
        <v>1.4164305949008501E-2</v>
      </c>
    </row>
    <row r="11" spans="2:57" x14ac:dyDescent="0.25">
      <c r="B11" s="14" t="s">
        <v>82</v>
      </c>
      <c r="C11" s="19">
        <v>1.6293279022403299E-2</v>
      </c>
      <c r="D11" s="19">
        <v>1.2987012987013E-2</v>
      </c>
      <c r="E11" s="19">
        <v>3.7037037037037E-2</v>
      </c>
      <c r="F11" s="19">
        <v>7.8740157480314994E-3</v>
      </c>
      <c r="G11" s="19">
        <v>1.5503875968992199E-2</v>
      </c>
      <c r="H11" s="19"/>
      <c r="I11" s="19">
        <v>1.7167381974248899E-2</v>
      </c>
      <c r="J11" s="19">
        <v>1.5503875968992199E-2</v>
      </c>
      <c r="K11" s="19"/>
      <c r="L11" s="19">
        <v>0</v>
      </c>
      <c r="M11" s="19">
        <v>1.7316017316017299E-2</v>
      </c>
      <c r="N11" s="19">
        <v>1.00334448160535E-2</v>
      </c>
      <c r="O11" s="19">
        <v>2.7863777089783302E-2</v>
      </c>
      <c r="P11" s="19"/>
      <c r="Q11" s="19">
        <v>1.8018018018018001E-2</v>
      </c>
      <c r="R11" s="19">
        <v>2.7027027027027001E-2</v>
      </c>
      <c r="S11" s="19">
        <v>0</v>
      </c>
      <c r="T11" s="19">
        <v>9.3457943925233603E-3</v>
      </c>
      <c r="U11" s="19">
        <v>8.0645161290322596E-3</v>
      </c>
      <c r="V11" s="19">
        <v>0</v>
      </c>
      <c r="W11" s="19">
        <v>0</v>
      </c>
      <c r="X11" s="19">
        <v>3.94736842105263E-2</v>
      </c>
      <c r="Y11" s="19"/>
      <c r="Z11" s="19">
        <v>3.5971223021582698E-2</v>
      </c>
      <c r="AA11" s="19">
        <v>6.13496932515337E-3</v>
      </c>
      <c r="AB11" s="19">
        <v>3.2467532467532499E-2</v>
      </c>
      <c r="AC11" s="19">
        <v>5.5865921787709499E-3</v>
      </c>
      <c r="AD11" s="19">
        <v>9.5238095238095195E-3</v>
      </c>
      <c r="AE11" s="19">
        <v>2.7522935779816501E-2</v>
      </c>
      <c r="AF11" s="19">
        <v>0</v>
      </c>
      <c r="AG11" s="19">
        <v>0</v>
      </c>
      <c r="AH11" s="19"/>
      <c r="AI11" s="19">
        <v>2.2222222222222199E-2</v>
      </c>
      <c r="AJ11" s="19">
        <v>4.1237113402061903E-2</v>
      </c>
      <c r="AK11" s="19">
        <v>3.2679738562091498E-2</v>
      </c>
      <c r="AL11" s="19">
        <v>7.9681274900398405E-3</v>
      </c>
      <c r="AM11" s="19">
        <v>0</v>
      </c>
      <c r="AN11" s="19"/>
      <c r="AO11" s="19">
        <v>1.17056856187291E-2</v>
      </c>
      <c r="AP11" s="19">
        <v>2.34375E-2</v>
      </c>
      <c r="AQ11" s="19"/>
      <c r="AR11" s="19">
        <v>0</v>
      </c>
      <c r="AS11" s="19">
        <v>6.9930069930069904E-3</v>
      </c>
      <c r="AT11" s="19">
        <v>0</v>
      </c>
      <c r="AU11" s="19">
        <v>6.4516129032258104E-2</v>
      </c>
      <c r="AV11" s="19">
        <v>1.6806722689075598E-2</v>
      </c>
      <c r="AW11" s="19">
        <v>2.5974025974026E-2</v>
      </c>
      <c r="AX11" s="19">
        <v>3.5714285714285698E-2</v>
      </c>
      <c r="AY11" s="19">
        <v>2.9411764705882401E-2</v>
      </c>
      <c r="AZ11" s="19">
        <v>9.8039215686274508E-3</v>
      </c>
      <c r="BA11" s="19">
        <v>5.1724137931034503E-2</v>
      </c>
      <c r="BB11" s="19">
        <v>0</v>
      </c>
      <c r="BC11" s="19">
        <v>0</v>
      </c>
      <c r="BD11" s="19"/>
      <c r="BE11" s="19">
        <v>1.69971671388102E-2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200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176</v>
      </c>
      <c r="C8" s="13">
        <v>0.56619144602851301</v>
      </c>
      <c r="D8" s="13">
        <v>0.32467532467532501</v>
      </c>
      <c r="E8" s="13">
        <v>0.4</v>
      </c>
      <c r="F8" s="13">
        <v>0.59055118110236204</v>
      </c>
      <c r="G8" s="13">
        <v>0.63372093023255804</v>
      </c>
      <c r="H8" s="13"/>
      <c r="I8" s="13">
        <v>0.49141630901287597</v>
      </c>
      <c r="J8" s="13">
        <v>0.63372093023255804</v>
      </c>
      <c r="K8" s="13"/>
      <c r="L8" s="13">
        <v>0.5390625</v>
      </c>
      <c r="M8" s="13">
        <v>0.58874458874458901</v>
      </c>
      <c r="N8" s="13">
        <v>0.56856187290969895</v>
      </c>
      <c r="O8" s="13">
        <v>0.55727554179566596</v>
      </c>
      <c r="P8" s="13"/>
      <c r="Q8" s="13">
        <v>0.38738738738738698</v>
      </c>
      <c r="R8" s="13">
        <v>0.40540540540540498</v>
      </c>
      <c r="S8" s="13">
        <v>0.5</v>
      </c>
      <c r="T8" s="13">
        <v>0.59813084112149495</v>
      </c>
      <c r="U8" s="13">
        <v>0.65322580645161299</v>
      </c>
      <c r="V8" s="13">
        <v>0.53435114503816805</v>
      </c>
      <c r="W8" s="13">
        <v>0.58163265306122403</v>
      </c>
      <c r="X8" s="13">
        <v>0.70175438596491202</v>
      </c>
      <c r="Y8" s="13"/>
      <c r="Z8" s="13">
        <v>0.51079136690647498</v>
      </c>
      <c r="AA8" s="13">
        <v>0.51533742331288301</v>
      </c>
      <c r="AB8" s="13">
        <v>0.58441558441558406</v>
      </c>
      <c r="AC8" s="13">
        <v>0.63687150837988804</v>
      </c>
      <c r="AD8" s="13">
        <v>0.66666666666666696</v>
      </c>
      <c r="AE8" s="13">
        <v>0.43119266055045902</v>
      </c>
      <c r="AF8" s="13">
        <v>0.66666666666666696</v>
      </c>
      <c r="AG8" s="13">
        <v>0.57142857142857095</v>
      </c>
      <c r="AH8" s="13"/>
      <c r="AI8" s="13">
        <v>0.37777777777777799</v>
      </c>
      <c r="AJ8" s="13">
        <v>0.42268041237113402</v>
      </c>
      <c r="AK8" s="13">
        <v>0.51633986928104603</v>
      </c>
      <c r="AL8" s="13">
        <v>0.58764940239043795</v>
      </c>
      <c r="AM8" s="13">
        <v>0.68965517241379304</v>
      </c>
      <c r="AN8" s="13"/>
      <c r="AO8" s="13">
        <v>0.56187290969899695</v>
      </c>
      <c r="AP8" s="13">
        <v>0.57291666666666696</v>
      </c>
      <c r="AQ8" s="13"/>
      <c r="AR8" s="13">
        <v>0.546875</v>
      </c>
      <c r="AS8" s="13">
        <v>0.59090909090909105</v>
      </c>
      <c r="AT8" s="13">
        <v>0.47058823529411797</v>
      </c>
      <c r="AU8" s="13">
        <v>0.483870967741935</v>
      </c>
      <c r="AV8" s="13">
        <v>0.54621848739495804</v>
      </c>
      <c r="AW8" s="13">
        <v>0.53246753246753198</v>
      </c>
      <c r="AX8" s="13">
        <v>0.60714285714285698</v>
      </c>
      <c r="AY8" s="13">
        <v>0.58823529411764697</v>
      </c>
      <c r="AZ8" s="13">
        <v>0.59803921568627405</v>
      </c>
      <c r="BA8" s="13">
        <v>0.55172413793103403</v>
      </c>
      <c r="BB8" s="13">
        <v>0.52631578947368396</v>
      </c>
      <c r="BC8" s="13">
        <v>0.54716981132075504</v>
      </c>
      <c r="BD8" s="13"/>
      <c r="BE8" s="13">
        <v>0.640226628895184</v>
      </c>
    </row>
    <row r="9" spans="2:57" ht="30" x14ac:dyDescent="0.25">
      <c r="B9" s="14" t="s">
        <v>177</v>
      </c>
      <c r="C9" s="13">
        <v>0.25865580448065201</v>
      </c>
      <c r="D9" s="13">
        <v>0.23376623376623401</v>
      </c>
      <c r="E9" s="13">
        <v>0.24444444444444399</v>
      </c>
      <c r="F9" s="13">
        <v>0.267716535433071</v>
      </c>
      <c r="G9" s="13">
        <v>0.26162790697674398</v>
      </c>
      <c r="H9" s="13"/>
      <c r="I9" s="13">
        <v>0.25536480686695301</v>
      </c>
      <c r="J9" s="13">
        <v>0.26162790697674398</v>
      </c>
      <c r="K9" s="13"/>
      <c r="L9" s="13">
        <v>0.2890625</v>
      </c>
      <c r="M9" s="13">
        <v>0.28138528138528102</v>
      </c>
      <c r="N9" s="13">
        <v>0.26086956521739102</v>
      </c>
      <c r="O9" s="13">
        <v>0.22910216718266299</v>
      </c>
      <c r="P9" s="13"/>
      <c r="Q9" s="13">
        <v>0.24324324324324301</v>
      </c>
      <c r="R9" s="13">
        <v>0.337837837837838</v>
      </c>
      <c r="S9" s="13">
        <v>0.29347826086956502</v>
      </c>
      <c r="T9" s="13">
        <v>0.22429906542056099</v>
      </c>
      <c r="U9" s="13">
        <v>0.217741935483871</v>
      </c>
      <c r="V9" s="13">
        <v>0.37404580152671801</v>
      </c>
      <c r="W9" s="13">
        <v>0.28571428571428598</v>
      </c>
      <c r="X9" s="13">
        <v>0.19298245614035101</v>
      </c>
      <c r="Y9" s="13"/>
      <c r="Z9" s="13">
        <v>0.20863309352518</v>
      </c>
      <c r="AA9" s="13">
        <v>0.30674846625766899</v>
      </c>
      <c r="AB9" s="13">
        <v>0.27272727272727298</v>
      </c>
      <c r="AC9" s="13">
        <v>0.26815642458100603</v>
      </c>
      <c r="AD9" s="13">
        <v>0.21904761904761899</v>
      </c>
      <c r="AE9" s="13">
        <v>0.32110091743119301</v>
      </c>
      <c r="AF9" s="13">
        <v>0.214285714285714</v>
      </c>
      <c r="AG9" s="13">
        <v>0.19780219780219799</v>
      </c>
      <c r="AH9" s="13"/>
      <c r="AI9" s="13">
        <v>0.28888888888888897</v>
      </c>
      <c r="AJ9" s="13">
        <v>0.31958762886597902</v>
      </c>
      <c r="AK9" s="13">
        <v>0.23529411764705899</v>
      </c>
      <c r="AL9" s="13">
        <v>0.25896414342629498</v>
      </c>
      <c r="AM9" s="13">
        <v>0.24137931034482801</v>
      </c>
      <c r="AN9" s="13"/>
      <c r="AO9" s="13">
        <v>0.25919732441471599</v>
      </c>
      <c r="AP9" s="13">
        <v>0.2578125</v>
      </c>
      <c r="AQ9" s="13"/>
      <c r="AR9" s="13">
        <v>0.296875</v>
      </c>
      <c r="AS9" s="13">
        <v>0.25524475524475498</v>
      </c>
      <c r="AT9" s="13">
        <v>0.23529411764705899</v>
      </c>
      <c r="AU9" s="13">
        <v>0.29032258064516098</v>
      </c>
      <c r="AV9" s="13">
        <v>0.26890756302521002</v>
      </c>
      <c r="AW9" s="13">
        <v>0.19480519480519501</v>
      </c>
      <c r="AX9" s="13">
        <v>0.25</v>
      </c>
      <c r="AY9" s="13">
        <v>0.23529411764705899</v>
      </c>
      <c r="AZ9" s="13">
        <v>0.29411764705882398</v>
      </c>
      <c r="BA9" s="13">
        <v>0.25862068965517199</v>
      </c>
      <c r="BB9" s="13">
        <v>0.29824561403508798</v>
      </c>
      <c r="BC9" s="13">
        <v>0.20754716981132099</v>
      </c>
      <c r="BD9" s="13"/>
      <c r="BE9" s="13">
        <v>0.25212464589235101</v>
      </c>
    </row>
    <row r="10" spans="2:57" x14ac:dyDescent="0.25">
      <c r="B10" s="14" t="s">
        <v>178</v>
      </c>
      <c r="C10" s="13">
        <v>0.12830957230142601</v>
      </c>
      <c r="D10" s="13">
        <v>0.42857142857142899</v>
      </c>
      <c r="E10" s="13">
        <v>0.27407407407407403</v>
      </c>
      <c r="F10" s="13">
        <v>0.10629921259842499</v>
      </c>
      <c r="G10" s="13">
        <v>5.6201550387596902E-2</v>
      </c>
      <c r="H10" s="13"/>
      <c r="I10" s="13">
        <v>0.20815450643776801</v>
      </c>
      <c r="J10" s="13">
        <v>5.6201550387596902E-2</v>
      </c>
      <c r="K10" s="13"/>
      <c r="L10" s="13">
        <v>0.1484375</v>
      </c>
      <c r="M10" s="13">
        <v>0.103896103896104</v>
      </c>
      <c r="N10" s="13">
        <v>0.117056856187291</v>
      </c>
      <c r="O10" s="13">
        <v>0.148606811145511</v>
      </c>
      <c r="P10" s="13"/>
      <c r="Q10" s="13">
        <v>0.33333333333333298</v>
      </c>
      <c r="R10" s="13">
        <v>0.18918918918918901</v>
      </c>
      <c r="S10" s="13">
        <v>0.19565217391304299</v>
      </c>
      <c r="T10" s="13">
        <v>0.13084112149532701</v>
      </c>
      <c r="U10" s="13">
        <v>8.0645161290322606E-2</v>
      </c>
      <c r="V10" s="13">
        <v>7.6335877862595394E-2</v>
      </c>
      <c r="W10" s="13">
        <v>9.1836734693877597E-2</v>
      </c>
      <c r="X10" s="13">
        <v>4.8245614035087703E-2</v>
      </c>
      <c r="Y10" s="13"/>
      <c r="Z10" s="13">
        <v>0.17266187050359699</v>
      </c>
      <c r="AA10" s="13">
        <v>0.159509202453988</v>
      </c>
      <c r="AB10" s="13">
        <v>7.7922077922077906E-2</v>
      </c>
      <c r="AC10" s="13">
        <v>6.7039106145251395E-2</v>
      </c>
      <c r="AD10" s="13">
        <v>0.104761904761905</v>
      </c>
      <c r="AE10" s="13">
        <v>0.17431192660550501</v>
      </c>
      <c r="AF10" s="13">
        <v>9.5238095238095205E-2</v>
      </c>
      <c r="AG10" s="13">
        <v>0.19780219780219799</v>
      </c>
      <c r="AH10" s="13"/>
      <c r="AI10" s="13">
        <v>0.28888888888888897</v>
      </c>
      <c r="AJ10" s="13">
        <v>0.185567010309278</v>
      </c>
      <c r="AK10" s="13">
        <v>0.17647058823529399</v>
      </c>
      <c r="AL10" s="13">
        <v>0.111553784860558</v>
      </c>
      <c r="AM10" s="13">
        <v>5.7471264367816098E-2</v>
      </c>
      <c r="AN10" s="13"/>
      <c r="AO10" s="13">
        <v>0.14715719063545199</v>
      </c>
      <c r="AP10" s="13">
        <v>9.8958333333333301E-2</v>
      </c>
      <c r="AQ10" s="13"/>
      <c r="AR10" s="13">
        <v>0.109375</v>
      </c>
      <c r="AS10" s="13">
        <v>0.11888111888111901</v>
      </c>
      <c r="AT10" s="13">
        <v>0.23529411764705899</v>
      </c>
      <c r="AU10" s="13">
        <v>0.12903225806451599</v>
      </c>
      <c r="AV10" s="13">
        <v>0.13445378151260501</v>
      </c>
      <c r="AW10" s="13">
        <v>0.18181818181818199</v>
      </c>
      <c r="AX10" s="13">
        <v>8.3333333333333301E-2</v>
      </c>
      <c r="AY10" s="13">
        <v>0.17647058823529399</v>
      </c>
      <c r="AZ10" s="13">
        <v>7.8431372549019607E-2</v>
      </c>
      <c r="BA10" s="13">
        <v>0.13793103448275901</v>
      </c>
      <c r="BB10" s="13">
        <v>0.12280701754386</v>
      </c>
      <c r="BC10" s="13">
        <v>0.20754716981132099</v>
      </c>
      <c r="BD10" s="13"/>
      <c r="BE10" s="13">
        <v>7.6487252124645896E-2</v>
      </c>
    </row>
    <row r="11" spans="2:57" x14ac:dyDescent="0.25">
      <c r="B11" s="14" t="s">
        <v>82</v>
      </c>
      <c r="C11" s="19">
        <v>4.6843177189409398E-2</v>
      </c>
      <c r="D11" s="19">
        <v>1.2987012987013E-2</v>
      </c>
      <c r="E11" s="19">
        <v>8.1481481481481502E-2</v>
      </c>
      <c r="F11" s="19">
        <v>3.5433070866141697E-2</v>
      </c>
      <c r="G11" s="19">
        <v>4.8449612403100799E-2</v>
      </c>
      <c r="H11" s="19"/>
      <c r="I11" s="19">
        <v>4.50643776824034E-2</v>
      </c>
      <c r="J11" s="19">
        <v>4.8449612403100799E-2</v>
      </c>
      <c r="K11" s="19"/>
      <c r="L11" s="19">
        <v>2.34375E-2</v>
      </c>
      <c r="M11" s="19">
        <v>2.5974025974026E-2</v>
      </c>
      <c r="N11" s="19">
        <v>5.35117056856187E-2</v>
      </c>
      <c r="O11" s="19">
        <v>6.5015479876161006E-2</v>
      </c>
      <c r="P11" s="19"/>
      <c r="Q11" s="19">
        <v>3.6036036036036001E-2</v>
      </c>
      <c r="R11" s="19">
        <v>6.7567567567567599E-2</v>
      </c>
      <c r="S11" s="19">
        <v>1.0869565217391301E-2</v>
      </c>
      <c r="T11" s="19">
        <v>4.67289719626168E-2</v>
      </c>
      <c r="U11" s="19">
        <v>4.8387096774193498E-2</v>
      </c>
      <c r="V11" s="19">
        <v>1.5267175572519101E-2</v>
      </c>
      <c r="W11" s="19">
        <v>4.08163265306122E-2</v>
      </c>
      <c r="X11" s="19">
        <v>5.7017543859649099E-2</v>
      </c>
      <c r="Y11" s="19"/>
      <c r="Z11" s="19">
        <v>0.107913669064748</v>
      </c>
      <c r="AA11" s="19">
        <v>1.84049079754601E-2</v>
      </c>
      <c r="AB11" s="19">
        <v>6.4935064935064901E-2</v>
      </c>
      <c r="AC11" s="19">
        <v>2.7932960893854698E-2</v>
      </c>
      <c r="AD11" s="19">
        <v>9.5238095238095195E-3</v>
      </c>
      <c r="AE11" s="19">
        <v>7.3394495412843999E-2</v>
      </c>
      <c r="AF11" s="19">
        <v>2.3809523809523801E-2</v>
      </c>
      <c r="AG11" s="19">
        <v>3.2967032967033003E-2</v>
      </c>
      <c r="AH11" s="19"/>
      <c r="AI11" s="19">
        <v>4.4444444444444398E-2</v>
      </c>
      <c r="AJ11" s="19">
        <v>7.2164948453608199E-2</v>
      </c>
      <c r="AK11" s="19">
        <v>7.1895424836601302E-2</v>
      </c>
      <c r="AL11" s="19">
        <v>4.1832669322709203E-2</v>
      </c>
      <c r="AM11" s="19">
        <v>1.1494252873563199E-2</v>
      </c>
      <c r="AN11" s="19"/>
      <c r="AO11" s="19">
        <v>3.1772575250836099E-2</v>
      </c>
      <c r="AP11" s="19">
        <v>7.03125E-2</v>
      </c>
      <c r="AQ11" s="19"/>
      <c r="AR11" s="19">
        <v>4.6875E-2</v>
      </c>
      <c r="AS11" s="19">
        <v>3.4965034965035002E-2</v>
      </c>
      <c r="AT11" s="19">
        <v>5.8823529411764698E-2</v>
      </c>
      <c r="AU11" s="19">
        <v>9.6774193548387094E-2</v>
      </c>
      <c r="AV11" s="19">
        <v>5.0420168067226899E-2</v>
      </c>
      <c r="AW11" s="19">
        <v>9.0909090909090898E-2</v>
      </c>
      <c r="AX11" s="19">
        <v>5.95238095238095E-2</v>
      </c>
      <c r="AY11" s="19">
        <v>0</v>
      </c>
      <c r="AZ11" s="19">
        <v>2.9411764705882401E-2</v>
      </c>
      <c r="BA11" s="19">
        <v>5.1724137931034503E-2</v>
      </c>
      <c r="BB11" s="19">
        <v>5.2631578947368397E-2</v>
      </c>
      <c r="BC11" s="19">
        <v>3.77358490566038E-2</v>
      </c>
      <c r="BD11" s="19"/>
      <c r="BE11" s="19">
        <v>3.1161473087818699E-2</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203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201</v>
      </c>
      <c r="C8" s="13">
        <v>0.74541751527494904</v>
      </c>
      <c r="D8" s="13">
        <v>0.44155844155844198</v>
      </c>
      <c r="E8" s="13">
        <v>0.6</v>
      </c>
      <c r="F8" s="13">
        <v>0.74803149606299202</v>
      </c>
      <c r="G8" s="13">
        <v>0.82751937984496104</v>
      </c>
      <c r="H8" s="13"/>
      <c r="I8" s="13">
        <v>0.65450643776824002</v>
      </c>
      <c r="J8" s="13">
        <v>0.82751937984496104</v>
      </c>
      <c r="K8" s="13"/>
      <c r="L8" s="13">
        <v>0.671875</v>
      </c>
      <c r="M8" s="13">
        <v>0.74025974025973995</v>
      </c>
      <c r="N8" s="13">
        <v>0.74916387959866204</v>
      </c>
      <c r="O8" s="13">
        <v>0.77708978328173395</v>
      </c>
      <c r="P8" s="13"/>
      <c r="Q8" s="13">
        <v>0.51351351351351304</v>
      </c>
      <c r="R8" s="13">
        <v>0.66216216216216195</v>
      </c>
      <c r="S8" s="13">
        <v>0.72826086956521696</v>
      </c>
      <c r="T8" s="13">
        <v>0.72897196261682196</v>
      </c>
      <c r="U8" s="13">
        <v>0.77419354838709697</v>
      </c>
      <c r="V8" s="13">
        <v>0.78625954198473302</v>
      </c>
      <c r="W8" s="13">
        <v>0.78571428571428603</v>
      </c>
      <c r="X8" s="13">
        <v>0.84649122807017496</v>
      </c>
      <c r="Y8" s="13"/>
      <c r="Z8" s="13">
        <v>0.63309352517985595</v>
      </c>
      <c r="AA8" s="13">
        <v>0.74233128834355799</v>
      </c>
      <c r="AB8" s="13">
        <v>0.831168831168831</v>
      </c>
      <c r="AC8" s="13">
        <v>0.81564245810055902</v>
      </c>
      <c r="AD8" s="13">
        <v>0.80952380952380998</v>
      </c>
      <c r="AE8" s="13">
        <v>0.65137614678899103</v>
      </c>
      <c r="AF8" s="13">
        <v>0.80952380952380998</v>
      </c>
      <c r="AG8" s="13">
        <v>0.64835164835164805</v>
      </c>
      <c r="AH8" s="13"/>
      <c r="AI8" s="13">
        <v>0.55555555555555602</v>
      </c>
      <c r="AJ8" s="13">
        <v>0.731958762886598</v>
      </c>
      <c r="AK8" s="13">
        <v>0.66013071895424802</v>
      </c>
      <c r="AL8" s="13">
        <v>0.76693227091633498</v>
      </c>
      <c r="AM8" s="13">
        <v>0.82183908045977005</v>
      </c>
      <c r="AN8" s="13"/>
      <c r="AO8" s="13">
        <v>0.76086956521739102</v>
      </c>
      <c r="AP8" s="13">
        <v>0.72135416666666696</v>
      </c>
      <c r="AQ8" s="13"/>
      <c r="AR8" s="13">
        <v>0.703125</v>
      </c>
      <c r="AS8" s="13">
        <v>0.74825174825174801</v>
      </c>
      <c r="AT8" s="13">
        <v>0.64705882352941202</v>
      </c>
      <c r="AU8" s="13">
        <v>0.83870967741935498</v>
      </c>
      <c r="AV8" s="13">
        <v>0.75630252100840301</v>
      </c>
      <c r="AW8" s="13">
        <v>0.76623376623376604</v>
      </c>
      <c r="AX8" s="13">
        <v>0.73809523809523803</v>
      </c>
      <c r="AY8" s="13">
        <v>0.79411764705882304</v>
      </c>
      <c r="AZ8" s="13">
        <v>0.77450980392156898</v>
      </c>
      <c r="BA8" s="13">
        <v>0.72413793103448298</v>
      </c>
      <c r="BB8" s="13">
        <v>0.68421052631578905</v>
      </c>
      <c r="BC8" s="13">
        <v>0.71698113207547198</v>
      </c>
      <c r="BD8" s="13"/>
      <c r="BE8" s="13">
        <v>0.76487252124645899</v>
      </c>
    </row>
    <row r="9" spans="2:57" x14ac:dyDescent="0.25">
      <c r="B9" s="14" t="s">
        <v>202</v>
      </c>
      <c r="C9" s="13">
        <v>0.22912423625254599</v>
      </c>
      <c r="D9" s="13">
        <v>0.53246753246753198</v>
      </c>
      <c r="E9" s="13">
        <v>0.36296296296296299</v>
      </c>
      <c r="F9" s="13">
        <v>0.22440944881889799</v>
      </c>
      <c r="G9" s="13">
        <v>0.15116279069767399</v>
      </c>
      <c r="H9" s="13"/>
      <c r="I9" s="13">
        <v>0.31545064377682402</v>
      </c>
      <c r="J9" s="13">
        <v>0.15116279069767399</v>
      </c>
      <c r="K9" s="13"/>
      <c r="L9" s="13">
        <v>0.296875</v>
      </c>
      <c r="M9" s="13">
        <v>0.246753246753247</v>
      </c>
      <c r="N9" s="13">
        <v>0.230769230769231</v>
      </c>
      <c r="O9" s="13">
        <v>0.185758513931889</v>
      </c>
      <c r="P9" s="13"/>
      <c r="Q9" s="13">
        <v>0.44144144144144098</v>
      </c>
      <c r="R9" s="13">
        <v>0.32432432432432401</v>
      </c>
      <c r="S9" s="13">
        <v>0.23913043478260901</v>
      </c>
      <c r="T9" s="13">
        <v>0.27102803738317799</v>
      </c>
      <c r="U9" s="13">
        <v>0.209677419354839</v>
      </c>
      <c r="V9" s="13">
        <v>0.206106870229008</v>
      </c>
      <c r="W9" s="13">
        <v>0.183673469387755</v>
      </c>
      <c r="X9" s="13">
        <v>0.118421052631579</v>
      </c>
      <c r="Y9" s="13"/>
      <c r="Z9" s="13">
        <v>0.31654676258992798</v>
      </c>
      <c r="AA9" s="13">
        <v>0.23312883435582801</v>
      </c>
      <c r="AB9" s="13">
        <v>0.14935064935064901</v>
      </c>
      <c r="AC9" s="13">
        <v>0.15642458100558701</v>
      </c>
      <c r="AD9" s="13">
        <v>0.19047619047618999</v>
      </c>
      <c r="AE9" s="13">
        <v>0.31192660550458701</v>
      </c>
      <c r="AF9" s="13">
        <v>0.16666666666666699</v>
      </c>
      <c r="AG9" s="13">
        <v>0.340659340659341</v>
      </c>
      <c r="AH9" s="13"/>
      <c r="AI9" s="13">
        <v>0.35555555555555601</v>
      </c>
      <c r="AJ9" s="13">
        <v>0.22680412371134001</v>
      </c>
      <c r="AK9" s="13">
        <v>0.30718954248365998</v>
      </c>
      <c r="AL9" s="13">
        <v>0.21314741035856599</v>
      </c>
      <c r="AM9" s="13">
        <v>0.16666666666666699</v>
      </c>
      <c r="AN9" s="13"/>
      <c r="AO9" s="13">
        <v>0.222408026755853</v>
      </c>
      <c r="AP9" s="13">
        <v>0.23958333333333301</v>
      </c>
      <c r="AQ9" s="13"/>
      <c r="AR9" s="13">
        <v>0.25</v>
      </c>
      <c r="AS9" s="13">
        <v>0.22727272727272699</v>
      </c>
      <c r="AT9" s="13">
        <v>0.29411764705882398</v>
      </c>
      <c r="AU9" s="13">
        <v>0.16129032258064499</v>
      </c>
      <c r="AV9" s="13">
        <v>0.218487394957983</v>
      </c>
      <c r="AW9" s="13">
        <v>0.23376623376623401</v>
      </c>
      <c r="AX9" s="13">
        <v>0.226190476190476</v>
      </c>
      <c r="AY9" s="13">
        <v>0.20588235294117599</v>
      </c>
      <c r="AZ9" s="13">
        <v>0.20588235294117599</v>
      </c>
      <c r="BA9" s="13">
        <v>0.25862068965517199</v>
      </c>
      <c r="BB9" s="13">
        <v>0.31578947368421101</v>
      </c>
      <c r="BC9" s="13">
        <v>0.18867924528301899</v>
      </c>
      <c r="BD9" s="13"/>
      <c r="BE9" s="13">
        <v>0.22379603399433401</v>
      </c>
    </row>
    <row r="10" spans="2:57" x14ac:dyDescent="0.25">
      <c r="B10" s="14" t="s">
        <v>82</v>
      </c>
      <c r="C10" s="19">
        <v>2.54582484725051E-2</v>
      </c>
      <c r="D10" s="19">
        <v>2.5974025974026E-2</v>
      </c>
      <c r="E10" s="19">
        <v>3.7037037037037E-2</v>
      </c>
      <c r="F10" s="19">
        <v>2.7559055118110201E-2</v>
      </c>
      <c r="G10" s="19">
        <v>2.1317829457364299E-2</v>
      </c>
      <c r="H10" s="19"/>
      <c r="I10" s="19">
        <v>3.0042918454935601E-2</v>
      </c>
      <c r="J10" s="19">
        <v>2.1317829457364299E-2</v>
      </c>
      <c r="K10" s="19"/>
      <c r="L10" s="19">
        <v>3.125E-2</v>
      </c>
      <c r="M10" s="19">
        <v>1.2987012987013E-2</v>
      </c>
      <c r="N10" s="19">
        <v>2.0066889632107E-2</v>
      </c>
      <c r="O10" s="19">
        <v>3.7151702786377701E-2</v>
      </c>
      <c r="P10" s="19"/>
      <c r="Q10" s="19">
        <v>4.5045045045045001E-2</v>
      </c>
      <c r="R10" s="19">
        <v>1.35135135135135E-2</v>
      </c>
      <c r="S10" s="19">
        <v>3.2608695652173898E-2</v>
      </c>
      <c r="T10" s="19">
        <v>0</v>
      </c>
      <c r="U10" s="19">
        <v>1.6129032258064498E-2</v>
      </c>
      <c r="V10" s="19">
        <v>7.63358778625954E-3</v>
      </c>
      <c r="W10" s="19">
        <v>3.06122448979592E-2</v>
      </c>
      <c r="X10" s="19">
        <v>3.5087719298245598E-2</v>
      </c>
      <c r="Y10" s="19"/>
      <c r="Z10" s="19">
        <v>5.0359712230215799E-2</v>
      </c>
      <c r="AA10" s="19">
        <v>2.4539877300613501E-2</v>
      </c>
      <c r="AB10" s="19">
        <v>1.9480519480519501E-2</v>
      </c>
      <c r="AC10" s="19">
        <v>2.7932960893854698E-2</v>
      </c>
      <c r="AD10" s="19">
        <v>0</v>
      </c>
      <c r="AE10" s="19">
        <v>3.6697247706422E-2</v>
      </c>
      <c r="AF10" s="19">
        <v>2.3809523809523801E-2</v>
      </c>
      <c r="AG10" s="19">
        <v>1.0989010989011E-2</v>
      </c>
      <c r="AH10" s="19"/>
      <c r="AI10" s="19">
        <v>8.8888888888888906E-2</v>
      </c>
      <c r="AJ10" s="19">
        <v>4.1237113402061903E-2</v>
      </c>
      <c r="AK10" s="19">
        <v>3.2679738562091498E-2</v>
      </c>
      <c r="AL10" s="19">
        <v>1.9920318725099601E-2</v>
      </c>
      <c r="AM10" s="19">
        <v>1.1494252873563199E-2</v>
      </c>
      <c r="AN10" s="19"/>
      <c r="AO10" s="19">
        <v>1.6722408026755901E-2</v>
      </c>
      <c r="AP10" s="19">
        <v>3.90625E-2</v>
      </c>
      <c r="AQ10" s="19"/>
      <c r="AR10" s="19">
        <v>4.6875E-2</v>
      </c>
      <c r="AS10" s="19">
        <v>2.44755244755245E-2</v>
      </c>
      <c r="AT10" s="19">
        <v>5.8823529411764698E-2</v>
      </c>
      <c r="AU10" s="19">
        <v>0</v>
      </c>
      <c r="AV10" s="19">
        <v>2.5210084033613401E-2</v>
      </c>
      <c r="AW10" s="19">
        <v>0</v>
      </c>
      <c r="AX10" s="19">
        <v>3.5714285714285698E-2</v>
      </c>
      <c r="AY10" s="19">
        <v>0</v>
      </c>
      <c r="AZ10" s="19">
        <v>1.9607843137254902E-2</v>
      </c>
      <c r="BA10" s="19">
        <v>1.72413793103448E-2</v>
      </c>
      <c r="BB10" s="19">
        <v>0</v>
      </c>
      <c r="BC10" s="19">
        <v>9.4339622641509399E-2</v>
      </c>
      <c r="BD10" s="19"/>
      <c r="BE10" s="19">
        <v>1.1331444759206799E-2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211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204</v>
      </c>
      <c r="C8" s="13">
        <v>4.0733197556008099E-2</v>
      </c>
      <c r="D8" s="13">
        <v>0.246753246753247</v>
      </c>
      <c r="E8" s="13">
        <v>0.11111111111111099</v>
      </c>
      <c r="F8" s="13">
        <v>2.3622047244094498E-2</v>
      </c>
      <c r="G8" s="13">
        <v>0</v>
      </c>
      <c r="H8" s="13"/>
      <c r="I8" s="13">
        <v>8.5836909871244593E-2</v>
      </c>
      <c r="J8" s="13">
        <v>0</v>
      </c>
      <c r="K8" s="13"/>
      <c r="L8" s="13">
        <v>1.5625E-2</v>
      </c>
      <c r="M8" s="13">
        <v>2.1645021645021599E-2</v>
      </c>
      <c r="N8" s="13">
        <v>4.3478260869565202E-2</v>
      </c>
      <c r="O8" s="13">
        <v>6.19195046439628E-2</v>
      </c>
      <c r="P8" s="13"/>
      <c r="Q8" s="13">
        <v>0.135135135135135</v>
      </c>
      <c r="R8" s="13">
        <v>8.1081081081081099E-2</v>
      </c>
      <c r="S8" s="13">
        <v>9.7826086956521702E-2</v>
      </c>
      <c r="T8" s="13">
        <v>6.5420560747663503E-2</v>
      </c>
      <c r="U8" s="13">
        <v>8.0645161290322596E-3</v>
      </c>
      <c r="V8" s="13">
        <v>1.5267175572519101E-2</v>
      </c>
      <c r="W8" s="13">
        <v>0</v>
      </c>
      <c r="X8" s="13">
        <v>0</v>
      </c>
      <c r="Y8" s="13"/>
      <c r="Z8" s="13">
        <v>5.7553956834532398E-2</v>
      </c>
      <c r="AA8" s="13">
        <v>4.2944785276073601E-2</v>
      </c>
      <c r="AB8" s="13">
        <v>2.5974025974026E-2</v>
      </c>
      <c r="AC8" s="13">
        <v>5.5865921787709499E-3</v>
      </c>
      <c r="AD8" s="13">
        <v>5.7142857142857099E-2</v>
      </c>
      <c r="AE8" s="13">
        <v>1.8348623853211E-2</v>
      </c>
      <c r="AF8" s="13">
        <v>4.7619047619047603E-2</v>
      </c>
      <c r="AG8" s="13">
        <v>0.10989010989011</v>
      </c>
      <c r="AH8" s="13"/>
      <c r="AI8" s="13">
        <v>0.133333333333333</v>
      </c>
      <c r="AJ8" s="13">
        <v>7.2164948453608199E-2</v>
      </c>
      <c r="AK8" s="13">
        <v>7.1895424836601302E-2</v>
      </c>
      <c r="AL8" s="13">
        <v>2.78884462151394E-2</v>
      </c>
      <c r="AM8" s="13">
        <v>5.74712643678161E-3</v>
      </c>
      <c r="AN8" s="13"/>
      <c r="AO8" s="13">
        <v>5.1839464882943102E-2</v>
      </c>
      <c r="AP8" s="13">
        <v>2.34375E-2</v>
      </c>
      <c r="AQ8" s="13"/>
      <c r="AR8" s="13">
        <v>4.6875E-2</v>
      </c>
      <c r="AS8" s="13">
        <v>4.5454545454545497E-2</v>
      </c>
      <c r="AT8" s="13">
        <v>5.8823529411764698E-2</v>
      </c>
      <c r="AU8" s="13">
        <v>0</v>
      </c>
      <c r="AV8" s="13">
        <v>4.20168067226891E-2</v>
      </c>
      <c r="AW8" s="13">
        <v>3.8961038961039002E-2</v>
      </c>
      <c r="AX8" s="13">
        <v>1.1904761904761901E-2</v>
      </c>
      <c r="AY8" s="13">
        <v>5.8823529411764698E-2</v>
      </c>
      <c r="AZ8" s="13">
        <v>2.9411764705882401E-2</v>
      </c>
      <c r="BA8" s="13">
        <v>5.1724137931034503E-2</v>
      </c>
      <c r="BB8" s="13">
        <v>5.2631578947368397E-2</v>
      </c>
      <c r="BC8" s="13">
        <v>5.6603773584905703E-2</v>
      </c>
      <c r="BD8" s="13"/>
      <c r="BE8" s="13">
        <v>8.4985835694051E-3</v>
      </c>
    </row>
    <row r="9" spans="2:57" x14ac:dyDescent="0.25">
      <c r="B9" s="14" t="s">
        <v>205</v>
      </c>
      <c r="C9" s="13">
        <v>5.7026476578411402E-2</v>
      </c>
      <c r="D9" s="13">
        <v>0.31168831168831201</v>
      </c>
      <c r="E9" s="13">
        <v>0.17037037037037001</v>
      </c>
      <c r="F9" s="13">
        <v>2.3622047244094498E-2</v>
      </c>
      <c r="G9" s="13">
        <v>5.8139534883720903E-3</v>
      </c>
      <c r="H9" s="13"/>
      <c r="I9" s="13">
        <v>0.113733905579399</v>
      </c>
      <c r="J9" s="13">
        <v>5.8139534883720903E-3</v>
      </c>
      <c r="K9" s="13"/>
      <c r="L9" s="13">
        <v>9.375E-2</v>
      </c>
      <c r="M9" s="13">
        <v>6.0606060606060601E-2</v>
      </c>
      <c r="N9" s="13">
        <v>4.3478260869565202E-2</v>
      </c>
      <c r="O9" s="13">
        <v>5.2631578947368397E-2</v>
      </c>
      <c r="P9" s="13"/>
      <c r="Q9" s="13">
        <v>0.18018018018018001</v>
      </c>
      <c r="R9" s="13">
        <v>0.14864864864864899</v>
      </c>
      <c r="S9" s="13">
        <v>6.5217391304347797E-2</v>
      </c>
      <c r="T9" s="13">
        <v>5.60747663551402E-2</v>
      </c>
      <c r="U9" s="13">
        <v>4.0322580645161303E-2</v>
      </c>
      <c r="V9" s="13">
        <v>1.5267175572519101E-2</v>
      </c>
      <c r="W9" s="13">
        <v>2.04081632653061E-2</v>
      </c>
      <c r="X9" s="13">
        <v>1.3157894736842099E-2</v>
      </c>
      <c r="Y9" s="13"/>
      <c r="Z9" s="13">
        <v>0.12230215827338101</v>
      </c>
      <c r="AA9" s="13">
        <v>7.9754601226993904E-2</v>
      </c>
      <c r="AB9" s="13">
        <v>3.8961038961039002E-2</v>
      </c>
      <c r="AC9" s="13">
        <v>2.7932960893854698E-2</v>
      </c>
      <c r="AD9" s="13">
        <v>1.9047619047619001E-2</v>
      </c>
      <c r="AE9" s="13">
        <v>4.5871559633027498E-2</v>
      </c>
      <c r="AF9" s="13">
        <v>0</v>
      </c>
      <c r="AG9" s="13">
        <v>8.7912087912087905E-2</v>
      </c>
      <c r="AH9" s="13"/>
      <c r="AI9" s="13">
        <v>8.8888888888888906E-2</v>
      </c>
      <c r="AJ9" s="13">
        <v>7.2164948453608199E-2</v>
      </c>
      <c r="AK9" s="13">
        <v>8.4967320261437898E-2</v>
      </c>
      <c r="AL9" s="13">
        <v>3.7848605577689202E-2</v>
      </c>
      <c r="AM9" s="13">
        <v>7.4712643678160898E-2</v>
      </c>
      <c r="AN9" s="13"/>
      <c r="AO9" s="13">
        <v>6.1872909698996698E-2</v>
      </c>
      <c r="AP9" s="13">
        <v>4.9479166666666699E-2</v>
      </c>
      <c r="AQ9" s="13"/>
      <c r="AR9" s="13">
        <v>0</v>
      </c>
      <c r="AS9" s="13">
        <v>4.8951048951049E-2</v>
      </c>
      <c r="AT9" s="13">
        <v>0.11764705882352899</v>
      </c>
      <c r="AU9" s="13">
        <v>3.2258064516128997E-2</v>
      </c>
      <c r="AV9" s="13">
        <v>5.8823529411764698E-2</v>
      </c>
      <c r="AW9" s="13">
        <v>6.4935064935064901E-2</v>
      </c>
      <c r="AX9" s="13">
        <v>9.5238095238095205E-2</v>
      </c>
      <c r="AY9" s="13">
        <v>8.8235294117647106E-2</v>
      </c>
      <c r="AZ9" s="13">
        <v>3.9215686274509803E-2</v>
      </c>
      <c r="BA9" s="13">
        <v>3.4482758620689703E-2</v>
      </c>
      <c r="BB9" s="13">
        <v>0.12280701754386</v>
      </c>
      <c r="BC9" s="13">
        <v>5.6603773584905703E-2</v>
      </c>
      <c r="BD9" s="13"/>
      <c r="BE9" s="13">
        <v>3.1161473087818699E-2</v>
      </c>
    </row>
    <row r="10" spans="2:57" x14ac:dyDescent="0.25">
      <c r="B10" s="14" t="s">
        <v>206</v>
      </c>
      <c r="C10" s="13">
        <v>0.14052953156822801</v>
      </c>
      <c r="D10" s="13">
        <v>0.31168831168831201</v>
      </c>
      <c r="E10" s="13">
        <v>0.38518518518518502</v>
      </c>
      <c r="F10" s="13">
        <v>0.17716535433070901</v>
      </c>
      <c r="G10" s="13">
        <v>3.2945736434108502E-2</v>
      </c>
      <c r="H10" s="13"/>
      <c r="I10" s="13">
        <v>0.25965665236051499</v>
      </c>
      <c r="J10" s="13">
        <v>3.2945736434108502E-2</v>
      </c>
      <c r="K10" s="13"/>
      <c r="L10" s="13">
        <v>0.2578125</v>
      </c>
      <c r="M10" s="13">
        <v>0.16017316017316</v>
      </c>
      <c r="N10" s="13">
        <v>0.110367892976589</v>
      </c>
      <c r="O10" s="13">
        <v>0.108359133126935</v>
      </c>
      <c r="P10" s="13"/>
      <c r="Q10" s="13">
        <v>0.35135135135135098</v>
      </c>
      <c r="R10" s="13">
        <v>0.22972972972972999</v>
      </c>
      <c r="S10" s="13">
        <v>0.22826086956521699</v>
      </c>
      <c r="T10" s="13">
        <v>0.121495327102804</v>
      </c>
      <c r="U10" s="13">
        <v>0.13709677419354799</v>
      </c>
      <c r="V10" s="13">
        <v>8.3969465648855005E-2</v>
      </c>
      <c r="W10" s="13">
        <v>9.1836734693877597E-2</v>
      </c>
      <c r="X10" s="13">
        <v>4.3859649122807001E-2</v>
      </c>
      <c r="Y10" s="13"/>
      <c r="Z10" s="13">
        <v>0.16546762589928099</v>
      </c>
      <c r="AA10" s="13">
        <v>0.17177914110429399</v>
      </c>
      <c r="AB10" s="13">
        <v>0.11688311688311701</v>
      </c>
      <c r="AC10" s="13">
        <v>9.4972067039106101E-2</v>
      </c>
      <c r="AD10" s="13">
        <v>0.133333333333333</v>
      </c>
      <c r="AE10" s="13">
        <v>0.201834862385321</v>
      </c>
      <c r="AF10" s="13">
        <v>9.5238095238095205E-2</v>
      </c>
      <c r="AG10" s="13">
        <v>0.13186813186813201</v>
      </c>
      <c r="AH10" s="13"/>
      <c r="AI10" s="13">
        <v>0.2</v>
      </c>
      <c r="AJ10" s="13">
        <v>0.11340206185567001</v>
      </c>
      <c r="AK10" s="13">
        <v>0.18300653594771199</v>
      </c>
      <c r="AL10" s="13">
        <v>0.139442231075697</v>
      </c>
      <c r="AM10" s="13">
        <v>0.114942528735632</v>
      </c>
      <c r="AN10" s="13"/>
      <c r="AO10" s="13">
        <v>0.14548494983277599</v>
      </c>
      <c r="AP10" s="13">
        <v>0.1328125</v>
      </c>
      <c r="AQ10" s="13"/>
      <c r="AR10" s="13">
        <v>0.171875</v>
      </c>
      <c r="AS10" s="13">
        <v>9.0909090909090898E-2</v>
      </c>
      <c r="AT10" s="13">
        <v>0.11764705882352899</v>
      </c>
      <c r="AU10" s="13">
        <v>0.12903225806451599</v>
      </c>
      <c r="AV10" s="13">
        <v>0.19327731092437</v>
      </c>
      <c r="AW10" s="13">
        <v>0.14285714285714299</v>
      </c>
      <c r="AX10" s="13">
        <v>0.107142857142857</v>
      </c>
      <c r="AY10" s="13">
        <v>0.14705882352941199</v>
      </c>
      <c r="AZ10" s="13">
        <v>0.18627450980392199</v>
      </c>
      <c r="BA10" s="13">
        <v>0.20689655172413801</v>
      </c>
      <c r="BB10" s="13">
        <v>0.105263157894737</v>
      </c>
      <c r="BC10" s="13">
        <v>0.18867924528301899</v>
      </c>
      <c r="BD10" s="13"/>
      <c r="BE10" s="13">
        <v>0.13314447592067999</v>
      </c>
    </row>
    <row r="11" spans="2:57" x14ac:dyDescent="0.25">
      <c r="B11" s="14" t="s">
        <v>207</v>
      </c>
      <c r="C11" s="13">
        <v>0.16293279022403301</v>
      </c>
      <c r="D11" s="13">
        <v>9.0909090909090898E-2</v>
      </c>
      <c r="E11" s="13">
        <v>0.20740740740740701</v>
      </c>
      <c r="F11" s="13">
        <v>0.279527559055118</v>
      </c>
      <c r="G11" s="13">
        <v>0.104651162790698</v>
      </c>
      <c r="H11" s="13"/>
      <c r="I11" s="13">
        <v>0.22746781115879799</v>
      </c>
      <c r="J11" s="13">
        <v>0.104651162790698</v>
      </c>
      <c r="K11" s="13"/>
      <c r="L11" s="13">
        <v>0.1484375</v>
      </c>
      <c r="M11" s="13">
        <v>0.19480519480519501</v>
      </c>
      <c r="N11" s="13">
        <v>0.18060200668896301</v>
      </c>
      <c r="O11" s="13">
        <v>0.13003095975232201</v>
      </c>
      <c r="P11" s="13"/>
      <c r="Q11" s="13">
        <v>0.108108108108108</v>
      </c>
      <c r="R11" s="13">
        <v>0.17567567567567599</v>
      </c>
      <c r="S11" s="13">
        <v>0.20652173913043501</v>
      </c>
      <c r="T11" s="13">
        <v>0.20560747663551401</v>
      </c>
      <c r="U11" s="13">
        <v>0.209677419354839</v>
      </c>
      <c r="V11" s="13">
        <v>0.213740458015267</v>
      </c>
      <c r="W11" s="13">
        <v>0.17346938775510201</v>
      </c>
      <c r="X11" s="13">
        <v>8.3333333333333301E-2</v>
      </c>
      <c r="Y11" s="13"/>
      <c r="Z11" s="13">
        <v>0.15827338129496399</v>
      </c>
      <c r="AA11" s="13">
        <v>0.17791411042944799</v>
      </c>
      <c r="AB11" s="13">
        <v>0.17532467532467499</v>
      </c>
      <c r="AC11" s="13">
        <v>0.122905027932961</v>
      </c>
      <c r="AD11" s="13">
        <v>0.17142857142857101</v>
      </c>
      <c r="AE11" s="13">
        <v>0.18348623853210999</v>
      </c>
      <c r="AF11" s="13">
        <v>0.19047619047618999</v>
      </c>
      <c r="AG11" s="13">
        <v>0.15384615384615399</v>
      </c>
      <c r="AH11" s="13"/>
      <c r="AI11" s="13">
        <v>0.17777777777777801</v>
      </c>
      <c r="AJ11" s="13">
        <v>0.27835051546391798</v>
      </c>
      <c r="AK11" s="13">
        <v>0.16993464052287599</v>
      </c>
      <c r="AL11" s="13">
        <v>0.163346613545817</v>
      </c>
      <c r="AM11" s="13">
        <v>8.04597701149425E-2</v>
      </c>
      <c r="AN11" s="13"/>
      <c r="AO11" s="13">
        <v>0.14882943143812699</v>
      </c>
      <c r="AP11" s="13">
        <v>0.18489583333333301</v>
      </c>
      <c r="AQ11" s="13"/>
      <c r="AR11" s="13">
        <v>0.109375</v>
      </c>
      <c r="AS11" s="13">
        <v>0.12237762237762199</v>
      </c>
      <c r="AT11" s="13">
        <v>0.23529411764705899</v>
      </c>
      <c r="AU11" s="13">
        <v>0.32258064516128998</v>
      </c>
      <c r="AV11" s="13">
        <v>0.16806722689075601</v>
      </c>
      <c r="AW11" s="13">
        <v>0.18181818181818199</v>
      </c>
      <c r="AX11" s="13">
        <v>0.17857142857142899</v>
      </c>
      <c r="AY11" s="13">
        <v>8.8235294117647106E-2</v>
      </c>
      <c r="AZ11" s="13">
        <v>0.18627450980392199</v>
      </c>
      <c r="BA11" s="13">
        <v>0.18965517241379301</v>
      </c>
      <c r="BB11" s="13">
        <v>0.19298245614035101</v>
      </c>
      <c r="BC11" s="13">
        <v>0.20754716981132099</v>
      </c>
      <c r="BD11" s="13"/>
      <c r="BE11" s="13">
        <v>0.15864022662889499</v>
      </c>
    </row>
    <row r="12" spans="2:57" x14ac:dyDescent="0.25">
      <c r="B12" s="14" t="s">
        <v>208</v>
      </c>
      <c r="C12" s="13">
        <v>0.30651731160896101</v>
      </c>
      <c r="D12" s="13">
        <v>2.5974025974026E-2</v>
      </c>
      <c r="E12" s="13">
        <v>0.11111111111111099</v>
      </c>
      <c r="F12" s="13">
        <v>0.35039370078740201</v>
      </c>
      <c r="G12" s="13">
        <v>0.377906976744186</v>
      </c>
      <c r="H12" s="13"/>
      <c r="I12" s="13">
        <v>0.22746781115879799</v>
      </c>
      <c r="J12" s="13">
        <v>0.377906976744186</v>
      </c>
      <c r="K12" s="13"/>
      <c r="L12" s="13">
        <v>0.234375</v>
      </c>
      <c r="M12" s="13">
        <v>0.337662337662338</v>
      </c>
      <c r="N12" s="13">
        <v>0.35451505016722401</v>
      </c>
      <c r="O12" s="13">
        <v>0.269349845201238</v>
      </c>
      <c r="P12" s="13"/>
      <c r="Q12" s="13">
        <v>9.90990990990991E-2</v>
      </c>
      <c r="R12" s="13">
        <v>0.28378378378378399</v>
      </c>
      <c r="S12" s="13">
        <v>0.22826086956521699</v>
      </c>
      <c r="T12" s="13">
        <v>0.355140186915888</v>
      </c>
      <c r="U12" s="13">
        <v>0.34677419354838701</v>
      </c>
      <c r="V12" s="13">
        <v>0.38931297709923701</v>
      </c>
      <c r="W12" s="13">
        <v>0.42857142857142899</v>
      </c>
      <c r="X12" s="13">
        <v>0.30263157894736797</v>
      </c>
      <c r="Y12" s="13"/>
      <c r="Z12" s="13">
        <v>0.28776978417266202</v>
      </c>
      <c r="AA12" s="13">
        <v>0.245398773006135</v>
      </c>
      <c r="AB12" s="13">
        <v>0.27922077922077898</v>
      </c>
      <c r="AC12" s="13">
        <v>0.29050279329608902</v>
      </c>
      <c r="AD12" s="13">
        <v>0.38095238095238099</v>
      </c>
      <c r="AE12" s="13">
        <v>0.35779816513761498</v>
      </c>
      <c r="AF12" s="13">
        <v>0.40476190476190499</v>
      </c>
      <c r="AG12" s="13">
        <v>0.32967032967033</v>
      </c>
      <c r="AH12" s="13"/>
      <c r="AI12" s="13">
        <v>0.155555555555556</v>
      </c>
      <c r="AJ12" s="13">
        <v>0.216494845360825</v>
      </c>
      <c r="AK12" s="13">
        <v>0.26143790849673199</v>
      </c>
      <c r="AL12" s="13">
        <v>0.36055776892430302</v>
      </c>
      <c r="AM12" s="13">
        <v>0.28160919540229901</v>
      </c>
      <c r="AN12" s="13"/>
      <c r="AO12" s="13">
        <v>0.30936454849498302</v>
      </c>
      <c r="AP12" s="13">
        <v>0.30208333333333298</v>
      </c>
      <c r="AQ12" s="13"/>
      <c r="AR12" s="13">
        <v>0.34375</v>
      </c>
      <c r="AS12" s="13">
        <v>0.321678321678322</v>
      </c>
      <c r="AT12" s="13">
        <v>0.11764705882352899</v>
      </c>
      <c r="AU12" s="13">
        <v>0.19354838709677399</v>
      </c>
      <c r="AV12" s="13">
        <v>0.27731092436974802</v>
      </c>
      <c r="AW12" s="13">
        <v>0.29870129870129902</v>
      </c>
      <c r="AX12" s="13">
        <v>0.35714285714285698</v>
      </c>
      <c r="AY12" s="13">
        <v>0.441176470588235</v>
      </c>
      <c r="AZ12" s="13">
        <v>0.30392156862745101</v>
      </c>
      <c r="BA12" s="13">
        <v>0.34482758620689702</v>
      </c>
      <c r="BB12" s="13">
        <v>0.26315789473684198</v>
      </c>
      <c r="BC12" s="13">
        <v>0.22641509433962301</v>
      </c>
      <c r="BD12" s="13"/>
      <c r="BE12" s="13">
        <v>0.297450424929178</v>
      </c>
    </row>
    <row r="13" spans="2:57" x14ac:dyDescent="0.25">
      <c r="B13" s="14" t="s">
        <v>209</v>
      </c>
      <c r="C13" s="13">
        <v>0.115071283095723</v>
      </c>
      <c r="D13" s="13">
        <v>1.2987012987013E-2</v>
      </c>
      <c r="E13" s="13">
        <v>0</v>
      </c>
      <c r="F13" s="13">
        <v>9.8425196850393706E-2</v>
      </c>
      <c r="G13" s="13">
        <v>0.168604651162791</v>
      </c>
      <c r="H13" s="13"/>
      <c r="I13" s="13">
        <v>5.5793991416309002E-2</v>
      </c>
      <c r="J13" s="13">
        <v>0.168604651162791</v>
      </c>
      <c r="K13" s="13"/>
      <c r="L13" s="13">
        <v>0.1171875</v>
      </c>
      <c r="M13" s="13">
        <v>0.12987012987013</v>
      </c>
      <c r="N13" s="13">
        <v>0.107023411371237</v>
      </c>
      <c r="O13" s="13">
        <v>0.111455108359133</v>
      </c>
      <c r="P13" s="13"/>
      <c r="Q13" s="13">
        <v>9.00900900900901E-2</v>
      </c>
      <c r="R13" s="13">
        <v>2.7027027027027001E-2</v>
      </c>
      <c r="S13" s="13">
        <v>0.141304347826087</v>
      </c>
      <c r="T13" s="13">
        <v>8.4112149532710304E-2</v>
      </c>
      <c r="U13" s="13">
        <v>0.112903225806452</v>
      </c>
      <c r="V13" s="13">
        <v>0.14503816793893101</v>
      </c>
      <c r="W13" s="13">
        <v>0.15306122448979601</v>
      </c>
      <c r="X13" s="13">
        <v>0.13157894736842099</v>
      </c>
      <c r="Y13" s="13"/>
      <c r="Z13" s="13">
        <v>9.3525179856115095E-2</v>
      </c>
      <c r="AA13" s="13">
        <v>0.110429447852761</v>
      </c>
      <c r="AB13" s="13">
        <v>0.13636363636363599</v>
      </c>
      <c r="AC13" s="13">
        <v>0.16201117318435801</v>
      </c>
      <c r="AD13" s="13">
        <v>0.133333333333333</v>
      </c>
      <c r="AE13" s="13">
        <v>5.5045871559633003E-2</v>
      </c>
      <c r="AF13" s="13">
        <v>7.1428571428571397E-2</v>
      </c>
      <c r="AG13" s="13">
        <v>9.8901098901098897E-2</v>
      </c>
      <c r="AH13" s="13"/>
      <c r="AI13" s="13">
        <v>0.133333333333333</v>
      </c>
      <c r="AJ13" s="13">
        <v>0.10309278350515499</v>
      </c>
      <c r="AK13" s="13">
        <v>9.1503267973856203E-2</v>
      </c>
      <c r="AL13" s="13">
        <v>0.113545816733068</v>
      </c>
      <c r="AM13" s="13">
        <v>0.14942528735632199</v>
      </c>
      <c r="AN13" s="13"/>
      <c r="AO13" s="13">
        <v>0.117056856187291</v>
      </c>
      <c r="AP13" s="13">
        <v>0.111979166666667</v>
      </c>
      <c r="AQ13" s="13"/>
      <c r="AR13" s="13">
        <v>0.125</v>
      </c>
      <c r="AS13" s="13">
        <v>0.13986013986014001</v>
      </c>
      <c r="AT13" s="13">
        <v>0.29411764705882398</v>
      </c>
      <c r="AU13" s="13">
        <v>0.16129032258064499</v>
      </c>
      <c r="AV13" s="13">
        <v>9.2436974789915999E-2</v>
      </c>
      <c r="AW13" s="13">
        <v>0.11688311688311701</v>
      </c>
      <c r="AX13" s="13">
        <v>0.119047619047619</v>
      </c>
      <c r="AY13" s="13">
        <v>8.8235294117647106E-2</v>
      </c>
      <c r="AZ13" s="13">
        <v>0.11764705882352899</v>
      </c>
      <c r="BA13" s="13">
        <v>5.1724137931034503E-2</v>
      </c>
      <c r="BB13" s="13">
        <v>7.0175438596491196E-2</v>
      </c>
      <c r="BC13" s="13">
        <v>5.6603773584905703E-2</v>
      </c>
      <c r="BD13" s="13"/>
      <c r="BE13" s="13">
        <v>0.15297450424929199</v>
      </c>
    </row>
    <row r="14" spans="2:57" x14ac:dyDescent="0.25">
      <c r="B14" s="14" t="s">
        <v>210</v>
      </c>
      <c r="C14" s="13">
        <v>0.16191446028513201</v>
      </c>
      <c r="D14" s="13">
        <v>0</v>
      </c>
      <c r="E14" s="13">
        <v>0</v>
      </c>
      <c r="F14" s="13">
        <v>3.5433070866141697E-2</v>
      </c>
      <c r="G14" s="13">
        <v>0.290697674418605</v>
      </c>
      <c r="H14" s="13"/>
      <c r="I14" s="13">
        <v>1.9313304721029999E-2</v>
      </c>
      <c r="J14" s="13">
        <v>0.290697674418605</v>
      </c>
      <c r="K14" s="13"/>
      <c r="L14" s="13">
        <v>0.125</v>
      </c>
      <c r="M14" s="13">
        <v>9.0909090909090898E-2</v>
      </c>
      <c r="N14" s="13">
        <v>0.14715719063545199</v>
      </c>
      <c r="O14" s="13">
        <v>0.24148606811145501</v>
      </c>
      <c r="P14" s="13"/>
      <c r="Q14" s="13">
        <v>2.7027027027027001E-2</v>
      </c>
      <c r="R14" s="13">
        <v>4.0540540540540501E-2</v>
      </c>
      <c r="S14" s="13">
        <v>3.2608695652173898E-2</v>
      </c>
      <c r="T14" s="13">
        <v>0.10280373831775701</v>
      </c>
      <c r="U14" s="13">
        <v>0.12903225806451599</v>
      </c>
      <c r="V14" s="13">
        <v>0.13740458015267201</v>
      </c>
      <c r="W14" s="13">
        <v>0.122448979591837</v>
      </c>
      <c r="X14" s="13">
        <v>0.394736842105263</v>
      </c>
      <c r="Y14" s="13"/>
      <c r="Z14" s="13">
        <v>9.3525179856115095E-2</v>
      </c>
      <c r="AA14" s="13">
        <v>0.14723926380368099</v>
      </c>
      <c r="AB14" s="13">
        <v>0.207792207792208</v>
      </c>
      <c r="AC14" s="13">
        <v>0.29608938547486002</v>
      </c>
      <c r="AD14" s="13">
        <v>0.104761904761905</v>
      </c>
      <c r="AE14" s="13">
        <v>0.11009174311926601</v>
      </c>
      <c r="AF14" s="13">
        <v>0.16666666666666699</v>
      </c>
      <c r="AG14" s="13">
        <v>7.69230769230769E-2</v>
      </c>
      <c r="AH14" s="13"/>
      <c r="AI14" s="13">
        <v>8.8888888888888906E-2</v>
      </c>
      <c r="AJ14" s="13">
        <v>0.123711340206186</v>
      </c>
      <c r="AK14" s="13">
        <v>0.10457516339869299</v>
      </c>
      <c r="AL14" s="13">
        <v>0.151394422310757</v>
      </c>
      <c r="AM14" s="13">
        <v>0.27586206896551702</v>
      </c>
      <c r="AN14" s="13"/>
      <c r="AO14" s="13">
        <v>0.158862876254181</v>
      </c>
      <c r="AP14" s="13">
        <v>0.16666666666666699</v>
      </c>
      <c r="AQ14" s="13"/>
      <c r="AR14" s="13">
        <v>0.171875</v>
      </c>
      <c r="AS14" s="13">
        <v>0.22027972027972001</v>
      </c>
      <c r="AT14" s="13">
        <v>5.8823529411764698E-2</v>
      </c>
      <c r="AU14" s="13">
        <v>0.16129032258064499</v>
      </c>
      <c r="AV14" s="13">
        <v>0.159663865546218</v>
      </c>
      <c r="AW14" s="13">
        <v>0.15584415584415601</v>
      </c>
      <c r="AX14" s="13">
        <v>0.107142857142857</v>
      </c>
      <c r="AY14" s="13">
        <v>8.8235294117647106E-2</v>
      </c>
      <c r="AZ14" s="13">
        <v>0.12745098039215699</v>
      </c>
      <c r="BA14" s="13">
        <v>0.12068965517241401</v>
      </c>
      <c r="BB14" s="13">
        <v>0.140350877192982</v>
      </c>
      <c r="BC14" s="13">
        <v>0.15094339622641501</v>
      </c>
      <c r="BD14" s="13"/>
      <c r="BE14" s="13">
        <v>0.20396600566572201</v>
      </c>
    </row>
    <row r="15" spans="2:57" x14ac:dyDescent="0.25">
      <c r="B15" s="14" t="s">
        <v>134</v>
      </c>
      <c r="C15" s="19">
        <v>1.52749490835031E-2</v>
      </c>
      <c r="D15" s="19">
        <v>0</v>
      </c>
      <c r="E15" s="19">
        <v>1.48148148148148E-2</v>
      </c>
      <c r="F15" s="19">
        <v>1.1811023622047201E-2</v>
      </c>
      <c r="G15" s="19">
        <v>1.9379844961240299E-2</v>
      </c>
      <c r="H15" s="19"/>
      <c r="I15" s="19">
        <v>1.07296137339056E-2</v>
      </c>
      <c r="J15" s="19">
        <v>1.9379844961240299E-2</v>
      </c>
      <c r="K15" s="19"/>
      <c r="L15" s="19">
        <v>7.8125E-3</v>
      </c>
      <c r="M15" s="19">
        <v>4.3290043290043299E-3</v>
      </c>
      <c r="N15" s="19">
        <v>1.3377926421404699E-2</v>
      </c>
      <c r="O15" s="19">
        <v>2.4767801857585099E-2</v>
      </c>
      <c r="P15" s="19"/>
      <c r="Q15" s="19">
        <v>9.0090090090090107E-3</v>
      </c>
      <c r="R15" s="19">
        <v>1.35135135135135E-2</v>
      </c>
      <c r="S15" s="19">
        <v>0</v>
      </c>
      <c r="T15" s="19">
        <v>9.3457943925233603E-3</v>
      </c>
      <c r="U15" s="19">
        <v>1.6129032258064498E-2</v>
      </c>
      <c r="V15" s="19">
        <v>0</v>
      </c>
      <c r="W15" s="19">
        <v>1.02040816326531E-2</v>
      </c>
      <c r="X15" s="19">
        <v>3.07017543859649E-2</v>
      </c>
      <c r="Y15" s="19"/>
      <c r="Z15" s="19">
        <v>2.15827338129496E-2</v>
      </c>
      <c r="AA15" s="19">
        <v>2.4539877300613501E-2</v>
      </c>
      <c r="AB15" s="19">
        <v>1.9480519480519501E-2</v>
      </c>
      <c r="AC15" s="19">
        <v>0</v>
      </c>
      <c r="AD15" s="19">
        <v>0</v>
      </c>
      <c r="AE15" s="19">
        <v>2.7522935779816501E-2</v>
      </c>
      <c r="AF15" s="19">
        <v>2.3809523809523801E-2</v>
      </c>
      <c r="AG15" s="19">
        <v>1.0989010989011E-2</v>
      </c>
      <c r="AH15" s="19"/>
      <c r="AI15" s="19">
        <v>2.2222222222222199E-2</v>
      </c>
      <c r="AJ15" s="19">
        <v>2.06185567010309E-2</v>
      </c>
      <c r="AK15" s="19">
        <v>3.2679738562091498E-2</v>
      </c>
      <c r="AL15" s="19">
        <v>5.9760956175298804E-3</v>
      </c>
      <c r="AM15" s="19">
        <v>1.72413793103448E-2</v>
      </c>
      <c r="AN15" s="19"/>
      <c r="AO15" s="19">
        <v>6.6889632107023402E-3</v>
      </c>
      <c r="AP15" s="19">
        <v>2.8645833333333301E-2</v>
      </c>
      <c r="AQ15" s="19"/>
      <c r="AR15" s="19">
        <v>3.125E-2</v>
      </c>
      <c r="AS15" s="19">
        <v>1.04895104895105E-2</v>
      </c>
      <c r="AT15" s="19">
        <v>0</v>
      </c>
      <c r="AU15" s="19">
        <v>0</v>
      </c>
      <c r="AV15" s="19">
        <v>8.4033613445378096E-3</v>
      </c>
      <c r="AW15" s="19">
        <v>0</v>
      </c>
      <c r="AX15" s="19">
        <v>2.3809523809523801E-2</v>
      </c>
      <c r="AY15" s="19">
        <v>0</v>
      </c>
      <c r="AZ15" s="19">
        <v>9.8039215686274508E-3</v>
      </c>
      <c r="BA15" s="19">
        <v>0</v>
      </c>
      <c r="BB15" s="19">
        <v>5.2631578947368397E-2</v>
      </c>
      <c r="BC15" s="19">
        <v>5.6603773584905703E-2</v>
      </c>
      <c r="BD15" s="19"/>
      <c r="BE15" s="19">
        <v>1.4164305949008501E-2</v>
      </c>
    </row>
    <row r="16" spans="2:57" x14ac:dyDescent="0.25">
      <c r="B16" s="15"/>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BE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223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212</v>
      </c>
      <c r="C8" s="13">
        <v>2.6476578411405299E-2</v>
      </c>
      <c r="D8" s="13">
        <v>0.246753246753247</v>
      </c>
      <c r="E8" s="13">
        <v>3.7037037037037E-2</v>
      </c>
      <c r="F8" s="13">
        <v>3.9370078740157497E-3</v>
      </c>
      <c r="G8" s="13">
        <v>1.9379844961240299E-3</v>
      </c>
      <c r="H8" s="13"/>
      <c r="I8" s="13">
        <v>5.3648068669527899E-2</v>
      </c>
      <c r="J8" s="13">
        <v>1.9379844961240299E-3</v>
      </c>
      <c r="K8" s="13"/>
      <c r="L8" s="13">
        <v>6.25E-2</v>
      </c>
      <c r="M8" s="13">
        <v>3.03030303030303E-2</v>
      </c>
      <c r="N8" s="13">
        <v>1.6722408026755901E-2</v>
      </c>
      <c r="O8" s="13">
        <v>1.8575851393188899E-2</v>
      </c>
      <c r="P8" s="13"/>
      <c r="Q8" s="13">
        <v>0.18918918918918901</v>
      </c>
      <c r="R8" s="13">
        <v>4.0540540540540501E-2</v>
      </c>
      <c r="S8" s="13">
        <v>1.0869565217391301E-2</v>
      </c>
      <c r="T8" s="13">
        <v>9.3457943925233603E-3</v>
      </c>
      <c r="U8" s="13">
        <v>0</v>
      </c>
      <c r="V8" s="13">
        <v>0</v>
      </c>
      <c r="W8" s="13">
        <v>0</v>
      </c>
      <c r="X8" s="13">
        <v>0</v>
      </c>
      <c r="Y8" s="13"/>
      <c r="Z8" s="13">
        <v>5.7553956834532398E-2</v>
      </c>
      <c r="AA8" s="13">
        <v>2.4539877300613501E-2</v>
      </c>
      <c r="AB8" s="13">
        <v>0</v>
      </c>
      <c r="AC8" s="13">
        <v>1.11731843575419E-2</v>
      </c>
      <c r="AD8" s="13">
        <v>9.5238095238095195E-3</v>
      </c>
      <c r="AE8" s="13">
        <v>9.1743119266055103E-3</v>
      </c>
      <c r="AF8" s="13">
        <v>2.3809523809523801E-2</v>
      </c>
      <c r="AG8" s="13">
        <v>9.8901098901098897E-2</v>
      </c>
      <c r="AH8" s="13"/>
      <c r="AI8" s="13">
        <v>0.133333333333333</v>
      </c>
      <c r="AJ8" s="13">
        <v>4.1237113402061903E-2</v>
      </c>
      <c r="AK8" s="13">
        <v>3.9215686274509803E-2</v>
      </c>
      <c r="AL8" s="13">
        <v>9.9601593625498006E-3</v>
      </c>
      <c r="AM8" s="13">
        <v>1.72413793103448E-2</v>
      </c>
      <c r="AN8" s="13"/>
      <c r="AO8" s="13">
        <v>2.6755852842809399E-2</v>
      </c>
      <c r="AP8" s="13">
        <v>2.6041666666666699E-2</v>
      </c>
      <c r="AQ8" s="13"/>
      <c r="AR8" s="13">
        <v>1.5625E-2</v>
      </c>
      <c r="AS8" s="13">
        <v>2.0979020979021001E-2</v>
      </c>
      <c r="AT8" s="13">
        <v>0</v>
      </c>
      <c r="AU8" s="13">
        <v>0</v>
      </c>
      <c r="AV8" s="13">
        <v>2.5210084033613401E-2</v>
      </c>
      <c r="AW8" s="13">
        <v>2.5974025974026E-2</v>
      </c>
      <c r="AX8" s="13">
        <v>3.5714285714285698E-2</v>
      </c>
      <c r="AY8" s="13">
        <v>5.8823529411764698E-2</v>
      </c>
      <c r="AZ8" s="13">
        <v>3.9215686274509803E-2</v>
      </c>
      <c r="BA8" s="13">
        <v>1.72413793103448E-2</v>
      </c>
      <c r="BB8" s="13">
        <v>5.2631578947368397E-2</v>
      </c>
      <c r="BC8" s="13">
        <v>1.88679245283019E-2</v>
      </c>
      <c r="BD8" s="13"/>
      <c r="BE8" s="13">
        <v>1.69971671388102E-2</v>
      </c>
    </row>
    <row r="9" spans="2:57" x14ac:dyDescent="0.25">
      <c r="B9" s="14" t="s">
        <v>213</v>
      </c>
      <c r="C9" s="13">
        <v>5.7026476578411402E-2</v>
      </c>
      <c r="D9" s="13">
        <v>0.22077922077922099</v>
      </c>
      <c r="E9" s="13">
        <v>0.148148148148148</v>
      </c>
      <c r="F9" s="13">
        <v>4.33070866141732E-2</v>
      </c>
      <c r="G9" s="13">
        <v>1.5503875968992199E-2</v>
      </c>
      <c r="H9" s="13"/>
      <c r="I9" s="13">
        <v>0.10300429184549401</v>
      </c>
      <c r="J9" s="13">
        <v>1.5503875968992199E-2</v>
      </c>
      <c r="K9" s="13"/>
      <c r="L9" s="13">
        <v>8.59375E-2</v>
      </c>
      <c r="M9" s="13">
        <v>6.9264069264069306E-2</v>
      </c>
      <c r="N9" s="13">
        <v>4.3478260869565202E-2</v>
      </c>
      <c r="O9" s="13">
        <v>4.9535603715170302E-2</v>
      </c>
      <c r="P9" s="13"/>
      <c r="Q9" s="13">
        <v>0.22522522522522501</v>
      </c>
      <c r="R9" s="13">
        <v>0.17567567567567599</v>
      </c>
      <c r="S9" s="13">
        <v>9.7826086956521702E-2</v>
      </c>
      <c r="T9" s="13">
        <v>9.3457943925233603E-3</v>
      </c>
      <c r="U9" s="13">
        <v>3.2258064516128997E-2</v>
      </c>
      <c r="V9" s="13">
        <v>1.5267175572519101E-2</v>
      </c>
      <c r="W9" s="13">
        <v>0</v>
      </c>
      <c r="X9" s="13">
        <v>8.7719298245613996E-3</v>
      </c>
      <c r="Y9" s="13"/>
      <c r="Z9" s="13">
        <v>0.107913669064748</v>
      </c>
      <c r="AA9" s="13">
        <v>4.2944785276073601E-2</v>
      </c>
      <c r="AB9" s="13">
        <v>3.8961038961039002E-2</v>
      </c>
      <c r="AC9" s="13">
        <v>5.5865921787709501E-2</v>
      </c>
      <c r="AD9" s="13">
        <v>4.7619047619047603E-2</v>
      </c>
      <c r="AE9" s="13">
        <v>6.4220183486238494E-2</v>
      </c>
      <c r="AF9" s="13">
        <v>0</v>
      </c>
      <c r="AG9" s="13">
        <v>6.5934065934065894E-2</v>
      </c>
      <c r="AH9" s="13"/>
      <c r="AI9" s="13">
        <v>0.155555555555556</v>
      </c>
      <c r="AJ9" s="13">
        <v>0.10309278350515499</v>
      </c>
      <c r="AK9" s="13">
        <v>9.1503267973856203E-2</v>
      </c>
      <c r="AL9" s="13">
        <v>4.7808764940239001E-2</v>
      </c>
      <c r="AM9" s="13">
        <v>5.74712643678161E-3</v>
      </c>
      <c r="AN9" s="13"/>
      <c r="AO9" s="13">
        <v>6.5217391304347797E-2</v>
      </c>
      <c r="AP9" s="13">
        <v>4.4270833333333301E-2</v>
      </c>
      <c r="AQ9" s="13"/>
      <c r="AR9" s="13">
        <v>7.8125E-2</v>
      </c>
      <c r="AS9" s="13">
        <v>4.8951048951049E-2</v>
      </c>
      <c r="AT9" s="13">
        <v>5.8823529411764698E-2</v>
      </c>
      <c r="AU9" s="13">
        <v>3.2258064516128997E-2</v>
      </c>
      <c r="AV9" s="13">
        <v>5.0420168067226899E-2</v>
      </c>
      <c r="AW9" s="13">
        <v>2.5974025974026E-2</v>
      </c>
      <c r="AX9" s="13">
        <v>4.7619047619047603E-2</v>
      </c>
      <c r="AY9" s="13">
        <v>5.8823529411764698E-2</v>
      </c>
      <c r="AZ9" s="13">
        <v>5.8823529411764698E-2</v>
      </c>
      <c r="BA9" s="13">
        <v>5.1724137931034503E-2</v>
      </c>
      <c r="BB9" s="13">
        <v>0.140350877192982</v>
      </c>
      <c r="BC9" s="13">
        <v>7.5471698113207503E-2</v>
      </c>
      <c r="BD9" s="13"/>
      <c r="BE9" s="13">
        <v>5.09915014164306E-2</v>
      </c>
    </row>
    <row r="10" spans="2:57" x14ac:dyDescent="0.25">
      <c r="B10" s="14" t="s">
        <v>214</v>
      </c>
      <c r="C10" s="13">
        <v>6.7209775967413399E-2</v>
      </c>
      <c r="D10" s="13">
        <v>0.19480519480519501</v>
      </c>
      <c r="E10" s="13">
        <v>0.140740740740741</v>
      </c>
      <c r="F10" s="13">
        <v>7.4803149606299205E-2</v>
      </c>
      <c r="G10" s="13">
        <v>2.5193798449612399E-2</v>
      </c>
      <c r="H10" s="13"/>
      <c r="I10" s="13">
        <v>0.113733905579399</v>
      </c>
      <c r="J10" s="13">
        <v>2.5193798449612399E-2</v>
      </c>
      <c r="K10" s="13"/>
      <c r="L10" s="13">
        <v>0.1328125</v>
      </c>
      <c r="M10" s="13">
        <v>5.1948051948052E-2</v>
      </c>
      <c r="N10" s="13">
        <v>5.0167224080267601E-2</v>
      </c>
      <c r="O10" s="13">
        <v>6.8111455108359101E-2</v>
      </c>
      <c r="P10" s="13"/>
      <c r="Q10" s="13">
        <v>0.162162162162162</v>
      </c>
      <c r="R10" s="13">
        <v>0.135135135135135</v>
      </c>
      <c r="S10" s="13">
        <v>0.13043478260869601</v>
      </c>
      <c r="T10" s="13">
        <v>6.5420560747663503E-2</v>
      </c>
      <c r="U10" s="13">
        <v>7.25806451612903E-2</v>
      </c>
      <c r="V10" s="13">
        <v>2.2900763358778602E-2</v>
      </c>
      <c r="W10" s="13">
        <v>5.10204081632653E-2</v>
      </c>
      <c r="X10" s="13">
        <v>4.3859649122806998E-3</v>
      </c>
      <c r="Y10" s="13"/>
      <c r="Z10" s="13">
        <v>0.115107913669065</v>
      </c>
      <c r="AA10" s="13">
        <v>9.2024539877300596E-2</v>
      </c>
      <c r="AB10" s="13">
        <v>5.1948051948052E-2</v>
      </c>
      <c r="AC10" s="13">
        <v>3.3519553072625698E-2</v>
      </c>
      <c r="AD10" s="13">
        <v>6.6666666666666693E-2</v>
      </c>
      <c r="AE10" s="13">
        <v>7.3394495412843999E-2</v>
      </c>
      <c r="AF10" s="13">
        <v>4.7619047619047603E-2</v>
      </c>
      <c r="AG10" s="13">
        <v>4.3956043956044001E-2</v>
      </c>
      <c r="AH10" s="13"/>
      <c r="AI10" s="13">
        <v>6.6666666666666693E-2</v>
      </c>
      <c r="AJ10" s="13">
        <v>9.2783505154639206E-2</v>
      </c>
      <c r="AK10" s="13">
        <v>0.12418300653594801</v>
      </c>
      <c r="AL10" s="13">
        <v>4.9800796812749001E-2</v>
      </c>
      <c r="AM10" s="13">
        <v>5.7471264367816098E-2</v>
      </c>
      <c r="AN10" s="13"/>
      <c r="AO10" s="13">
        <v>7.3578595317725801E-2</v>
      </c>
      <c r="AP10" s="13">
        <v>5.7291666666666699E-2</v>
      </c>
      <c r="AQ10" s="13"/>
      <c r="AR10" s="13">
        <v>1.5625E-2</v>
      </c>
      <c r="AS10" s="13">
        <v>4.8951048951049E-2</v>
      </c>
      <c r="AT10" s="13">
        <v>0.11764705882352899</v>
      </c>
      <c r="AU10" s="13">
        <v>9.6774193548387094E-2</v>
      </c>
      <c r="AV10" s="13">
        <v>5.8823529411764698E-2</v>
      </c>
      <c r="AW10" s="13">
        <v>5.1948051948052E-2</v>
      </c>
      <c r="AX10" s="13">
        <v>0.107142857142857</v>
      </c>
      <c r="AY10" s="13">
        <v>0.11764705882352899</v>
      </c>
      <c r="AZ10" s="13">
        <v>0.12745098039215699</v>
      </c>
      <c r="BA10" s="13">
        <v>6.8965517241379296E-2</v>
      </c>
      <c r="BB10" s="13">
        <v>3.5087719298245598E-2</v>
      </c>
      <c r="BC10" s="13">
        <v>5.6603773584905703E-2</v>
      </c>
      <c r="BD10" s="13"/>
      <c r="BE10" s="13">
        <v>5.3824362606232301E-2</v>
      </c>
    </row>
    <row r="11" spans="2:57" x14ac:dyDescent="0.25">
      <c r="B11" s="14" t="s">
        <v>215</v>
      </c>
      <c r="C11" s="13">
        <v>9.9796334012220003E-2</v>
      </c>
      <c r="D11" s="13">
        <v>0.12987012987013</v>
      </c>
      <c r="E11" s="13">
        <v>0.19259259259259301</v>
      </c>
      <c r="F11" s="13">
        <v>0.133858267716535</v>
      </c>
      <c r="G11" s="13">
        <v>5.4263565891472902E-2</v>
      </c>
      <c r="H11" s="13"/>
      <c r="I11" s="13">
        <v>0.15021459227467801</v>
      </c>
      <c r="J11" s="13">
        <v>5.4263565891472902E-2</v>
      </c>
      <c r="K11" s="13"/>
      <c r="L11" s="13">
        <v>0.109375</v>
      </c>
      <c r="M11" s="13">
        <v>0.13419913419913401</v>
      </c>
      <c r="N11" s="13">
        <v>9.6989966555184007E-2</v>
      </c>
      <c r="O11" s="13">
        <v>7.4303405572755402E-2</v>
      </c>
      <c r="P11" s="13"/>
      <c r="Q11" s="13">
        <v>0.153153153153153</v>
      </c>
      <c r="R11" s="13">
        <v>0.21621621621621601</v>
      </c>
      <c r="S11" s="13">
        <v>0.184782608695652</v>
      </c>
      <c r="T11" s="13">
        <v>0.10280373831775701</v>
      </c>
      <c r="U11" s="13">
        <v>8.8709677419354802E-2</v>
      </c>
      <c r="V11" s="13">
        <v>7.6335877862595394E-2</v>
      </c>
      <c r="W11" s="13">
        <v>5.10204081632653E-2</v>
      </c>
      <c r="X11" s="13">
        <v>3.94736842105263E-2</v>
      </c>
      <c r="Y11" s="13"/>
      <c r="Z11" s="13">
        <v>0.13669064748201401</v>
      </c>
      <c r="AA11" s="13">
        <v>9.2024539877300596E-2</v>
      </c>
      <c r="AB11" s="13">
        <v>8.4415584415584402E-2</v>
      </c>
      <c r="AC11" s="13">
        <v>6.7039106145251395E-2</v>
      </c>
      <c r="AD11" s="13">
        <v>0.114285714285714</v>
      </c>
      <c r="AE11" s="13">
        <v>0.119266055045872</v>
      </c>
      <c r="AF11" s="13">
        <v>0.14285714285714299</v>
      </c>
      <c r="AG11" s="13">
        <v>8.7912087912087905E-2</v>
      </c>
      <c r="AH11" s="13"/>
      <c r="AI11" s="13">
        <v>0.11111111111111099</v>
      </c>
      <c r="AJ11" s="13">
        <v>0.10309278350515499</v>
      </c>
      <c r="AK11" s="13">
        <v>0.13071895424836599</v>
      </c>
      <c r="AL11" s="13">
        <v>9.56175298804781E-2</v>
      </c>
      <c r="AM11" s="13">
        <v>8.04597701149425E-2</v>
      </c>
      <c r="AN11" s="13"/>
      <c r="AO11" s="13">
        <v>9.3645484949832797E-2</v>
      </c>
      <c r="AP11" s="13">
        <v>0.109375</v>
      </c>
      <c r="AQ11" s="13"/>
      <c r="AR11" s="13">
        <v>4.6875E-2</v>
      </c>
      <c r="AS11" s="13">
        <v>6.6433566433566404E-2</v>
      </c>
      <c r="AT11" s="13">
        <v>0.11764705882352899</v>
      </c>
      <c r="AU11" s="13">
        <v>3.2258064516128997E-2</v>
      </c>
      <c r="AV11" s="13">
        <v>0.14285714285714299</v>
      </c>
      <c r="AW11" s="13">
        <v>0.15584415584415601</v>
      </c>
      <c r="AX11" s="13">
        <v>0.15476190476190499</v>
      </c>
      <c r="AY11" s="13">
        <v>5.8823529411764698E-2</v>
      </c>
      <c r="AZ11" s="13">
        <v>7.8431372549019607E-2</v>
      </c>
      <c r="BA11" s="13">
        <v>0.12068965517241401</v>
      </c>
      <c r="BB11" s="13">
        <v>0.157894736842105</v>
      </c>
      <c r="BC11" s="13">
        <v>9.4339622641509399E-2</v>
      </c>
      <c r="BD11" s="13"/>
      <c r="BE11" s="13">
        <v>9.3484419263456103E-2</v>
      </c>
    </row>
    <row r="12" spans="2:57" x14ac:dyDescent="0.25">
      <c r="B12" s="14" t="s">
        <v>216</v>
      </c>
      <c r="C12" s="13">
        <v>0.129327902240326</v>
      </c>
      <c r="D12" s="13">
        <v>0.103896103896104</v>
      </c>
      <c r="E12" s="13">
        <v>0.17037037037037001</v>
      </c>
      <c r="F12" s="13">
        <v>0.22440944881889799</v>
      </c>
      <c r="G12" s="13">
        <v>7.5581395348837205E-2</v>
      </c>
      <c r="H12" s="13"/>
      <c r="I12" s="13">
        <v>0.18884120171673799</v>
      </c>
      <c r="J12" s="13">
        <v>7.5581395348837205E-2</v>
      </c>
      <c r="K12" s="13"/>
      <c r="L12" s="13">
        <v>0.171875</v>
      </c>
      <c r="M12" s="13">
        <v>0.138528138528139</v>
      </c>
      <c r="N12" s="13">
        <v>0.14046822742474899</v>
      </c>
      <c r="O12" s="13">
        <v>9.5975232198142399E-2</v>
      </c>
      <c r="P12" s="13"/>
      <c r="Q12" s="13">
        <v>0.117117117117117</v>
      </c>
      <c r="R12" s="13">
        <v>0.20270270270270299</v>
      </c>
      <c r="S12" s="13">
        <v>0.25</v>
      </c>
      <c r="T12" s="13">
        <v>0.25233644859813098</v>
      </c>
      <c r="U12" s="13">
        <v>0.16935483870967699</v>
      </c>
      <c r="V12" s="13">
        <v>0.106870229007634</v>
      </c>
      <c r="W12" s="13">
        <v>7.1428571428571397E-2</v>
      </c>
      <c r="X12" s="13">
        <v>3.07017543859649E-2</v>
      </c>
      <c r="Y12" s="13"/>
      <c r="Z12" s="13">
        <v>8.6330935251798593E-2</v>
      </c>
      <c r="AA12" s="13">
        <v>0.122699386503067</v>
      </c>
      <c r="AB12" s="13">
        <v>0.12987012987013</v>
      </c>
      <c r="AC12" s="13">
        <v>0.13407821229050301</v>
      </c>
      <c r="AD12" s="13">
        <v>0.12380952380952399</v>
      </c>
      <c r="AE12" s="13">
        <v>0.155963302752294</v>
      </c>
      <c r="AF12" s="13">
        <v>0.119047619047619</v>
      </c>
      <c r="AG12" s="13">
        <v>0.175824175824176</v>
      </c>
      <c r="AH12" s="13"/>
      <c r="AI12" s="13">
        <v>8.8888888888888906E-2</v>
      </c>
      <c r="AJ12" s="13">
        <v>0.164948453608247</v>
      </c>
      <c r="AK12" s="13">
        <v>0.11764705882352899</v>
      </c>
      <c r="AL12" s="13">
        <v>0.135458167330677</v>
      </c>
      <c r="AM12" s="13">
        <v>0.114942528735632</v>
      </c>
      <c r="AN12" s="13"/>
      <c r="AO12" s="13">
        <v>0.12207357859531801</v>
      </c>
      <c r="AP12" s="13">
        <v>0.140625</v>
      </c>
      <c r="AQ12" s="13"/>
      <c r="AR12" s="13">
        <v>0.171875</v>
      </c>
      <c r="AS12" s="13">
        <v>0.115384615384615</v>
      </c>
      <c r="AT12" s="13">
        <v>0.23529411764705899</v>
      </c>
      <c r="AU12" s="13">
        <v>6.4516129032258104E-2</v>
      </c>
      <c r="AV12" s="13">
        <v>0.109243697478992</v>
      </c>
      <c r="AW12" s="13">
        <v>0.168831168831169</v>
      </c>
      <c r="AX12" s="13">
        <v>0.13095238095238099</v>
      </c>
      <c r="AY12" s="13">
        <v>0.11764705882352899</v>
      </c>
      <c r="AZ12" s="13">
        <v>0.12745098039215699</v>
      </c>
      <c r="BA12" s="13">
        <v>0.13793103448275901</v>
      </c>
      <c r="BB12" s="13">
        <v>0.175438596491228</v>
      </c>
      <c r="BC12" s="13">
        <v>9.4339622641509399E-2</v>
      </c>
      <c r="BD12" s="13"/>
      <c r="BE12" s="13">
        <v>0.10481586402266301</v>
      </c>
    </row>
    <row r="13" spans="2:57" x14ac:dyDescent="0.25">
      <c r="B13" s="14" t="s">
        <v>217</v>
      </c>
      <c r="C13" s="13">
        <v>0.10386965376782099</v>
      </c>
      <c r="D13" s="13">
        <v>5.1948051948052E-2</v>
      </c>
      <c r="E13" s="13">
        <v>5.1851851851851899E-2</v>
      </c>
      <c r="F13" s="13">
        <v>0.12598425196850399</v>
      </c>
      <c r="G13" s="13">
        <v>0.114341085271318</v>
      </c>
      <c r="H13" s="13"/>
      <c r="I13" s="13">
        <v>9.2274678111588002E-2</v>
      </c>
      <c r="J13" s="13">
        <v>0.114341085271318</v>
      </c>
      <c r="K13" s="13"/>
      <c r="L13" s="13">
        <v>0.1328125</v>
      </c>
      <c r="M13" s="13">
        <v>0.11688311688311701</v>
      </c>
      <c r="N13" s="13">
        <v>0.117056856187291</v>
      </c>
      <c r="O13" s="13">
        <v>7.1207430340557307E-2</v>
      </c>
      <c r="P13" s="13"/>
      <c r="Q13" s="13">
        <v>5.4054054054054099E-2</v>
      </c>
      <c r="R13" s="13">
        <v>8.1081081081081099E-2</v>
      </c>
      <c r="S13" s="13">
        <v>0.13043478260869601</v>
      </c>
      <c r="T13" s="13">
        <v>0.14018691588785001</v>
      </c>
      <c r="U13" s="13">
        <v>0.14516129032258099</v>
      </c>
      <c r="V13" s="13">
        <v>0.18320610687022901</v>
      </c>
      <c r="W13" s="13">
        <v>0.122448979591837</v>
      </c>
      <c r="X13" s="13">
        <v>3.5087719298245598E-2</v>
      </c>
      <c r="Y13" s="13"/>
      <c r="Z13" s="13">
        <v>8.6330935251798593E-2</v>
      </c>
      <c r="AA13" s="13">
        <v>7.9754601226993904E-2</v>
      </c>
      <c r="AB13" s="13">
        <v>9.7402597402597393E-2</v>
      </c>
      <c r="AC13" s="13">
        <v>0.13966480446927401</v>
      </c>
      <c r="AD13" s="13">
        <v>0.114285714285714</v>
      </c>
      <c r="AE13" s="13">
        <v>8.2568807339449504E-2</v>
      </c>
      <c r="AF13" s="13">
        <v>0.119047619047619</v>
      </c>
      <c r="AG13" s="13">
        <v>0.120879120879121</v>
      </c>
      <c r="AH13" s="13"/>
      <c r="AI13" s="13">
        <v>4.4444444444444398E-2</v>
      </c>
      <c r="AJ13" s="13">
        <v>7.2164948453608199E-2</v>
      </c>
      <c r="AK13" s="13">
        <v>5.8823529411764698E-2</v>
      </c>
      <c r="AL13" s="13">
        <v>0.139442231075697</v>
      </c>
      <c r="AM13" s="13">
        <v>8.04597701149425E-2</v>
      </c>
      <c r="AN13" s="13"/>
      <c r="AO13" s="13">
        <v>8.6956521739130405E-2</v>
      </c>
      <c r="AP13" s="13">
        <v>0.13020833333333301</v>
      </c>
      <c r="AQ13" s="13"/>
      <c r="AR13" s="13">
        <v>0.140625</v>
      </c>
      <c r="AS13" s="13">
        <v>0.115384615384615</v>
      </c>
      <c r="AT13" s="13">
        <v>0.11764705882352899</v>
      </c>
      <c r="AU13" s="13">
        <v>0.16129032258064499</v>
      </c>
      <c r="AV13" s="13">
        <v>0.11764705882352899</v>
      </c>
      <c r="AW13" s="13">
        <v>9.0909090909090898E-2</v>
      </c>
      <c r="AX13" s="13">
        <v>8.3333333333333301E-2</v>
      </c>
      <c r="AY13" s="13">
        <v>5.8823529411764698E-2</v>
      </c>
      <c r="AZ13" s="13">
        <v>0.10784313725490199</v>
      </c>
      <c r="BA13" s="13">
        <v>0.12068965517241401</v>
      </c>
      <c r="BB13" s="13">
        <v>1.7543859649122799E-2</v>
      </c>
      <c r="BC13" s="13">
        <v>7.5471698113207503E-2</v>
      </c>
      <c r="BD13" s="13"/>
      <c r="BE13" s="13">
        <v>0.11614730878187</v>
      </c>
    </row>
    <row r="14" spans="2:57" x14ac:dyDescent="0.25">
      <c r="B14" s="14" t="s">
        <v>218</v>
      </c>
      <c r="C14" s="13">
        <v>0.118126272912424</v>
      </c>
      <c r="D14" s="13">
        <v>1.2987012987013E-2</v>
      </c>
      <c r="E14" s="13">
        <v>5.1851851851851899E-2</v>
      </c>
      <c r="F14" s="13">
        <v>0.13779527559055099</v>
      </c>
      <c r="G14" s="13">
        <v>0.14147286821705399</v>
      </c>
      <c r="H14" s="13"/>
      <c r="I14" s="13">
        <v>9.2274678111588002E-2</v>
      </c>
      <c r="J14" s="13">
        <v>0.14147286821705399</v>
      </c>
      <c r="K14" s="13"/>
      <c r="L14" s="13">
        <v>8.59375E-2</v>
      </c>
      <c r="M14" s="13">
        <v>0.16017316017316</v>
      </c>
      <c r="N14" s="13">
        <v>0.11371237458194</v>
      </c>
      <c r="O14" s="13">
        <v>0.105263157894737</v>
      </c>
      <c r="P14" s="13"/>
      <c r="Q14" s="13">
        <v>3.6036036036036001E-2</v>
      </c>
      <c r="R14" s="13">
        <v>4.0540540540540501E-2</v>
      </c>
      <c r="S14" s="13">
        <v>6.5217391304347797E-2</v>
      </c>
      <c r="T14" s="13">
        <v>0.18691588785046701</v>
      </c>
      <c r="U14" s="13">
        <v>0.15322580645161299</v>
      </c>
      <c r="V14" s="13">
        <v>0.16793893129771001</v>
      </c>
      <c r="W14" s="13">
        <v>0.16326530612244899</v>
      </c>
      <c r="X14" s="13">
        <v>0.114035087719298</v>
      </c>
      <c r="Y14" s="13"/>
      <c r="Z14" s="13">
        <v>5.0359712230215799E-2</v>
      </c>
      <c r="AA14" s="13">
        <v>0.13496932515337401</v>
      </c>
      <c r="AB14" s="13">
        <v>0.18831168831168801</v>
      </c>
      <c r="AC14" s="13">
        <v>0.11731843575419</v>
      </c>
      <c r="AD14" s="13">
        <v>0.14285714285714299</v>
      </c>
      <c r="AE14" s="13">
        <v>0.119266055045872</v>
      </c>
      <c r="AF14" s="13">
        <v>2.3809523809523801E-2</v>
      </c>
      <c r="AG14" s="13">
        <v>8.7912087912087905E-2</v>
      </c>
      <c r="AH14" s="13"/>
      <c r="AI14" s="13">
        <v>8.8888888888888906E-2</v>
      </c>
      <c r="AJ14" s="13">
        <v>0.134020618556701</v>
      </c>
      <c r="AK14" s="13">
        <v>6.5359477124182996E-2</v>
      </c>
      <c r="AL14" s="13">
        <v>0.143426294820717</v>
      </c>
      <c r="AM14" s="13">
        <v>9.7701149425287404E-2</v>
      </c>
      <c r="AN14" s="13"/>
      <c r="AO14" s="13">
        <v>0.117056856187291</v>
      </c>
      <c r="AP14" s="13">
        <v>0.119791666666667</v>
      </c>
      <c r="AQ14" s="13"/>
      <c r="AR14" s="13">
        <v>0.125</v>
      </c>
      <c r="AS14" s="13">
        <v>0.115384615384615</v>
      </c>
      <c r="AT14" s="13">
        <v>5.8823529411764698E-2</v>
      </c>
      <c r="AU14" s="13">
        <v>0.12903225806451599</v>
      </c>
      <c r="AV14" s="13">
        <v>0.151260504201681</v>
      </c>
      <c r="AW14" s="13">
        <v>0.12987012987013</v>
      </c>
      <c r="AX14" s="13">
        <v>7.1428571428571397E-2</v>
      </c>
      <c r="AY14" s="13">
        <v>0.14705882352941199</v>
      </c>
      <c r="AZ14" s="13">
        <v>0.11764705882352899</v>
      </c>
      <c r="BA14" s="13">
        <v>6.8965517241379296E-2</v>
      </c>
      <c r="BB14" s="13">
        <v>0.157894736842105</v>
      </c>
      <c r="BC14" s="13">
        <v>0.113207547169811</v>
      </c>
      <c r="BD14" s="13"/>
      <c r="BE14" s="13">
        <v>0.12747875354107599</v>
      </c>
    </row>
    <row r="15" spans="2:57" x14ac:dyDescent="0.25">
      <c r="B15" s="14" t="s">
        <v>219</v>
      </c>
      <c r="C15" s="13">
        <v>0.177189409368635</v>
      </c>
      <c r="D15" s="13">
        <v>1.2987012987013E-2</v>
      </c>
      <c r="E15" s="13">
        <v>9.6296296296296297E-2</v>
      </c>
      <c r="F15" s="13">
        <v>0.12598425196850399</v>
      </c>
      <c r="G15" s="13">
        <v>0.24806201550387599</v>
      </c>
      <c r="H15" s="13"/>
      <c r="I15" s="13">
        <v>9.8712446351931299E-2</v>
      </c>
      <c r="J15" s="13">
        <v>0.24806201550387599</v>
      </c>
      <c r="K15" s="13"/>
      <c r="L15" s="13">
        <v>0.1328125</v>
      </c>
      <c r="M15" s="13">
        <v>0.20346320346320301</v>
      </c>
      <c r="N15" s="13">
        <v>0.20066889632106999</v>
      </c>
      <c r="O15" s="13">
        <v>0.15479876160990699</v>
      </c>
      <c r="P15" s="13"/>
      <c r="Q15" s="13">
        <v>2.7027027027027001E-2</v>
      </c>
      <c r="R15" s="13">
        <v>5.4054054054054099E-2</v>
      </c>
      <c r="S15" s="13">
        <v>9.7826086956521702E-2</v>
      </c>
      <c r="T15" s="13">
        <v>0.14953271028037399</v>
      </c>
      <c r="U15" s="13">
        <v>0.19354838709677399</v>
      </c>
      <c r="V15" s="13">
        <v>0.25954198473282403</v>
      </c>
      <c r="W15" s="13">
        <v>0.25510204081632698</v>
      </c>
      <c r="X15" s="13">
        <v>0.25</v>
      </c>
      <c r="Y15" s="13"/>
      <c r="Z15" s="13">
        <v>0.16546762589928099</v>
      </c>
      <c r="AA15" s="13">
        <v>0.17791411042944799</v>
      </c>
      <c r="AB15" s="13">
        <v>0.123376623376623</v>
      </c>
      <c r="AC15" s="13">
        <v>0.217877094972067</v>
      </c>
      <c r="AD15" s="13">
        <v>0.20952380952381</v>
      </c>
      <c r="AE15" s="13">
        <v>0.12844036697247699</v>
      </c>
      <c r="AF15" s="13">
        <v>0.33333333333333298</v>
      </c>
      <c r="AG15" s="13">
        <v>0.15384615384615399</v>
      </c>
      <c r="AH15" s="13"/>
      <c r="AI15" s="13">
        <v>0.133333333333333</v>
      </c>
      <c r="AJ15" s="13">
        <v>0.10309278350515499</v>
      </c>
      <c r="AK15" s="13">
        <v>0.14379084967320299</v>
      </c>
      <c r="AL15" s="13">
        <v>0.18725099601593601</v>
      </c>
      <c r="AM15" s="13">
        <v>0.23563218390804599</v>
      </c>
      <c r="AN15" s="13"/>
      <c r="AO15" s="13">
        <v>0.19732441471571899</v>
      </c>
      <c r="AP15" s="13">
        <v>0.14583333333333301</v>
      </c>
      <c r="AQ15" s="13"/>
      <c r="AR15" s="13">
        <v>0.21875</v>
      </c>
      <c r="AS15" s="13">
        <v>0.195804195804196</v>
      </c>
      <c r="AT15" s="13">
        <v>0.11764705882352899</v>
      </c>
      <c r="AU15" s="13">
        <v>0.16129032258064499</v>
      </c>
      <c r="AV15" s="13">
        <v>0.16806722689075601</v>
      </c>
      <c r="AW15" s="13">
        <v>0.168831168831169</v>
      </c>
      <c r="AX15" s="13">
        <v>0.17857142857142899</v>
      </c>
      <c r="AY15" s="13">
        <v>0.14705882352941199</v>
      </c>
      <c r="AZ15" s="13">
        <v>0.19607843137254899</v>
      </c>
      <c r="BA15" s="13">
        <v>0.17241379310344801</v>
      </c>
      <c r="BB15" s="13">
        <v>0.12280701754386</v>
      </c>
      <c r="BC15" s="13">
        <v>0.13207547169811301</v>
      </c>
      <c r="BD15" s="13"/>
      <c r="BE15" s="13">
        <v>0.19830028328611901</v>
      </c>
    </row>
    <row r="16" spans="2:57" x14ac:dyDescent="0.25">
      <c r="B16" s="14" t="s">
        <v>220</v>
      </c>
      <c r="C16" s="13">
        <v>9.4704684317718904E-2</v>
      </c>
      <c r="D16" s="13">
        <v>0</v>
      </c>
      <c r="E16" s="13">
        <v>0</v>
      </c>
      <c r="F16" s="13">
        <v>1.5748031496062999E-2</v>
      </c>
      <c r="G16" s="13">
        <v>0.17248062015503901</v>
      </c>
      <c r="H16" s="13"/>
      <c r="I16" s="13">
        <v>8.58369098712446E-3</v>
      </c>
      <c r="J16" s="13">
        <v>0.17248062015503901</v>
      </c>
      <c r="K16" s="13"/>
      <c r="L16" s="13">
        <v>4.6875E-2</v>
      </c>
      <c r="M16" s="13">
        <v>3.8961038961039002E-2</v>
      </c>
      <c r="N16" s="13">
        <v>9.6989966555184007E-2</v>
      </c>
      <c r="O16" s="13">
        <v>0.15170278637770901</v>
      </c>
      <c r="P16" s="13"/>
      <c r="Q16" s="13">
        <v>0</v>
      </c>
      <c r="R16" s="13">
        <v>0</v>
      </c>
      <c r="S16" s="13">
        <v>0</v>
      </c>
      <c r="T16" s="13">
        <v>9.3457943925233603E-3</v>
      </c>
      <c r="U16" s="13">
        <v>8.0645161290322596E-3</v>
      </c>
      <c r="V16" s="13">
        <v>0.12977099236641201</v>
      </c>
      <c r="W16" s="13">
        <v>0.183673469387755</v>
      </c>
      <c r="X16" s="13">
        <v>0.24561403508771901</v>
      </c>
      <c r="Y16" s="13"/>
      <c r="Z16" s="13">
        <v>7.1942446043165506E-2</v>
      </c>
      <c r="AA16" s="13">
        <v>0.104294478527607</v>
      </c>
      <c r="AB16" s="13">
        <v>0.103896103896104</v>
      </c>
      <c r="AC16" s="13">
        <v>0.14525139664804501</v>
      </c>
      <c r="AD16" s="13">
        <v>6.6666666666666693E-2</v>
      </c>
      <c r="AE16" s="13">
        <v>4.5871559633027498E-2</v>
      </c>
      <c r="AF16" s="13">
        <v>0.14285714285714299</v>
      </c>
      <c r="AG16" s="13">
        <v>6.5934065934065894E-2</v>
      </c>
      <c r="AH16" s="13"/>
      <c r="AI16" s="13">
        <v>6.6666666666666693E-2</v>
      </c>
      <c r="AJ16" s="13">
        <v>5.1546391752577303E-2</v>
      </c>
      <c r="AK16" s="13">
        <v>7.8431372549019607E-2</v>
      </c>
      <c r="AL16" s="13">
        <v>7.5697211155378502E-2</v>
      </c>
      <c r="AM16" s="13">
        <v>0.20114942528735599</v>
      </c>
      <c r="AN16" s="13"/>
      <c r="AO16" s="13">
        <v>9.5317725752508395E-2</v>
      </c>
      <c r="AP16" s="13">
        <v>9.375E-2</v>
      </c>
      <c r="AQ16" s="13"/>
      <c r="AR16" s="13">
        <v>9.375E-2</v>
      </c>
      <c r="AS16" s="13">
        <v>0.125874125874126</v>
      </c>
      <c r="AT16" s="13">
        <v>5.8823529411764698E-2</v>
      </c>
      <c r="AU16" s="13">
        <v>0.12903225806451599</v>
      </c>
      <c r="AV16" s="13">
        <v>8.40336134453782E-2</v>
      </c>
      <c r="AW16" s="13">
        <v>6.4935064935064901E-2</v>
      </c>
      <c r="AX16" s="13">
        <v>7.1428571428571397E-2</v>
      </c>
      <c r="AY16" s="13">
        <v>0.11764705882352899</v>
      </c>
      <c r="AZ16" s="13">
        <v>6.8627450980392204E-2</v>
      </c>
      <c r="BA16" s="13">
        <v>0.10344827586206901</v>
      </c>
      <c r="BB16" s="13">
        <v>3.5087719298245598E-2</v>
      </c>
      <c r="BC16" s="13">
        <v>0.113207547169811</v>
      </c>
      <c r="BD16" s="13"/>
      <c r="BE16" s="13">
        <v>0.113314447592068</v>
      </c>
    </row>
    <row r="17" spans="2:57" x14ac:dyDescent="0.25">
      <c r="B17" s="14" t="s">
        <v>221</v>
      </c>
      <c r="C17" s="13">
        <v>3.4623217922606898E-2</v>
      </c>
      <c r="D17" s="13">
        <v>0</v>
      </c>
      <c r="E17" s="13">
        <v>7.4074074074074103E-3</v>
      </c>
      <c r="F17" s="13">
        <v>7.8740157480314994E-3</v>
      </c>
      <c r="G17" s="13">
        <v>6.0077519379844999E-2</v>
      </c>
      <c r="H17" s="13"/>
      <c r="I17" s="13">
        <v>6.4377682403433502E-3</v>
      </c>
      <c r="J17" s="13">
        <v>6.0077519379844999E-2</v>
      </c>
      <c r="K17" s="13"/>
      <c r="L17" s="13">
        <v>0</v>
      </c>
      <c r="M17" s="13">
        <v>2.1645021645021599E-2</v>
      </c>
      <c r="N17" s="13">
        <v>1.3377926421404699E-2</v>
      </c>
      <c r="O17" s="13">
        <v>7.7399380804953594E-2</v>
      </c>
      <c r="P17" s="13"/>
      <c r="Q17" s="13">
        <v>0</v>
      </c>
      <c r="R17" s="13">
        <v>0</v>
      </c>
      <c r="S17" s="13">
        <v>0</v>
      </c>
      <c r="T17" s="13">
        <v>9.3457943925233603E-3</v>
      </c>
      <c r="U17" s="13">
        <v>0</v>
      </c>
      <c r="V17" s="13">
        <v>0</v>
      </c>
      <c r="W17" s="13">
        <v>1.02040816326531E-2</v>
      </c>
      <c r="X17" s="13">
        <v>0.140350877192982</v>
      </c>
      <c r="Y17" s="13"/>
      <c r="Z17" s="13">
        <v>1.4388489208633099E-2</v>
      </c>
      <c r="AA17" s="13">
        <v>4.2944785276073601E-2</v>
      </c>
      <c r="AB17" s="13">
        <v>7.7922077922077906E-2</v>
      </c>
      <c r="AC17" s="13">
        <v>2.7932960893854698E-2</v>
      </c>
      <c r="AD17" s="13">
        <v>1.9047619047619001E-2</v>
      </c>
      <c r="AE17" s="13">
        <v>2.7522935779816501E-2</v>
      </c>
      <c r="AF17" s="13">
        <v>0</v>
      </c>
      <c r="AG17" s="13">
        <v>3.2967032967033003E-2</v>
      </c>
      <c r="AH17" s="13"/>
      <c r="AI17" s="13">
        <v>2.2222222222222199E-2</v>
      </c>
      <c r="AJ17" s="13">
        <v>3.09278350515464E-2</v>
      </c>
      <c r="AK17" s="13">
        <v>1.9607843137254902E-2</v>
      </c>
      <c r="AL17" s="13">
        <v>3.7848605577689202E-2</v>
      </c>
      <c r="AM17" s="13">
        <v>4.5977011494252901E-2</v>
      </c>
      <c r="AN17" s="13"/>
      <c r="AO17" s="13">
        <v>4.51505016722408E-2</v>
      </c>
      <c r="AP17" s="13">
        <v>1.8229166666666699E-2</v>
      </c>
      <c r="AQ17" s="13"/>
      <c r="AR17" s="13">
        <v>3.125E-2</v>
      </c>
      <c r="AS17" s="13">
        <v>4.5454545454545497E-2</v>
      </c>
      <c r="AT17" s="13">
        <v>5.8823529411764698E-2</v>
      </c>
      <c r="AU17" s="13">
        <v>3.2258064516128997E-2</v>
      </c>
      <c r="AV17" s="13">
        <v>2.5210084033613401E-2</v>
      </c>
      <c r="AW17" s="13">
        <v>5.1948051948052E-2</v>
      </c>
      <c r="AX17" s="13">
        <v>3.5714285714285698E-2</v>
      </c>
      <c r="AY17" s="13">
        <v>2.9411764705882401E-2</v>
      </c>
      <c r="AZ17" s="13">
        <v>2.9411764705882401E-2</v>
      </c>
      <c r="BA17" s="13">
        <v>0</v>
      </c>
      <c r="BB17" s="13">
        <v>1.7543859649122799E-2</v>
      </c>
      <c r="BC17" s="13">
        <v>3.77358490566038E-2</v>
      </c>
      <c r="BD17" s="13"/>
      <c r="BE17" s="13">
        <v>5.09915014164306E-2</v>
      </c>
    </row>
    <row r="18" spans="2:57" x14ac:dyDescent="0.25">
      <c r="B18" s="14" t="s">
        <v>222</v>
      </c>
      <c r="C18" s="13">
        <v>2.0366598778004102E-3</v>
      </c>
      <c r="D18" s="13">
        <v>0</v>
      </c>
      <c r="E18" s="13">
        <v>0</v>
      </c>
      <c r="F18" s="13">
        <v>0</v>
      </c>
      <c r="G18" s="13">
        <v>3.8759689922480598E-3</v>
      </c>
      <c r="H18" s="13"/>
      <c r="I18" s="13">
        <v>0</v>
      </c>
      <c r="J18" s="13">
        <v>3.8759689922480598E-3</v>
      </c>
      <c r="K18" s="13"/>
      <c r="L18" s="13">
        <v>0</v>
      </c>
      <c r="M18" s="13">
        <v>0</v>
      </c>
      <c r="N18" s="13">
        <v>3.3444816053511701E-3</v>
      </c>
      <c r="O18" s="13">
        <v>3.09597523219814E-3</v>
      </c>
      <c r="P18" s="13"/>
      <c r="Q18" s="13">
        <v>0</v>
      </c>
      <c r="R18" s="13">
        <v>0</v>
      </c>
      <c r="S18" s="13">
        <v>0</v>
      </c>
      <c r="T18" s="13">
        <v>0</v>
      </c>
      <c r="U18" s="13">
        <v>8.0645161290322596E-3</v>
      </c>
      <c r="V18" s="13">
        <v>0</v>
      </c>
      <c r="W18" s="13">
        <v>0</v>
      </c>
      <c r="X18" s="13">
        <v>4.3859649122806998E-3</v>
      </c>
      <c r="Y18" s="13"/>
      <c r="Z18" s="13">
        <v>0</v>
      </c>
      <c r="AA18" s="13">
        <v>0</v>
      </c>
      <c r="AB18" s="13">
        <v>0</v>
      </c>
      <c r="AC18" s="13">
        <v>0</v>
      </c>
      <c r="AD18" s="13">
        <v>0</v>
      </c>
      <c r="AE18" s="13">
        <v>1.8348623853211E-2</v>
      </c>
      <c r="AF18" s="13">
        <v>0</v>
      </c>
      <c r="AG18" s="13">
        <v>0</v>
      </c>
      <c r="AH18" s="13"/>
      <c r="AI18" s="13">
        <v>0</v>
      </c>
      <c r="AJ18" s="13">
        <v>0</v>
      </c>
      <c r="AK18" s="13">
        <v>0</v>
      </c>
      <c r="AL18" s="13">
        <v>3.9840637450199202E-3</v>
      </c>
      <c r="AM18" s="13">
        <v>0</v>
      </c>
      <c r="AN18" s="13"/>
      <c r="AO18" s="13">
        <v>3.3444816053511701E-3</v>
      </c>
      <c r="AP18" s="13">
        <v>0</v>
      </c>
      <c r="AQ18" s="13"/>
      <c r="AR18" s="13">
        <v>0</v>
      </c>
      <c r="AS18" s="13">
        <v>0</v>
      </c>
      <c r="AT18" s="13">
        <v>0</v>
      </c>
      <c r="AU18" s="13">
        <v>0</v>
      </c>
      <c r="AV18" s="13">
        <v>0</v>
      </c>
      <c r="AW18" s="13">
        <v>0</v>
      </c>
      <c r="AX18" s="13">
        <v>0</v>
      </c>
      <c r="AY18" s="13">
        <v>2.9411764705882401E-2</v>
      </c>
      <c r="AZ18" s="13">
        <v>0</v>
      </c>
      <c r="BA18" s="13">
        <v>0</v>
      </c>
      <c r="BB18" s="13">
        <v>0</v>
      </c>
      <c r="BC18" s="13">
        <v>1.88679245283019E-2</v>
      </c>
      <c r="BD18" s="13"/>
      <c r="BE18" s="13">
        <v>2.8328611898016999E-3</v>
      </c>
    </row>
    <row r="19" spans="2:57" x14ac:dyDescent="0.25">
      <c r="B19" s="14" t="s">
        <v>82</v>
      </c>
      <c r="C19" s="19">
        <v>8.9613034623217902E-2</v>
      </c>
      <c r="D19" s="19">
        <v>2.5974025974026E-2</v>
      </c>
      <c r="E19" s="19">
        <v>0.10370370370370401</v>
      </c>
      <c r="F19" s="19">
        <v>0.10629921259842499</v>
      </c>
      <c r="G19" s="19">
        <v>8.7209302325581398E-2</v>
      </c>
      <c r="H19" s="19"/>
      <c r="I19" s="19">
        <v>9.2274678111588002E-2</v>
      </c>
      <c r="J19" s="19">
        <v>8.7209302325581398E-2</v>
      </c>
      <c r="K19" s="19"/>
      <c r="L19" s="19">
        <v>3.90625E-2</v>
      </c>
      <c r="M19" s="19">
        <v>3.4632034632034597E-2</v>
      </c>
      <c r="N19" s="19">
        <v>0.107023411371237</v>
      </c>
      <c r="O19" s="19">
        <v>0.13003095975232201</v>
      </c>
      <c r="P19" s="19"/>
      <c r="Q19" s="19">
        <v>3.6036036036036001E-2</v>
      </c>
      <c r="R19" s="19">
        <v>5.4054054054054099E-2</v>
      </c>
      <c r="S19" s="19">
        <v>3.2608695652173898E-2</v>
      </c>
      <c r="T19" s="19">
        <v>6.5420560747663503E-2</v>
      </c>
      <c r="U19" s="19">
        <v>0.12903225806451599</v>
      </c>
      <c r="V19" s="19">
        <v>3.8167938931297697E-2</v>
      </c>
      <c r="W19" s="19">
        <v>9.1836734693877597E-2</v>
      </c>
      <c r="X19" s="19">
        <v>0.12719298245614</v>
      </c>
      <c r="Y19" s="19"/>
      <c r="Z19" s="19">
        <v>0.107913669064748</v>
      </c>
      <c r="AA19" s="19">
        <v>8.5889570552147201E-2</v>
      </c>
      <c r="AB19" s="19">
        <v>0.103896103896104</v>
      </c>
      <c r="AC19" s="19">
        <v>5.0279329608938501E-2</v>
      </c>
      <c r="AD19" s="19">
        <v>8.5714285714285701E-2</v>
      </c>
      <c r="AE19" s="19">
        <v>0.155963302752294</v>
      </c>
      <c r="AF19" s="19">
        <v>4.7619047619047603E-2</v>
      </c>
      <c r="AG19" s="19">
        <v>6.5934065934065894E-2</v>
      </c>
      <c r="AH19" s="19"/>
      <c r="AI19" s="19">
        <v>8.8888888888888906E-2</v>
      </c>
      <c r="AJ19" s="19">
        <v>0.10309278350515499</v>
      </c>
      <c r="AK19" s="19">
        <v>0.13071895424836599</v>
      </c>
      <c r="AL19" s="19">
        <v>7.3705179282868502E-2</v>
      </c>
      <c r="AM19" s="19">
        <v>6.3218390804597693E-2</v>
      </c>
      <c r="AN19" s="19"/>
      <c r="AO19" s="19">
        <v>7.3578595317725801E-2</v>
      </c>
      <c r="AP19" s="19">
        <v>0.114583333333333</v>
      </c>
      <c r="AQ19" s="19"/>
      <c r="AR19" s="19">
        <v>6.25E-2</v>
      </c>
      <c r="AS19" s="19">
        <v>0.101398601398601</v>
      </c>
      <c r="AT19" s="19">
        <v>5.8823529411764698E-2</v>
      </c>
      <c r="AU19" s="19">
        <v>0.16129032258064499</v>
      </c>
      <c r="AV19" s="19">
        <v>6.7226890756302504E-2</v>
      </c>
      <c r="AW19" s="19">
        <v>6.4935064935064901E-2</v>
      </c>
      <c r="AX19" s="19">
        <v>8.3333333333333301E-2</v>
      </c>
      <c r="AY19" s="19">
        <v>5.8823529411764698E-2</v>
      </c>
      <c r="AZ19" s="19">
        <v>4.9019607843137303E-2</v>
      </c>
      <c r="BA19" s="19">
        <v>0.13793103448275901</v>
      </c>
      <c r="BB19" s="19">
        <v>8.7719298245614002E-2</v>
      </c>
      <c r="BC19" s="19">
        <v>0.169811320754717</v>
      </c>
      <c r="BD19" s="19"/>
      <c r="BE19" s="19">
        <v>7.0821529745042494E-2</v>
      </c>
    </row>
    <row r="20" spans="2:57" x14ac:dyDescent="0.25">
      <c r="B20" s="15"/>
    </row>
    <row r="21" spans="2:57" x14ac:dyDescent="0.25">
      <c r="B21" t="s">
        <v>84</v>
      </c>
    </row>
    <row r="22" spans="2:57" x14ac:dyDescent="0.25">
      <c r="B22" t="s">
        <v>85</v>
      </c>
    </row>
    <row r="24" spans="2:57" x14ac:dyDescent="0.25">
      <c r="B24"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BE16"/>
  <sheetViews>
    <sheetView showGridLines="0" topLeftCell="A2" workbookViewId="0">
      <pane xSplit="2" topLeftCell="C1" activePane="topRight" state="frozen"/>
      <selection pane="topRight" activeCell="BC7" sqref="AR7:BC7"/>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88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79</v>
      </c>
      <c r="C8" s="13">
        <v>0.55295315682281099</v>
      </c>
      <c r="D8" s="13">
        <v>0.415584415584416</v>
      </c>
      <c r="E8" s="13">
        <v>0.437037037037037</v>
      </c>
      <c r="F8" s="13">
        <v>0.5</v>
      </c>
      <c r="G8" s="13">
        <v>0.62984496124030998</v>
      </c>
      <c r="H8" s="13"/>
      <c r="I8" s="13">
        <v>0.467811158798283</v>
      </c>
      <c r="J8" s="13">
        <v>0.62984496124030998</v>
      </c>
      <c r="K8" s="13"/>
      <c r="L8" s="13">
        <v>0.5703125</v>
      </c>
      <c r="M8" s="13">
        <v>0.52380952380952395</v>
      </c>
      <c r="N8" s="13">
        <v>0.54515050167224099</v>
      </c>
      <c r="O8" s="13">
        <v>0.57275541795665597</v>
      </c>
      <c r="P8" s="13"/>
      <c r="Q8" s="13">
        <v>0.45045045045045001</v>
      </c>
      <c r="R8" s="13">
        <v>0.45945945945945899</v>
      </c>
      <c r="S8" s="13">
        <v>0.5</v>
      </c>
      <c r="T8" s="13">
        <v>0.44859813084112099</v>
      </c>
      <c r="U8" s="13">
        <v>0.50806451612903203</v>
      </c>
      <c r="V8" s="13">
        <v>0.56488549618320605</v>
      </c>
      <c r="W8" s="13">
        <v>0.61224489795918402</v>
      </c>
      <c r="X8" s="13">
        <v>0.69298245614035103</v>
      </c>
      <c r="Y8" s="13"/>
      <c r="Z8" s="13">
        <v>0.51798561151079103</v>
      </c>
      <c r="AA8" s="13">
        <v>0.56441717791410995</v>
      </c>
      <c r="AB8" s="13">
        <v>0.61038961038961004</v>
      </c>
      <c r="AC8" s="13">
        <v>0.59776536312849204</v>
      </c>
      <c r="AD8" s="13">
        <v>0.6</v>
      </c>
      <c r="AE8" s="13">
        <v>0.495412844036697</v>
      </c>
      <c r="AF8" s="13">
        <v>0.38095238095238099</v>
      </c>
      <c r="AG8" s="13">
        <v>0.49450549450549502</v>
      </c>
      <c r="AH8" s="13"/>
      <c r="AI8" s="13">
        <v>0.53333333333333299</v>
      </c>
      <c r="AJ8" s="13">
        <v>0.44329896907216498</v>
      </c>
      <c r="AK8" s="13">
        <v>0.50980392156862697</v>
      </c>
      <c r="AL8" s="13">
        <v>0.54980079681274896</v>
      </c>
      <c r="AM8" s="13">
        <v>0.66091954022988497</v>
      </c>
      <c r="AN8" s="13"/>
      <c r="AO8" s="13">
        <v>0.50167224080267603</v>
      </c>
      <c r="AP8" s="13">
        <v>0.6328125</v>
      </c>
      <c r="AQ8" s="13"/>
      <c r="AR8" s="13">
        <v>0.53125</v>
      </c>
      <c r="AS8" s="13">
        <v>0.60489510489510501</v>
      </c>
      <c r="AT8" s="13">
        <v>0.47058823529411797</v>
      </c>
      <c r="AU8" s="13">
        <v>0.45161290322580599</v>
      </c>
      <c r="AV8" s="13">
        <v>0.54621848739495804</v>
      </c>
      <c r="AW8" s="13">
        <v>0.53246753246753198</v>
      </c>
      <c r="AX8" s="13">
        <v>0.46428571428571402</v>
      </c>
      <c r="AY8" s="13">
        <v>0.5</v>
      </c>
      <c r="AZ8" s="13">
        <v>0.62745098039215697</v>
      </c>
      <c r="BA8" s="13">
        <v>0.60344827586206895</v>
      </c>
      <c r="BB8" s="13">
        <v>0.52631578947368396</v>
      </c>
      <c r="BC8" s="13">
        <v>0.43396226415094302</v>
      </c>
      <c r="BD8" s="13"/>
      <c r="BE8" s="13">
        <v>0.58923512747875395</v>
      </c>
    </row>
    <row r="9" spans="2:57" ht="45" x14ac:dyDescent="0.25">
      <c r="B9" s="14" t="s">
        <v>80</v>
      </c>
      <c r="C9" s="13">
        <v>0.37067209775967402</v>
      </c>
      <c r="D9" s="13">
        <v>0.32467532467532501</v>
      </c>
      <c r="E9" s="13">
        <v>0.422222222222222</v>
      </c>
      <c r="F9" s="13">
        <v>0.42125984251968501</v>
      </c>
      <c r="G9" s="13">
        <v>0.33914728682170497</v>
      </c>
      <c r="H9" s="13"/>
      <c r="I9" s="13">
        <v>0.40557939914163099</v>
      </c>
      <c r="J9" s="13">
        <v>0.33914728682170497</v>
      </c>
      <c r="K9" s="13"/>
      <c r="L9" s="13">
        <v>0.34375</v>
      </c>
      <c r="M9" s="13">
        <v>0.41125541125541099</v>
      </c>
      <c r="N9" s="13">
        <v>0.39464882943143798</v>
      </c>
      <c r="O9" s="13">
        <v>0.33126934984520101</v>
      </c>
      <c r="P9" s="13"/>
      <c r="Q9" s="13">
        <v>0.37837837837837801</v>
      </c>
      <c r="R9" s="13">
        <v>0.37837837837837801</v>
      </c>
      <c r="S9" s="13">
        <v>0.41304347826087001</v>
      </c>
      <c r="T9" s="13">
        <v>0.45794392523364502</v>
      </c>
      <c r="U9" s="13">
        <v>0.41935483870967699</v>
      </c>
      <c r="V9" s="13">
        <v>0.38167938931297701</v>
      </c>
      <c r="W9" s="13">
        <v>0.36734693877551</v>
      </c>
      <c r="X9" s="13">
        <v>0.27192982456140402</v>
      </c>
      <c r="Y9" s="13"/>
      <c r="Z9" s="13">
        <v>0.36690647482014399</v>
      </c>
      <c r="AA9" s="13">
        <v>0.34355828220858903</v>
      </c>
      <c r="AB9" s="13">
        <v>0.331168831168831</v>
      </c>
      <c r="AC9" s="13">
        <v>0.33519553072625702</v>
      </c>
      <c r="AD9" s="13">
        <v>0.33333333333333298</v>
      </c>
      <c r="AE9" s="13">
        <v>0.44954128440367003</v>
      </c>
      <c r="AF9" s="13">
        <v>0.57142857142857095</v>
      </c>
      <c r="AG9" s="13">
        <v>0.41758241758241799</v>
      </c>
      <c r="AH9" s="13"/>
      <c r="AI9" s="13">
        <v>0.31111111111111101</v>
      </c>
      <c r="AJ9" s="13">
        <v>0.47422680412371099</v>
      </c>
      <c r="AK9" s="13">
        <v>0.33333333333333298</v>
      </c>
      <c r="AL9" s="13">
        <v>0.39840637450199201</v>
      </c>
      <c r="AM9" s="13">
        <v>0.29885057471264398</v>
      </c>
      <c r="AN9" s="13"/>
      <c r="AO9" s="13">
        <v>0.40468227424749198</v>
      </c>
      <c r="AP9" s="13">
        <v>0.31770833333333298</v>
      </c>
      <c r="AQ9" s="13"/>
      <c r="AR9" s="13">
        <v>0.4375</v>
      </c>
      <c r="AS9" s="13">
        <v>0.339160839160839</v>
      </c>
      <c r="AT9" s="13">
        <v>0.35294117647058798</v>
      </c>
      <c r="AU9" s="13">
        <v>0.41935483870967699</v>
      </c>
      <c r="AV9" s="13">
        <v>0.33613445378151302</v>
      </c>
      <c r="AW9" s="13">
        <v>0.415584415584416</v>
      </c>
      <c r="AX9" s="13">
        <v>0.42857142857142899</v>
      </c>
      <c r="AY9" s="13">
        <v>0.41176470588235298</v>
      </c>
      <c r="AZ9" s="13">
        <v>0.29411764705882398</v>
      </c>
      <c r="BA9" s="13">
        <v>0.37931034482758602</v>
      </c>
      <c r="BB9" s="13">
        <v>0.40350877192982498</v>
      </c>
      <c r="BC9" s="13">
        <v>0.43396226415094302</v>
      </c>
      <c r="BD9" s="13"/>
      <c r="BE9" s="13">
        <v>0.36260623229461802</v>
      </c>
    </row>
    <row r="10" spans="2:57" x14ac:dyDescent="0.25">
      <c r="B10" s="14" t="s">
        <v>81</v>
      </c>
      <c r="C10" s="13">
        <v>7.2301425661914498E-2</v>
      </c>
      <c r="D10" s="13">
        <v>0.25974025974025999</v>
      </c>
      <c r="E10" s="13">
        <v>0.140740740740741</v>
      </c>
      <c r="F10" s="13">
        <v>6.6929133858267695E-2</v>
      </c>
      <c r="G10" s="13">
        <v>2.9069767441860499E-2</v>
      </c>
      <c r="H10" s="13"/>
      <c r="I10" s="13">
        <v>0.120171673819742</v>
      </c>
      <c r="J10" s="13">
        <v>2.9069767441860499E-2</v>
      </c>
      <c r="K10" s="13"/>
      <c r="L10" s="13">
        <v>8.59375E-2</v>
      </c>
      <c r="M10" s="13">
        <v>6.0606060606060601E-2</v>
      </c>
      <c r="N10" s="13">
        <v>5.6856187290969903E-2</v>
      </c>
      <c r="O10" s="13">
        <v>8.9783281733746098E-2</v>
      </c>
      <c r="P10" s="13"/>
      <c r="Q10" s="13">
        <v>0.171171171171171</v>
      </c>
      <c r="R10" s="13">
        <v>0.14864864864864899</v>
      </c>
      <c r="S10" s="13">
        <v>8.6956521739130405E-2</v>
      </c>
      <c r="T10" s="13">
        <v>7.4766355140186896E-2</v>
      </c>
      <c r="U10" s="13">
        <v>7.25806451612903E-2</v>
      </c>
      <c r="V10" s="13">
        <v>5.34351145038168E-2</v>
      </c>
      <c r="W10" s="13">
        <v>2.04081632653061E-2</v>
      </c>
      <c r="X10" s="13">
        <v>3.07017543859649E-2</v>
      </c>
      <c r="Y10" s="13"/>
      <c r="Z10" s="13">
        <v>0.107913669064748</v>
      </c>
      <c r="AA10" s="13">
        <v>9.2024539877300596E-2</v>
      </c>
      <c r="AB10" s="13">
        <v>5.8441558441558399E-2</v>
      </c>
      <c r="AC10" s="13">
        <v>6.1452513966480403E-2</v>
      </c>
      <c r="AD10" s="13">
        <v>6.6666666666666693E-2</v>
      </c>
      <c r="AE10" s="13">
        <v>3.6697247706422E-2</v>
      </c>
      <c r="AF10" s="13">
        <v>4.7619047619047603E-2</v>
      </c>
      <c r="AG10" s="13">
        <v>8.7912087912087905E-2</v>
      </c>
      <c r="AH10" s="13"/>
      <c r="AI10" s="13">
        <v>0.155555555555556</v>
      </c>
      <c r="AJ10" s="13">
        <v>7.2164948453608199E-2</v>
      </c>
      <c r="AK10" s="13">
        <v>0.13725490196078399</v>
      </c>
      <c r="AL10" s="13">
        <v>5.1792828685259001E-2</v>
      </c>
      <c r="AM10" s="13">
        <v>4.0229885057471299E-2</v>
      </c>
      <c r="AN10" s="13"/>
      <c r="AO10" s="13">
        <v>9.0301003344481601E-2</v>
      </c>
      <c r="AP10" s="13">
        <v>4.4270833333333301E-2</v>
      </c>
      <c r="AQ10" s="13"/>
      <c r="AR10" s="13">
        <v>3.125E-2</v>
      </c>
      <c r="AS10" s="13">
        <v>5.2447552447552399E-2</v>
      </c>
      <c r="AT10" s="13">
        <v>0.17647058823529399</v>
      </c>
      <c r="AU10" s="13">
        <v>9.6774193548387094E-2</v>
      </c>
      <c r="AV10" s="13">
        <v>0.11764705882352899</v>
      </c>
      <c r="AW10" s="13">
        <v>5.1948051948052E-2</v>
      </c>
      <c r="AX10" s="13">
        <v>8.3333333333333301E-2</v>
      </c>
      <c r="AY10" s="13">
        <v>8.8235294117647106E-2</v>
      </c>
      <c r="AZ10" s="13">
        <v>7.8431372549019607E-2</v>
      </c>
      <c r="BA10" s="13">
        <v>1.72413793103448E-2</v>
      </c>
      <c r="BB10" s="13">
        <v>7.0175438596491196E-2</v>
      </c>
      <c r="BC10" s="13">
        <v>0.13207547169811301</v>
      </c>
      <c r="BD10" s="13"/>
      <c r="BE10" s="13">
        <v>4.5325779036827198E-2</v>
      </c>
    </row>
    <row r="11" spans="2:57" x14ac:dyDescent="0.25">
      <c r="B11" s="14" t="s">
        <v>82</v>
      </c>
      <c r="C11" s="19">
        <v>4.0733197556008099E-3</v>
      </c>
      <c r="D11" s="19">
        <v>0</v>
      </c>
      <c r="E11" s="19">
        <v>0</v>
      </c>
      <c r="F11" s="19">
        <v>1.1811023622047201E-2</v>
      </c>
      <c r="G11" s="19">
        <v>1.9379844961240299E-3</v>
      </c>
      <c r="H11" s="19"/>
      <c r="I11" s="19">
        <v>6.4377682403433502E-3</v>
      </c>
      <c r="J11" s="19">
        <v>1.9379844961240299E-3</v>
      </c>
      <c r="K11" s="19"/>
      <c r="L11" s="19">
        <v>0</v>
      </c>
      <c r="M11" s="19">
        <v>4.3290043290043299E-3</v>
      </c>
      <c r="N11" s="19">
        <v>3.3444816053511701E-3</v>
      </c>
      <c r="O11" s="19">
        <v>6.1919504643962904E-3</v>
      </c>
      <c r="P11" s="19"/>
      <c r="Q11" s="19">
        <v>0</v>
      </c>
      <c r="R11" s="19">
        <v>1.35135135135135E-2</v>
      </c>
      <c r="S11" s="19">
        <v>0</v>
      </c>
      <c r="T11" s="19">
        <v>1.86915887850467E-2</v>
      </c>
      <c r="U11" s="19">
        <v>0</v>
      </c>
      <c r="V11" s="19">
        <v>0</v>
      </c>
      <c r="W11" s="19">
        <v>0</v>
      </c>
      <c r="X11" s="19">
        <v>4.3859649122806998E-3</v>
      </c>
      <c r="Y11" s="19"/>
      <c r="Z11" s="19">
        <v>7.1942446043165497E-3</v>
      </c>
      <c r="AA11" s="19">
        <v>0</v>
      </c>
      <c r="AB11" s="19">
        <v>0</v>
      </c>
      <c r="AC11" s="19">
        <v>5.5865921787709499E-3</v>
      </c>
      <c r="AD11" s="19">
        <v>0</v>
      </c>
      <c r="AE11" s="19">
        <v>1.8348623853211E-2</v>
      </c>
      <c r="AF11" s="19">
        <v>0</v>
      </c>
      <c r="AG11" s="19">
        <v>0</v>
      </c>
      <c r="AH11" s="19"/>
      <c r="AI11" s="19">
        <v>0</v>
      </c>
      <c r="AJ11" s="19">
        <v>1.03092783505155E-2</v>
      </c>
      <c r="AK11" s="19">
        <v>1.9607843137254902E-2</v>
      </c>
      <c r="AL11" s="19">
        <v>0</v>
      </c>
      <c r="AM11" s="19">
        <v>0</v>
      </c>
      <c r="AN11" s="19"/>
      <c r="AO11" s="19">
        <v>3.3444816053511701E-3</v>
      </c>
      <c r="AP11" s="19">
        <v>5.2083333333333296E-3</v>
      </c>
      <c r="AQ11" s="19"/>
      <c r="AR11" s="19">
        <v>0</v>
      </c>
      <c r="AS11" s="19">
        <v>3.4965034965035E-3</v>
      </c>
      <c r="AT11" s="19">
        <v>0</v>
      </c>
      <c r="AU11" s="19">
        <v>3.2258064516128997E-2</v>
      </c>
      <c r="AV11" s="19">
        <v>0</v>
      </c>
      <c r="AW11" s="19">
        <v>0</v>
      </c>
      <c r="AX11" s="19">
        <v>2.3809523809523801E-2</v>
      </c>
      <c r="AY11" s="19">
        <v>0</v>
      </c>
      <c r="AZ11" s="19">
        <v>0</v>
      </c>
      <c r="BA11" s="19">
        <v>0</v>
      </c>
      <c r="BB11" s="19">
        <v>0</v>
      </c>
      <c r="BC11" s="19">
        <v>0</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BE22"/>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233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224</v>
      </c>
      <c r="C8" s="13">
        <v>6.5173116089613001E-2</v>
      </c>
      <c r="D8" s="13">
        <v>0.207792207792208</v>
      </c>
      <c r="E8" s="13">
        <v>0.162962962962963</v>
      </c>
      <c r="F8" s="13">
        <v>5.9055118110236199E-2</v>
      </c>
      <c r="G8" s="13">
        <v>2.1317829457364299E-2</v>
      </c>
      <c r="H8" s="13"/>
      <c r="I8" s="13">
        <v>0.113733905579399</v>
      </c>
      <c r="J8" s="13">
        <v>2.1317829457364299E-2</v>
      </c>
      <c r="K8" s="13"/>
      <c r="L8" s="13">
        <v>4.6875E-2</v>
      </c>
      <c r="M8" s="13">
        <v>3.4632034632034597E-2</v>
      </c>
      <c r="N8" s="13">
        <v>8.0267558528428096E-2</v>
      </c>
      <c r="O8" s="13">
        <v>8.0495356037151702E-2</v>
      </c>
      <c r="P8" s="13"/>
      <c r="Q8" s="13">
        <v>0.162162162162162</v>
      </c>
      <c r="R8" s="13">
        <v>6.7567567567567599E-2</v>
      </c>
      <c r="S8" s="13">
        <v>0.119565217391304</v>
      </c>
      <c r="T8" s="13">
        <v>8.4112149532710304E-2</v>
      </c>
      <c r="U8" s="13">
        <v>6.4516129032258104E-2</v>
      </c>
      <c r="V8" s="13">
        <v>3.0534351145038201E-2</v>
      </c>
      <c r="W8" s="13">
        <v>1.02040816326531E-2</v>
      </c>
      <c r="X8" s="13">
        <v>2.6315789473684199E-2</v>
      </c>
      <c r="Y8" s="13"/>
      <c r="Z8" s="13">
        <v>8.6330935251798593E-2</v>
      </c>
      <c r="AA8" s="13">
        <v>7.3619631901840496E-2</v>
      </c>
      <c r="AB8" s="13">
        <v>4.5454545454545497E-2</v>
      </c>
      <c r="AC8" s="13">
        <v>1.11731843575419E-2</v>
      </c>
      <c r="AD8" s="13">
        <v>5.7142857142857099E-2</v>
      </c>
      <c r="AE8" s="13">
        <v>5.5045871559633003E-2</v>
      </c>
      <c r="AF8" s="13">
        <v>9.5238095238095205E-2</v>
      </c>
      <c r="AG8" s="13">
        <v>0.164835164835165</v>
      </c>
      <c r="AH8" s="13"/>
      <c r="AI8" s="13">
        <v>0.17777777777777801</v>
      </c>
      <c r="AJ8" s="13">
        <v>0.11340206185567001</v>
      </c>
      <c r="AK8" s="13">
        <v>8.4967320261437898E-2</v>
      </c>
      <c r="AL8" s="13">
        <v>5.1792828685259001E-2</v>
      </c>
      <c r="AM8" s="13">
        <v>2.8735632183908E-2</v>
      </c>
      <c r="AN8" s="13"/>
      <c r="AO8" s="13">
        <v>6.8561872909699006E-2</v>
      </c>
      <c r="AP8" s="13">
        <v>5.9895833333333301E-2</v>
      </c>
      <c r="AQ8" s="13"/>
      <c r="AR8" s="13">
        <v>7.8125E-2</v>
      </c>
      <c r="AS8" s="13">
        <v>4.1958041958042001E-2</v>
      </c>
      <c r="AT8" s="13">
        <v>0</v>
      </c>
      <c r="AU8" s="13">
        <v>0</v>
      </c>
      <c r="AV8" s="13">
        <v>7.5630252100840303E-2</v>
      </c>
      <c r="AW8" s="13">
        <v>7.7922077922077906E-2</v>
      </c>
      <c r="AX8" s="13">
        <v>2.3809523809523801E-2</v>
      </c>
      <c r="AY8" s="13">
        <v>8.8235294117647106E-2</v>
      </c>
      <c r="AZ8" s="13">
        <v>8.8235294117647106E-2</v>
      </c>
      <c r="BA8" s="13">
        <v>0.10344827586206901</v>
      </c>
      <c r="BB8" s="13">
        <v>0.105263157894737</v>
      </c>
      <c r="BC8" s="13">
        <v>0.113207547169811</v>
      </c>
      <c r="BD8" s="13"/>
      <c r="BE8" s="13">
        <v>4.2492917847025503E-2</v>
      </c>
    </row>
    <row r="9" spans="2:57" x14ac:dyDescent="0.25">
      <c r="B9" s="14" t="s">
        <v>225</v>
      </c>
      <c r="C9" s="13">
        <v>3.8696537678207701E-2</v>
      </c>
      <c r="D9" s="13">
        <v>0.12987012987013</v>
      </c>
      <c r="E9" s="13">
        <v>5.1851851851851899E-2</v>
      </c>
      <c r="F9" s="13">
        <v>3.9370078740157501E-2</v>
      </c>
      <c r="G9" s="13">
        <v>2.1317829457364299E-2</v>
      </c>
      <c r="H9" s="13"/>
      <c r="I9" s="13">
        <v>5.7939914163090099E-2</v>
      </c>
      <c r="J9" s="13">
        <v>2.1317829457364299E-2</v>
      </c>
      <c r="K9" s="13"/>
      <c r="L9" s="13">
        <v>3.90625E-2</v>
      </c>
      <c r="M9" s="13">
        <v>2.5974025974026E-2</v>
      </c>
      <c r="N9" s="13">
        <v>2.6755852842809399E-2</v>
      </c>
      <c r="O9" s="13">
        <v>5.8823529411764698E-2</v>
      </c>
      <c r="P9" s="13"/>
      <c r="Q9" s="13">
        <v>9.00900900900901E-2</v>
      </c>
      <c r="R9" s="13">
        <v>5.4054054054054099E-2</v>
      </c>
      <c r="S9" s="13">
        <v>3.2608695652173898E-2</v>
      </c>
      <c r="T9" s="13">
        <v>4.67289719626168E-2</v>
      </c>
      <c r="U9" s="13">
        <v>8.0645161290322596E-3</v>
      </c>
      <c r="V9" s="13">
        <v>3.0534351145038201E-2</v>
      </c>
      <c r="W9" s="13">
        <v>2.04081632653061E-2</v>
      </c>
      <c r="X9" s="13">
        <v>3.94736842105263E-2</v>
      </c>
      <c r="Y9" s="13"/>
      <c r="Z9" s="13">
        <v>7.1942446043165506E-2</v>
      </c>
      <c r="AA9" s="13">
        <v>6.13496932515337E-2</v>
      </c>
      <c r="AB9" s="13">
        <v>2.5974025974026E-2</v>
      </c>
      <c r="AC9" s="13">
        <v>5.5865921787709499E-3</v>
      </c>
      <c r="AD9" s="13">
        <v>1.9047619047619001E-2</v>
      </c>
      <c r="AE9" s="13">
        <v>4.5871559633027498E-2</v>
      </c>
      <c r="AF9" s="13">
        <v>0</v>
      </c>
      <c r="AG9" s="13">
        <v>6.5934065934065894E-2</v>
      </c>
      <c r="AH9" s="13"/>
      <c r="AI9" s="13">
        <v>4.4444444444444398E-2</v>
      </c>
      <c r="AJ9" s="13">
        <v>5.1546391752577303E-2</v>
      </c>
      <c r="AK9" s="13">
        <v>6.5359477124182996E-2</v>
      </c>
      <c r="AL9" s="13">
        <v>3.38645418326693E-2</v>
      </c>
      <c r="AM9" s="13">
        <v>2.2988505747126398E-2</v>
      </c>
      <c r="AN9" s="13"/>
      <c r="AO9" s="13">
        <v>4.3478260869565202E-2</v>
      </c>
      <c r="AP9" s="13">
        <v>3.125E-2</v>
      </c>
      <c r="AQ9" s="13"/>
      <c r="AR9" s="13">
        <v>1.5625E-2</v>
      </c>
      <c r="AS9" s="13">
        <v>3.4965034965035002E-2</v>
      </c>
      <c r="AT9" s="13">
        <v>0.11764705882352899</v>
      </c>
      <c r="AU9" s="13">
        <v>9.6774193548387094E-2</v>
      </c>
      <c r="AV9" s="13">
        <v>5.8823529411764698E-2</v>
      </c>
      <c r="AW9" s="13">
        <v>5.1948051948052E-2</v>
      </c>
      <c r="AX9" s="13">
        <v>1.1904761904761901E-2</v>
      </c>
      <c r="AY9" s="13">
        <v>0</v>
      </c>
      <c r="AZ9" s="13">
        <v>2.9411764705882401E-2</v>
      </c>
      <c r="BA9" s="13">
        <v>6.8965517241379296E-2</v>
      </c>
      <c r="BB9" s="13">
        <v>3.5087719298245598E-2</v>
      </c>
      <c r="BC9" s="13">
        <v>1.88679245283019E-2</v>
      </c>
      <c r="BD9" s="13"/>
      <c r="BE9" s="13">
        <v>8.4985835694051E-3</v>
      </c>
    </row>
    <row r="10" spans="2:57" x14ac:dyDescent="0.25">
      <c r="B10" s="14" t="s">
        <v>226</v>
      </c>
      <c r="C10" s="13">
        <v>9.4704684317718904E-2</v>
      </c>
      <c r="D10" s="13">
        <v>0.11688311688311701</v>
      </c>
      <c r="E10" s="13">
        <v>0.148148148148148</v>
      </c>
      <c r="F10" s="13">
        <v>7.4803149606299205E-2</v>
      </c>
      <c r="G10" s="13">
        <v>8.7209302325581398E-2</v>
      </c>
      <c r="H10" s="13"/>
      <c r="I10" s="13">
        <v>0.10300429184549401</v>
      </c>
      <c r="J10" s="13">
        <v>8.7209302325581398E-2</v>
      </c>
      <c r="K10" s="13"/>
      <c r="L10" s="13">
        <v>0.1015625</v>
      </c>
      <c r="M10" s="13">
        <v>8.2251082251082297E-2</v>
      </c>
      <c r="N10" s="13">
        <v>6.02006688963211E-2</v>
      </c>
      <c r="O10" s="13">
        <v>0.13312693498452</v>
      </c>
      <c r="P10" s="13"/>
      <c r="Q10" s="13">
        <v>9.90990990990991E-2</v>
      </c>
      <c r="R10" s="13">
        <v>9.45945945945946E-2</v>
      </c>
      <c r="S10" s="13">
        <v>0.108695652173913</v>
      </c>
      <c r="T10" s="13">
        <v>9.34579439252336E-2</v>
      </c>
      <c r="U10" s="13">
        <v>0.112903225806452</v>
      </c>
      <c r="V10" s="13">
        <v>9.1603053435114504E-2</v>
      </c>
      <c r="W10" s="13">
        <v>5.10204081632653E-2</v>
      </c>
      <c r="X10" s="13">
        <v>0.100877192982456</v>
      </c>
      <c r="Y10" s="13"/>
      <c r="Z10" s="13">
        <v>0.15827338129496399</v>
      </c>
      <c r="AA10" s="13">
        <v>8.5889570552147201E-2</v>
      </c>
      <c r="AB10" s="13">
        <v>9.0909090909090898E-2</v>
      </c>
      <c r="AC10" s="13">
        <v>6.1452513966480403E-2</v>
      </c>
      <c r="AD10" s="13">
        <v>8.5714285714285701E-2</v>
      </c>
      <c r="AE10" s="13">
        <v>9.1743119266055106E-2</v>
      </c>
      <c r="AF10" s="13">
        <v>9.5238095238095205E-2</v>
      </c>
      <c r="AG10" s="13">
        <v>9.8901098901098897E-2</v>
      </c>
      <c r="AH10" s="13"/>
      <c r="AI10" s="13">
        <v>0.133333333333333</v>
      </c>
      <c r="AJ10" s="13">
        <v>8.2474226804123696E-2</v>
      </c>
      <c r="AK10" s="13">
        <v>8.4967320261437898E-2</v>
      </c>
      <c r="AL10" s="13">
        <v>9.9601593625498003E-2</v>
      </c>
      <c r="AM10" s="13">
        <v>9.1954022988505704E-2</v>
      </c>
      <c r="AN10" s="13"/>
      <c r="AO10" s="13">
        <v>0.108695652173913</v>
      </c>
      <c r="AP10" s="13">
        <v>7.2916666666666699E-2</v>
      </c>
      <c r="AQ10" s="13"/>
      <c r="AR10" s="13">
        <v>9.375E-2</v>
      </c>
      <c r="AS10" s="13">
        <v>6.2937062937062901E-2</v>
      </c>
      <c r="AT10" s="13">
        <v>0.11764705882352899</v>
      </c>
      <c r="AU10" s="13">
        <v>3.2258064516128997E-2</v>
      </c>
      <c r="AV10" s="13">
        <v>0.126050420168067</v>
      </c>
      <c r="AW10" s="13">
        <v>0.103896103896104</v>
      </c>
      <c r="AX10" s="13">
        <v>0.13095238095238099</v>
      </c>
      <c r="AY10" s="13">
        <v>5.8823529411764698E-2</v>
      </c>
      <c r="AZ10" s="13">
        <v>9.8039215686274495E-2</v>
      </c>
      <c r="BA10" s="13">
        <v>0.12068965517241401</v>
      </c>
      <c r="BB10" s="13">
        <v>7.0175438596491196E-2</v>
      </c>
      <c r="BC10" s="13">
        <v>0.169811320754717</v>
      </c>
      <c r="BD10" s="13"/>
      <c r="BE10" s="13">
        <v>5.09915014164306E-2</v>
      </c>
    </row>
    <row r="11" spans="2:57" x14ac:dyDescent="0.25">
      <c r="B11" s="14" t="s">
        <v>227</v>
      </c>
      <c r="C11" s="13">
        <v>0.16293279022403301</v>
      </c>
      <c r="D11" s="13">
        <v>0.15584415584415601</v>
      </c>
      <c r="E11" s="13">
        <v>0.17777777777777801</v>
      </c>
      <c r="F11" s="13">
        <v>0.15354330708661401</v>
      </c>
      <c r="G11" s="13">
        <v>0.16472868217054301</v>
      </c>
      <c r="H11" s="13"/>
      <c r="I11" s="13">
        <v>0.160944206008584</v>
      </c>
      <c r="J11" s="13">
        <v>0.16472868217054301</v>
      </c>
      <c r="K11" s="13"/>
      <c r="L11" s="13">
        <v>0.125</v>
      </c>
      <c r="M11" s="13">
        <v>0.16017316017316</v>
      </c>
      <c r="N11" s="13">
        <v>0.157190635451505</v>
      </c>
      <c r="O11" s="13">
        <v>0.185758513931889</v>
      </c>
      <c r="P11" s="13"/>
      <c r="Q11" s="13">
        <v>0.162162162162162</v>
      </c>
      <c r="R11" s="13">
        <v>0.22972972972972999</v>
      </c>
      <c r="S11" s="13">
        <v>0.13043478260869601</v>
      </c>
      <c r="T11" s="13">
        <v>0.14953271028037399</v>
      </c>
      <c r="U11" s="13">
        <v>0.17741935483870999</v>
      </c>
      <c r="V11" s="13">
        <v>0.14503816793893101</v>
      </c>
      <c r="W11" s="13">
        <v>0.17346938775510201</v>
      </c>
      <c r="X11" s="13">
        <v>0.17105263157894701</v>
      </c>
      <c r="Y11" s="13"/>
      <c r="Z11" s="13">
        <v>0.13669064748201401</v>
      </c>
      <c r="AA11" s="13">
        <v>0.153374233128834</v>
      </c>
      <c r="AB11" s="13">
        <v>0.19480519480519501</v>
      </c>
      <c r="AC11" s="13">
        <v>0.122905027932961</v>
      </c>
      <c r="AD11" s="13">
        <v>0.15238095238095201</v>
      </c>
      <c r="AE11" s="13">
        <v>0.201834862385321</v>
      </c>
      <c r="AF11" s="13">
        <v>0.214285714285714</v>
      </c>
      <c r="AG11" s="13">
        <v>0.18681318681318701</v>
      </c>
      <c r="AH11" s="13"/>
      <c r="AI11" s="13">
        <v>8.8888888888888906E-2</v>
      </c>
      <c r="AJ11" s="13">
        <v>0.268041237113402</v>
      </c>
      <c r="AK11" s="13">
        <v>0.20261437908496699</v>
      </c>
      <c r="AL11" s="13">
        <v>0.163346613545817</v>
      </c>
      <c r="AM11" s="13">
        <v>9.1954022988505704E-2</v>
      </c>
      <c r="AN11" s="13"/>
      <c r="AO11" s="13">
        <v>0.165551839464883</v>
      </c>
      <c r="AP11" s="13">
        <v>0.15885416666666699</v>
      </c>
      <c r="AQ11" s="13"/>
      <c r="AR11" s="13">
        <v>0.296875</v>
      </c>
      <c r="AS11" s="13">
        <v>0.132867132867133</v>
      </c>
      <c r="AT11" s="13">
        <v>0.29411764705882398</v>
      </c>
      <c r="AU11" s="13">
        <v>9.6774193548387094E-2</v>
      </c>
      <c r="AV11" s="13">
        <v>0.13445378151260501</v>
      </c>
      <c r="AW11" s="13">
        <v>0.19480519480519501</v>
      </c>
      <c r="AX11" s="13">
        <v>0.214285714285714</v>
      </c>
      <c r="AY11" s="13">
        <v>0.20588235294117599</v>
      </c>
      <c r="AZ11" s="13">
        <v>0.16666666666666699</v>
      </c>
      <c r="BA11" s="13">
        <v>0.18965517241379301</v>
      </c>
      <c r="BB11" s="13">
        <v>0.157894736842105</v>
      </c>
      <c r="BC11" s="13">
        <v>3.77358490566038E-2</v>
      </c>
      <c r="BD11" s="13"/>
      <c r="BE11" s="13">
        <v>0.16430594900849901</v>
      </c>
    </row>
    <row r="12" spans="2:57" x14ac:dyDescent="0.25">
      <c r="B12" s="14" t="s">
        <v>228</v>
      </c>
      <c r="C12" s="13">
        <v>0.15885947046843199</v>
      </c>
      <c r="D12" s="13">
        <v>0.168831168831169</v>
      </c>
      <c r="E12" s="13">
        <v>0.140740740740741</v>
      </c>
      <c r="F12" s="13">
        <v>0.18897637795275599</v>
      </c>
      <c r="G12" s="13">
        <v>0.14728682170542601</v>
      </c>
      <c r="H12" s="13"/>
      <c r="I12" s="13">
        <v>0.17167381974248899</v>
      </c>
      <c r="J12" s="13">
        <v>0.14728682170542601</v>
      </c>
      <c r="K12" s="13"/>
      <c r="L12" s="13">
        <v>0.1640625</v>
      </c>
      <c r="M12" s="13">
        <v>0.168831168831169</v>
      </c>
      <c r="N12" s="13">
        <v>0.19063545150501701</v>
      </c>
      <c r="O12" s="13">
        <v>0.120743034055728</v>
      </c>
      <c r="P12" s="13"/>
      <c r="Q12" s="13">
        <v>0.126126126126126</v>
      </c>
      <c r="R12" s="13">
        <v>0.14864864864864899</v>
      </c>
      <c r="S12" s="13">
        <v>0.22826086956521699</v>
      </c>
      <c r="T12" s="13">
        <v>0.121495327102804</v>
      </c>
      <c r="U12" s="13">
        <v>0.20161290322580599</v>
      </c>
      <c r="V12" s="13">
        <v>0.14503816793893101</v>
      </c>
      <c r="W12" s="13">
        <v>0.20408163265306101</v>
      </c>
      <c r="X12" s="13">
        <v>0.144736842105263</v>
      </c>
      <c r="Y12" s="13"/>
      <c r="Z12" s="13">
        <v>0.15107913669064699</v>
      </c>
      <c r="AA12" s="13">
        <v>0.16564417177914101</v>
      </c>
      <c r="AB12" s="13">
        <v>0.12987012987013</v>
      </c>
      <c r="AC12" s="13">
        <v>0.14525139664804501</v>
      </c>
      <c r="AD12" s="13">
        <v>0.17142857142857101</v>
      </c>
      <c r="AE12" s="13">
        <v>0.155963302752294</v>
      </c>
      <c r="AF12" s="13">
        <v>0.16666666666666699</v>
      </c>
      <c r="AG12" s="13">
        <v>0.21978021978022</v>
      </c>
      <c r="AH12" s="13"/>
      <c r="AI12" s="13">
        <v>0.133333333333333</v>
      </c>
      <c r="AJ12" s="13">
        <v>0.15463917525773199</v>
      </c>
      <c r="AK12" s="13">
        <v>0.11764705882352899</v>
      </c>
      <c r="AL12" s="13">
        <v>0.18326693227091601</v>
      </c>
      <c r="AM12" s="13">
        <v>0.13218390804597699</v>
      </c>
      <c r="AN12" s="13"/>
      <c r="AO12" s="13">
        <v>0.15384615384615399</v>
      </c>
      <c r="AP12" s="13">
        <v>0.16666666666666699</v>
      </c>
      <c r="AQ12" s="13"/>
      <c r="AR12" s="13">
        <v>0.15625</v>
      </c>
      <c r="AS12" s="13">
        <v>0.15034965034965</v>
      </c>
      <c r="AT12" s="13">
        <v>0.11764705882352899</v>
      </c>
      <c r="AU12" s="13">
        <v>0.29032258064516098</v>
      </c>
      <c r="AV12" s="13">
        <v>0.151260504201681</v>
      </c>
      <c r="AW12" s="13">
        <v>0.14285714285714299</v>
      </c>
      <c r="AX12" s="13">
        <v>0.14285714285714299</v>
      </c>
      <c r="AY12" s="13">
        <v>0.23529411764705899</v>
      </c>
      <c r="AZ12" s="13">
        <v>0.14705882352941199</v>
      </c>
      <c r="BA12" s="13">
        <v>0.15517241379310301</v>
      </c>
      <c r="BB12" s="13">
        <v>0.21052631578947401</v>
      </c>
      <c r="BC12" s="13">
        <v>0.13207547169811301</v>
      </c>
      <c r="BD12" s="13"/>
      <c r="BE12" s="13">
        <v>0.16147308781869699</v>
      </c>
    </row>
    <row r="13" spans="2:57" x14ac:dyDescent="0.25">
      <c r="B13" s="14" t="s">
        <v>229</v>
      </c>
      <c r="C13" s="13">
        <v>0.18228105906313599</v>
      </c>
      <c r="D13" s="13">
        <v>0.12987012987013</v>
      </c>
      <c r="E13" s="13">
        <v>0.155555555555556</v>
      </c>
      <c r="F13" s="13">
        <v>0.17322834645669299</v>
      </c>
      <c r="G13" s="13">
        <v>0.201550387596899</v>
      </c>
      <c r="H13" s="13"/>
      <c r="I13" s="13">
        <v>0.160944206008584</v>
      </c>
      <c r="J13" s="13">
        <v>0.201550387596899</v>
      </c>
      <c r="K13" s="13"/>
      <c r="L13" s="13">
        <v>0.25</v>
      </c>
      <c r="M13" s="13">
        <v>0.216450216450216</v>
      </c>
      <c r="N13" s="13">
        <v>0.173913043478261</v>
      </c>
      <c r="O13" s="13">
        <v>0.13931888544891599</v>
      </c>
      <c r="P13" s="13"/>
      <c r="Q13" s="13">
        <v>0.144144144144144</v>
      </c>
      <c r="R13" s="13">
        <v>0.21621621621621601</v>
      </c>
      <c r="S13" s="13">
        <v>0.16304347826087001</v>
      </c>
      <c r="T13" s="13">
        <v>0.20560747663551401</v>
      </c>
      <c r="U13" s="13">
        <v>0.17741935483870999</v>
      </c>
      <c r="V13" s="13">
        <v>0.221374045801527</v>
      </c>
      <c r="W13" s="13">
        <v>0.23469387755102</v>
      </c>
      <c r="X13" s="13">
        <v>0.140350877192982</v>
      </c>
      <c r="Y13" s="13"/>
      <c r="Z13" s="13">
        <v>0.13669064748201401</v>
      </c>
      <c r="AA13" s="13">
        <v>0.14723926380368099</v>
      </c>
      <c r="AB13" s="13">
        <v>0.22077922077922099</v>
      </c>
      <c r="AC13" s="13">
        <v>0.23463687150838</v>
      </c>
      <c r="AD13" s="13">
        <v>0.22857142857142901</v>
      </c>
      <c r="AE13" s="13">
        <v>0.12844036697247699</v>
      </c>
      <c r="AF13" s="13">
        <v>0.19047619047618999</v>
      </c>
      <c r="AG13" s="13">
        <v>0.15384615384615399</v>
      </c>
      <c r="AH13" s="13"/>
      <c r="AI13" s="13">
        <v>0.17777777777777801</v>
      </c>
      <c r="AJ13" s="13">
        <v>0.134020618556701</v>
      </c>
      <c r="AK13" s="13">
        <v>0.16993464052287599</v>
      </c>
      <c r="AL13" s="13">
        <v>0.20119521912350599</v>
      </c>
      <c r="AM13" s="13">
        <v>0.17241379310344801</v>
      </c>
      <c r="AN13" s="13"/>
      <c r="AO13" s="13">
        <v>0.17056856187291</v>
      </c>
      <c r="AP13" s="13">
        <v>0.20052083333333301</v>
      </c>
      <c r="AQ13" s="13"/>
      <c r="AR13" s="13">
        <v>0.125</v>
      </c>
      <c r="AS13" s="13">
        <v>0.223776223776224</v>
      </c>
      <c r="AT13" s="13">
        <v>0.11764705882352899</v>
      </c>
      <c r="AU13" s="13">
        <v>0.12903225806451599</v>
      </c>
      <c r="AV13" s="13">
        <v>0.218487394957983</v>
      </c>
      <c r="AW13" s="13">
        <v>0.18181818181818199</v>
      </c>
      <c r="AX13" s="13">
        <v>0.202380952380952</v>
      </c>
      <c r="AY13" s="13">
        <v>0.14705882352941199</v>
      </c>
      <c r="AZ13" s="13">
        <v>0.15686274509803899</v>
      </c>
      <c r="BA13" s="13">
        <v>0.10344827586206901</v>
      </c>
      <c r="BB13" s="13">
        <v>0.175438596491228</v>
      </c>
      <c r="BC13" s="13">
        <v>0.13207547169811301</v>
      </c>
      <c r="BD13" s="13"/>
      <c r="BE13" s="13">
        <v>0.22096317280453301</v>
      </c>
    </row>
    <row r="14" spans="2:57" x14ac:dyDescent="0.25">
      <c r="B14" s="14" t="s">
        <v>230</v>
      </c>
      <c r="C14" s="13">
        <v>0.13747454175152701</v>
      </c>
      <c r="D14" s="13">
        <v>2.5974025974026E-2</v>
      </c>
      <c r="E14" s="13">
        <v>3.7037037037037E-2</v>
      </c>
      <c r="F14" s="13">
        <v>0.17322834645669299</v>
      </c>
      <c r="G14" s="13">
        <v>0.162790697674419</v>
      </c>
      <c r="H14" s="13"/>
      <c r="I14" s="13">
        <v>0.109442060085837</v>
      </c>
      <c r="J14" s="13">
        <v>0.162790697674419</v>
      </c>
      <c r="K14" s="13"/>
      <c r="L14" s="13">
        <v>0.140625</v>
      </c>
      <c r="M14" s="13">
        <v>0.16450216450216501</v>
      </c>
      <c r="N14" s="13">
        <v>0.14715719063545199</v>
      </c>
      <c r="O14" s="13">
        <v>0.105263157894737</v>
      </c>
      <c r="P14" s="13"/>
      <c r="Q14" s="13">
        <v>8.1081081081081099E-2</v>
      </c>
      <c r="R14" s="13">
        <v>8.1081081081081099E-2</v>
      </c>
      <c r="S14" s="13">
        <v>0.119565217391304</v>
      </c>
      <c r="T14" s="13">
        <v>0.18691588785046701</v>
      </c>
      <c r="U14" s="13">
        <v>0.120967741935484</v>
      </c>
      <c r="V14" s="13">
        <v>0.16030534351145001</v>
      </c>
      <c r="W14" s="13">
        <v>0.122448979591837</v>
      </c>
      <c r="X14" s="13">
        <v>0.162280701754386</v>
      </c>
      <c r="Y14" s="13"/>
      <c r="Z14" s="13">
        <v>0.13669064748201401</v>
      </c>
      <c r="AA14" s="13">
        <v>0.13496932515337401</v>
      </c>
      <c r="AB14" s="13">
        <v>9.0909090909090898E-2</v>
      </c>
      <c r="AC14" s="13">
        <v>0.206703910614525</v>
      </c>
      <c r="AD14" s="13">
        <v>0.161904761904762</v>
      </c>
      <c r="AE14" s="13">
        <v>0.12844036697247699</v>
      </c>
      <c r="AF14" s="13">
        <v>0.14285714285714299</v>
      </c>
      <c r="AG14" s="13">
        <v>6.5934065934065894E-2</v>
      </c>
      <c r="AH14" s="13"/>
      <c r="AI14" s="13">
        <v>4.4444444444444398E-2</v>
      </c>
      <c r="AJ14" s="13">
        <v>0.11340206185567001</v>
      </c>
      <c r="AK14" s="13">
        <v>0.11111111111111099</v>
      </c>
      <c r="AL14" s="13">
        <v>0.139442231075697</v>
      </c>
      <c r="AM14" s="13">
        <v>0.195402298850575</v>
      </c>
      <c r="AN14" s="13"/>
      <c r="AO14" s="13">
        <v>0.13879598662207401</v>
      </c>
      <c r="AP14" s="13">
        <v>0.13541666666666699</v>
      </c>
      <c r="AQ14" s="13"/>
      <c r="AR14" s="13">
        <v>0.125</v>
      </c>
      <c r="AS14" s="13">
        <v>0.17482517482517501</v>
      </c>
      <c r="AT14" s="13">
        <v>5.8823529411764698E-2</v>
      </c>
      <c r="AU14" s="13">
        <v>0.16129032258064499</v>
      </c>
      <c r="AV14" s="13">
        <v>0.109243697478992</v>
      </c>
      <c r="AW14" s="13">
        <v>0.11688311688311701</v>
      </c>
      <c r="AX14" s="13">
        <v>0.19047619047618999</v>
      </c>
      <c r="AY14" s="13">
        <v>0.11764705882352899</v>
      </c>
      <c r="AZ14" s="13">
        <v>0.14705882352941199</v>
      </c>
      <c r="BA14" s="13">
        <v>8.6206896551724102E-2</v>
      </c>
      <c r="BB14" s="13">
        <v>0.12280701754386</v>
      </c>
      <c r="BC14" s="13">
        <v>3.77358490566038E-2</v>
      </c>
      <c r="BD14" s="13"/>
      <c r="BE14" s="13">
        <v>0.17563739376770501</v>
      </c>
    </row>
    <row r="15" spans="2:57" x14ac:dyDescent="0.25">
      <c r="B15" s="14" t="s">
        <v>231</v>
      </c>
      <c r="C15" s="13">
        <v>7.5356415478615102E-2</v>
      </c>
      <c r="D15" s="13">
        <v>0</v>
      </c>
      <c r="E15" s="13">
        <v>5.9259259259259303E-2</v>
      </c>
      <c r="F15" s="13">
        <v>4.7244094488188997E-2</v>
      </c>
      <c r="G15" s="13">
        <v>0.104651162790698</v>
      </c>
      <c r="H15" s="13"/>
      <c r="I15" s="13">
        <v>4.2918454935622297E-2</v>
      </c>
      <c r="J15" s="13">
        <v>0.104651162790698</v>
      </c>
      <c r="K15" s="13"/>
      <c r="L15" s="13">
        <v>8.59375E-2</v>
      </c>
      <c r="M15" s="13">
        <v>8.2251082251082297E-2</v>
      </c>
      <c r="N15" s="13">
        <v>9.0301003344481601E-2</v>
      </c>
      <c r="O15" s="13">
        <v>5.2631578947368397E-2</v>
      </c>
      <c r="P15" s="13"/>
      <c r="Q15" s="13">
        <v>6.3063063063063099E-2</v>
      </c>
      <c r="R15" s="13">
        <v>8.1081081081081099E-2</v>
      </c>
      <c r="S15" s="13">
        <v>3.2608695652173898E-2</v>
      </c>
      <c r="T15" s="13">
        <v>7.4766355140186896E-2</v>
      </c>
      <c r="U15" s="13">
        <v>4.8387096774193498E-2</v>
      </c>
      <c r="V15" s="13">
        <v>0.122137404580153</v>
      </c>
      <c r="W15" s="13">
        <v>6.1224489795918401E-2</v>
      </c>
      <c r="X15" s="13">
        <v>9.6491228070175405E-2</v>
      </c>
      <c r="Y15" s="13"/>
      <c r="Z15" s="13">
        <v>4.3165467625899297E-2</v>
      </c>
      <c r="AA15" s="13">
        <v>8.5889570552147201E-2</v>
      </c>
      <c r="AB15" s="13">
        <v>7.7922077922077906E-2</v>
      </c>
      <c r="AC15" s="13">
        <v>0.13407821229050301</v>
      </c>
      <c r="AD15" s="13">
        <v>6.6666666666666693E-2</v>
      </c>
      <c r="AE15" s="13">
        <v>3.6697247706422E-2</v>
      </c>
      <c r="AF15" s="13">
        <v>9.5238095238095205E-2</v>
      </c>
      <c r="AG15" s="13">
        <v>3.2967032967033003E-2</v>
      </c>
      <c r="AH15" s="13"/>
      <c r="AI15" s="13">
        <v>6.6666666666666693E-2</v>
      </c>
      <c r="AJ15" s="13">
        <v>2.06185567010309E-2</v>
      </c>
      <c r="AK15" s="13">
        <v>5.22875816993464E-2</v>
      </c>
      <c r="AL15" s="13">
        <v>5.97609561752988E-2</v>
      </c>
      <c r="AM15" s="13">
        <v>0.17241379310344801</v>
      </c>
      <c r="AN15" s="13"/>
      <c r="AO15" s="13">
        <v>7.1906354515050203E-2</v>
      </c>
      <c r="AP15" s="13">
        <v>8.0729166666666699E-2</v>
      </c>
      <c r="AQ15" s="13"/>
      <c r="AR15" s="13">
        <v>0.109375</v>
      </c>
      <c r="AS15" s="13">
        <v>9.4405594405594401E-2</v>
      </c>
      <c r="AT15" s="13">
        <v>5.8823529411764698E-2</v>
      </c>
      <c r="AU15" s="13">
        <v>9.6774193548387094E-2</v>
      </c>
      <c r="AV15" s="13">
        <v>3.3613445378151301E-2</v>
      </c>
      <c r="AW15" s="13">
        <v>7.7922077922077906E-2</v>
      </c>
      <c r="AX15" s="13">
        <v>3.5714285714285698E-2</v>
      </c>
      <c r="AY15" s="13">
        <v>5.8823529411764698E-2</v>
      </c>
      <c r="AZ15" s="13">
        <v>0.11764705882352899</v>
      </c>
      <c r="BA15" s="13">
        <v>1.72413793103448E-2</v>
      </c>
      <c r="BB15" s="13">
        <v>7.0175438596491196E-2</v>
      </c>
      <c r="BC15" s="13">
        <v>7.5471698113207503E-2</v>
      </c>
      <c r="BD15" s="13"/>
      <c r="BE15" s="13">
        <v>0.107648725212465</v>
      </c>
    </row>
    <row r="16" spans="2:57" x14ac:dyDescent="0.25">
      <c r="B16" s="14" t="s">
        <v>232</v>
      </c>
      <c r="C16" s="13">
        <v>3.25865580448065E-2</v>
      </c>
      <c r="D16" s="13">
        <v>3.8961038961039002E-2</v>
      </c>
      <c r="E16" s="13">
        <v>7.4074074074074103E-3</v>
      </c>
      <c r="F16" s="13">
        <v>3.9370078740157501E-2</v>
      </c>
      <c r="G16" s="13">
        <v>3.4883720930232599E-2</v>
      </c>
      <c r="H16" s="13"/>
      <c r="I16" s="13">
        <v>3.0042918454935601E-2</v>
      </c>
      <c r="J16" s="13">
        <v>3.4883720930232599E-2</v>
      </c>
      <c r="K16" s="13"/>
      <c r="L16" s="13">
        <v>2.34375E-2</v>
      </c>
      <c r="M16" s="13">
        <v>3.8961038961039002E-2</v>
      </c>
      <c r="N16" s="13">
        <v>3.3444816053511697E-2</v>
      </c>
      <c r="O16" s="13">
        <v>3.09597523219814E-2</v>
      </c>
      <c r="P16" s="13"/>
      <c r="Q16" s="13">
        <v>3.6036036036036001E-2</v>
      </c>
      <c r="R16" s="13">
        <v>1.35135135135135E-2</v>
      </c>
      <c r="S16" s="13">
        <v>2.1739130434782601E-2</v>
      </c>
      <c r="T16" s="13">
        <v>1.86915887850467E-2</v>
      </c>
      <c r="U16" s="13">
        <v>4.0322580645161303E-2</v>
      </c>
      <c r="V16" s="13">
        <v>3.0534351145038201E-2</v>
      </c>
      <c r="W16" s="13">
        <v>7.1428571428571397E-2</v>
      </c>
      <c r="X16" s="13">
        <v>3.07017543859649E-2</v>
      </c>
      <c r="Y16" s="13"/>
      <c r="Z16" s="13">
        <v>2.8776978417266199E-2</v>
      </c>
      <c r="AA16" s="13">
        <v>2.4539877300613501E-2</v>
      </c>
      <c r="AB16" s="13">
        <v>3.8961038961039002E-2</v>
      </c>
      <c r="AC16" s="13">
        <v>5.0279329608938501E-2</v>
      </c>
      <c r="AD16" s="13">
        <v>3.8095238095238099E-2</v>
      </c>
      <c r="AE16" s="13">
        <v>3.6697247706422E-2</v>
      </c>
      <c r="AF16" s="13">
        <v>0</v>
      </c>
      <c r="AG16" s="13">
        <v>1.0989010989011E-2</v>
      </c>
      <c r="AH16" s="13"/>
      <c r="AI16" s="13">
        <v>2.2222222222222199E-2</v>
      </c>
      <c r="AJ16" s="13">
        <v>2.06185567010309E-2</v>
      </c>
      <c r="AK16" s="13">
        <v>1.9607843137254902E-2</v>
      </c>
      <c r="AL16" s="13">
        <v>2.98804780876494E-2</v>
      </c>
      <c r="AM16" s="13">
        <v>6.3218390804597693E-2</v>
      </c>
      <c r="AN16" s="13"/>
      <c r="AO16" s="13">
        <v>3.1772575250836099E-2</v>
      </c>
      <c r="AP16" s="13">
        <v>3.3854166666666699E-2</v>
      </c>
      <c r="AQ16" s="13"/>
      <c r="AR16" s="13">
        <v>0</v>
      </c>
      <c r="AS16" s="13">
        <v>2.44755244755245E-2</v>
      </c>
      <c r="AT16" s="13">
        <v>5.8823529411764698E-2</v>
      </c>
      <c r="AU16" s="13">
        <v>6.4516129032258104E-2</v>
      </c>
      <c r="AV16" s="13">
        <v>3.3613445378151301E-2</v>
      </c>
      <c r="AW16" s="13">
        <v>2.5974025974026E-2</v>
      </c>
      <c r="AX16" s="13">
        <v>0</v>
      </c>
      <c r="AY16" s="13">
        <v>5.8823529411764698E-2</v>
      </c>
      <c r="AZ16" s="13">
        <v>2.9411764705882401E-2</v>
      </c>
      <c r="BA16" s="13">
        <v>3.4482758620689703E-2</v>
      </c>
      <c r="BB16" s="13">
        <v>1.7543859649122799E-2</v>
      </c>
      <c r="BC16" s="13">
        <v>0.15094339622641501</v>
      </c>
      <c r="BD16" s="13"/>
      <c r="BE16" s="13">
        <v>3.1161473087818699E-2</v>
      </c>
    </row>
    <row r="17" spans="2:57" x14ac:dyDescent="0.25">
      <c r="B17" s="14" t="s">
        <v>82</v>
      </c>
      <c r="C17" s="19">
        <v>5.19348268839104E-2</v>
      </c>
      <c r="D17" s="19">
        <v>2.5974025974026E-2</v>
      </c>
      <c r="E17" s="19">
        <v>5.9259259259259303E-2</v>
      </c>
      <c r="F17" s="19">
        <v>5.1181102362204703E-2</v>
      </c>
      <c r="G17" s="19">
        <v>5.4263565891472902E-2</v>
      </c>
      <c r="H17" s="19"/>
      <c r="I17" s="19">
        <v>4.9356223175965698E-2</v>
      </c>
      <c r="J17" s="19">
        <v>5.4263565891472902E-2</v>
      </c>
      <c r="K17" s="19"/>
      <c r="L17" s="19">
        <v>2.34375E-2</v>
      </c>
      <c r="M17" s="19">
        <v>2.5974025974026E-2</v>
      </c>
      <c r="N17" s="19">
        <v>4.0133779264213999E-2</v>
      </c>
      <c r="O17" s="19">
        <v>9.2879256965944304E-2</v>
      </c>
      <c r="P17" s="19"/>
      <c r="Q17" s="19">
        <v>3.6036036036036001E-2</v>
      </c>
      <c r="R17" s="19">
        <v>1.35135135135135E-2</v>
      </c>
      <c r="S17" s="19">
        <v>4.3478260869565202E-2</v>
      </c>
      <c r="T17" s="19">
        <v>1.86915887850467E-2</v>
      </c>
      <c r="U17" s="19">
        <v>4.8387096774193498E-2</v>
      </c>
      <c r="V17" s="19">
        <v>2.2900763358778602E-2</v>
      </c>
      <c r="W17" s="19">
        <v>5.10204081632653E-2</v>
      </c>
      <c r="X17" s="19">
        <v>8.7719298245614002E-2</v>
      </c>
      <c r="Y17" s="19"/>
      <c r="Z17" s="19">
        <v>5.0359712230215799E-2</v>
      </c>
      <c r="AA17" s="19">
        <v>6.7484662576687102E-2</v>
      </c>
      <c r="AB17" s="19">
        <v>8.4415584415584402E-2</v>
      </c>
      <c r="AC17" s="19">
        <v>2.7932960893854698E-2</v>
      </c>
      <c r="AD17" s="19">
        <v>1.9047619047619001E-2</v>
      </c>
      <c r="AE17" s="19">
        <v>0.119266055045872</v>
      </c>
      <c r="AF17" s="19">
        <v>0</v>
      </c>
      <c r="AG17" s="19">
        <v>0</v>
      </c>
      <c r="AH17" s="19"/>
      <c r="AI17" s="19">
        <v>0.11111111111111099</v>
      </c>
      <c r="AJ17" s="19">
        <v>4.1237113402061903E-2</v>
      </c>
      <c r="AK17" s="19">
        <v>9.1503267973856203E-2</v>
      </c>
      <c r="AL17" s="19">
        <v>3.7848605577689202E-2</v>
      </c>
      <c r="AM17" s="19">
        <v>2.8735632183908E-2</v>
      </c>
      <c r="AN17" s="19"/>
      <c r="AO17" s="19">
        <v>4.6822742474916398E-2</v>
      </c>
      <c r="AP17" s="19">
        <v>5.9895833333333301E-2</v>
      </c>
      <c r="AQ17" s="19"/>
      <c r="AR17" s="19">
        <v>0</v>
      </c>
      <c r="AS17" s="19">
        <v>5.9440559440559398E-2</v>
      </c>
      <c r="AT17" s="19">
        <v>5.8823529411764698E-2</v>
      </c>
      <c r="AU17" s="19">
        <v>3.2258064516128997E-2</v>
      </c>
      <c r="AV17" s="19">
        <v>5.8823529411764698E-2</v>
      </c>
      <c r="AW17" s="19">
        <v>2.5974025974026E-2</v>
      </c>
      <c r="AX17" s="19">
        <v>4.7619047619047603E-2</v>
      </c>
      <c r="AY17" s="19">
        <v>2.9411764705882401E-2</v>
      </c>
      <c r="AZ17" s="19">
        <v>1.9607843137254902E-2</v>
      </c>
      <c r="BA17" s="19">
        <v>0.12068965517241401</v>
      </c>
      <c r="BB17" s="19">
        <v>3.5087719298245598E-2</v>
      </c>
      <c r="BC17" s="19">
        <v>0.13207547169811301</v>
      </c>
      <c r="BD17" s="19"/>
      <c r="BE17" s="19">
        <v>3.6827195467422101E-2</v>
      </c>
    </row>
    <row r="18" spans="2:57" x14ac:dyDescent="0.25">
      <c r="B18" s="15"/>
    </row>
    <row r="19" spans="2:57" x14ac:dyDescent="0.25">
      <c r="B19" t="s">
        <v>84</v>
      </c>
    </row>
    <row r="20" spans="2:57" x14ac:dyDescent="0.25">
      <c r="B20" t="s">
        <v>85</v>
      </c>
    </row>
    <row r="22" spans="2:57" x14ac:dyDescent="0.25">
      <c r="B22"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BE22"/>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234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224</v>
      </c>
      <c r="C8" s="13">
        <v>2.0366598778004098E-2</v>
      </c>
      <c r="D8" s="13">
        <v>0.11688311688311701</v>
      </c>
      <c r="E8" s="13">
        <v>3.7037037037037E-2</v>
      </c>
      <c r="F8" s="13">
        <v>2.3622047244094498E-2</v>
      </c>
      <c r="G8" s="13">
        <v>0</v>
      </c>
      <c r="H8" s="13"/>
      <c r="I8" s="13">
        <v>4.2918454935622297E-2</v>
      </c>
      <c r="J8" s="13">
        <v>0</v>
      </c>
      <c r="K8" s="13"/>
      <c r="L8" s="13">
        <v>1.5625E-2</v>
      </c>
      <c r="M8" s="13">
        <v>2.5974025974026E-2</v>
      </c>
      <c r="N8" s="13">
        <v>1.6722408026755901E-2</v>
      </c>
      <c r="O8" s="13">
        <v>2.1671826625387001E-2</v>
      </c>
      <c r="P8" s="13"/>
      <c r="Q8" s="13">
        <v>9.00900900900901E-2</v>
      </c>
      <c r="R8" s="13">
        <v>2.7027027027027001E-2</v>
      </c>
      <c r="S8" s="13">
        <v>5.4347826086956499E-2</v>
      </c>
      <c r="T8" s="13">
        <v>0</v>
      </c>
      <c r="U8" s="13">
        <v>8.0645161290322596E-3</v>
      </c>
      <c r="V8" s="13">
        <v>1.5267175572519101E-2</v>
      </c>
      <c r="W8" s="13">
        <v>0</v>
      </c>
      <c r="X8" s="13">
        <v>0</v>
      </c>
      <c r="Y8" s="13"/>
      <c r="Z8" s="13">
        <v>2.15827338129496E-2</v>
      </c>
      <c r="AA8" s="13">
        <v>1.84049079754601E-2</v>
      </c>
      <c r="AB8" s="13">
        <v>1.2987012987013E-2</v>
      </c>
      <c r="AC8" s="13">
        <v>0</v>
      </c>
      <c r="AD8" s="13">
        <v>1.9047619047619001E-2</v>
      </c>
      <c r="AE8" s="13">
        <v>1.8348623853211E-2</v>
      </c>
      <c r="AF8" s="13">
        <v>2.3809523809523801E-2</v>
      </c>
      <c r="AG8" s="13">
        <v>7.69230769230769E-2</v>
      </c>
      <c r="AH8" s="13"/>
      <c r="AI8" s="13">
        <v>6.6666666666666693E-2</v>
      </c>
      <c r="AJ8" s="13">
        <v>2.06185567010309E-2</v>
      </c>
      <c r="AK8" s="13">
        <v>4.5751633986928102E-2</v>
      </c>
      <c r="AL8" s="13">
        <v>1.1952191235059801E-2</v>
      </c>
      <c r="AM8" s="13">
        <v>5.74712643678161E-3</v>
      </c>
      <c r="AN8" s="13"/>
      <c r="AO8" s="13">
        <v>2.5083612040133801E-2</v>
      </c>
      <c r="AP8" s="13">
        <v>1.3020833333333299E-2</v>
      </c>
      <c r="AQ8" s="13"/>
      <c r="AR8" s="13">
        <v>1.5625E-2</v>
      </c>
      <c r="AS8" s="13">
        <v>1.7482517482517501E-2</v>
      </c>
      <c r="AT8" s="13">
        <v>0</v>
      </c>
      <c r="AU8" s="13">
        <v>0</v>
      </c>
      <c r="AV8" s="13">
        <v>2.5210084033613401E-2</v>
      </c>
      <c r="AW8" s="13">
        <v>2.5974025974026E-2</v>
      </c>
      <c r="AX8" s="13">
        <v>1.1904761904761901E-2</v>
      </c>
      <c r="AY8" s="13">
        <v>5.8823529411764698E-2</v>
      </c>
      <c r="AZ8" s="13">
        <v>2.9411764705882401E-2</v>
      </c>
      <c r="BA8" s="13">
        <v>1.72413793103448E-2</v>
      </c>
      <c r="BB8" s="13">
        <v>3.5087719298245598E-2</v>
      </c>
      <c r="BC8" s="13">
        <v>0</v>
      </c>
      <c r="BD8" s="13"/>
      <c r="BE8" s="13">
        <v>8.4985835694051E-3</v>
      </c>
    </row>
    <row r="9" spans="2:57" x14ac:dyDescent="0.25">
      <c r="B9" s="14" t="s">
        <v>225</v>
      </c>
      <c r="C9" s="13">
        <v>4.7861507128309597E-2</v>
      </c>
      <c r="D9" s="13">
        <v>0.11688311688311701</v>
      </c>
      <c r="E9" s="13">
        <v>0.10370370370370401</v>
      </c>
      <c r="F9" s="13">
        <v>2.3622047244094498E-2</v>
      </c>
      <c r="G9" s="13">
        <v>3.4883720930232599E-2</v>
      </c>
      <c r="H9" s="13"/>
      <c r="I9" s="13">
        <v>6.2231759656652397E-2</v>
      </c>
      <c r="J9" s="13">
        <v>3.4883720930232599E-2</v>
      </c>
      <c r="K9" s="13"/>
      <c r="L9" s="13">
        <v>7.03125E-2</v>
      </c>
      <c r="M9" s="13">
        <v>1.7316017316017299E-2</v>
      </c>
      <c r="N9" s="13">
        <v>3.67892976588629E-2</v>
      </c>
      <c r="O9" s="13">
        <v>7.1207430340557307E-2</v>
      </c>
      <c r="P9" s="13"/>
      <c r="Q9" s="13">
        <v>9.00900900900901E-2</v>
      </c>
      <c r="R9" s="13">
        <v>4.0540540540540501E-2</v>
      </c>
      <c r="S9" s="13">
        <v>4.3478260869565202E-2</v>
      </c>
      <c r="T9" s="13">
        <v>3.7383177570093497E-2</v>
      </c>
      <c r="U9" s="13">
        <v>2.4193548387096801E-2</v>
      </c>
      <c r="V9" s="13">
        <v>4.58015267175573E-2</v>
      </c>
      <c r="W9" s="13">
        <v>3.06122448979592E-2</v>
      </c>
      <c r="X9" s="13">
        <v>6.14035087719298E-2</v>
      </c>
      <c r="Y9" s="13"/>
      <c r="Z9" s="13">
        <v>8.6330935251798593E-2</v>
      </c>
      <c r="AA9" s="13">
        <v>6.7484662576687102E-2</v>
      </c>
      <c r="AB9" s="13">
        <v>2.5974025974026E-2</v>
      </c>
      <c r="AC9" s="13">
        <v>1.11731843575419E-2</v>
      </c>
      <c r="AD9" s="13">
        <v>4.7619047619047603E-2</v>
      </c>
      <c r="AE9" s="13">
        <v>4.5871559633027498E-2</v>
      </c>
      <c r="AF9" s="13">
        <v>0</v>
      </c>
      <c r="AG9" s="13">
        <v>8.7912087912087905E-2</v>
      </c>
      <c r="AH9" s="13"/>
      <c r="AI9" s="13">
        <v>8.8888888888888906E-2</v>
      </c>
      <c r="AJ9" s="13">
        <v>6.18556701030928E-2</v>
      </c>
      <c r="AK9" s="13">
        <v>3.2679738562091498E-2</v>
      </c>
      <c r="AL9" s="13">
        <v>4.3824701195219098E-2</v>
      </c>
      <c r="AM9" s="13">
        <v>5.7471264367816098E-2</v>
      </c>
      <c r="AN9" s="13"/>
      <c r="AO9" s="13">
        <v>5.0167224080267601E-2</v>
      </c>
      <c r="AP9" s="13">
        <v>4.4270833333333301E-2</v>
      </c>
      <c r="AQ9" s="13"/>
      <c r="AR9" s="13">
        <v>3.125E-2</v>
      </c>
      <c r="AS9" s="13">
        <v>4.5454545454545497E-2</v>
      </c>
      <c r="AT9" s="13">
        <v>0</v>
      </c>
      <c r="AU9" s="13">
        <v>3.2258064516128997E-2</v>
      </c>
      <c r="AV9" s="13">
        <v>6.7226890756302504E-2</v>
      </c>
      <c r="AW9" s="13">
        <v>7.7922077922077906E-2</v>
      </c>
      <c r="AX9" s="13">
        <v>3.5714285714285698E-2</v>
      </c>
      <c r="AY9" s="13">
        <v>5.8823529411764698E-2</v>
      </c>
      <c r="AZ9" s="13">
        <v>2.9411764705882401E-2</v>
      </c>
      <c r="BA9" s="13">
        <v>0.10344827586206901</v>
      </c>
      <c r="BB9" s="13">
        <v>3.5087719298245598E-2</v>
      </c>
      <c r="BC9" s="13">
        <v>1.88679245283019E-2</v>
      </c>
      <c r="BD9" s="13"/>
      <c r="BE9" s="13">
        <v>2.54957507082153E-2</v>
      </c>
    </row>
    <row r="10" spans="2:57" x14ac:dyDescent="0.25">
      <c r="B10" s="14" t="s">
        <v>226</v>
      </c>
      <c r="C10" s="13">
        <v>8.1466395112016296E-2</v>
      </c>
      <c r="D10" s="13">
        <v>0.11688311688311701</v>
      </c>
      <c r="E10" s="13">
        <v>0.17037037037037001</v>
      </c>
      <c r="F10" s="13">
        <v>7.4803149606299205E-2</v>
      </c>
      <c r="G10" s="13">
        <v>5.6201550387596902E-2</v>
      </c>
      <c r="H10" s="13"/>
      <c r="I10" s="13">
        <v>0.109442060085837</v>
      </c>
      <c r="J10" s="13">
        <v>5.6201550387596902E-2</v>
      </c>
      <c r="K10" s="13"/>
      <c r="L10" s="13">
        <v>8.59375E-2</v>
      </c>
      <c r="M10" s="13">
        <v>9.0909090909090898E-2</v>
      </c>
      <c r="N10" s="13">
        <v>6.3545150501672198E-2</v>
      </c>
      <c r="O10" s="13">
        <v>8.9783281733746098E-2</v>
      </c>
      <c r="P10" s="13"/>
      <c r="Q10" s="13">
        <v>9.90990990990991E-2</v>
      </c>
      <c r="R10" s="13">
        <v>0.135135135135135</v>
      </c>
      <c r="S10" s="13">
        <v>9.7826086956521702E-2</v>
      </c>
      <c r="T10" s="13">
        <v>7.4766355140186896E-2</v>
      </c>
      <c r="U10" s="13">
        <v>0.104838709677419</v>
      </c>
      <c r="V10" s="13">
        <v>3.8167938931297697E-2</v>
      </c>
      <c r="W10" s="13">
        <v>3.06122448979592E-2</v>
      </c>
      <c r="X10" s="13">
        <v>9.2105263157894704E-2</v>
      </c>
      <c r="Y10" s="13"/>
      <c r="Z10" s="13">
        <v>0.12949640287769801</v>
      </c>
      <c r="AA10" s="13">
        <v>9.8159509202454004E-2</v>
      </c>
      <c r="AB10" s="13">
        <v>7.1428571428571397E-2</v>
      </c>
      <c r="AC10" s="13">
        <v>3.91061452513966E-2</v>
      </c>
      <c r="AD10" s="13">
        <v>6.6666666666666693E-2</v>
      </c>
      <c r="AE10" s="13">
        <v>7.3394495412843999E-2</v>
      </c>
      <c r="AF10" s="13">
        <v>0.14285714285714299</v>
      </c>
      <c r="AG10" s="13">
        <v>7.69230769230769E-2</v>
      </c>
      <c r="AH10" s="13"/>
      <c r="AI10" s="13">
        <v>0.155555555555556</v>
      </c>
      <c r="AJ10" s="13">
        <v>7.2164948453608199E-2</v>
      </c>
      <c r="AK10" s="13">
        <v>0.10457516339869299</v>
      </c>
      <c r="AL10" s="13">
        <v>7.9681274900398405E-2</v>
      </c>
      <c r="AM10" s="13">
        <v>5.7471264367816098E-2</v>
      </c>
      <c r="AN10" s="13"/>
      <c r="AO10" s="13">
        <v>8.3612040133779306E-2</v>
      </c>
      <c r="AP10" s="13">
        <v>7.8125E-2</v>
      </c>
      <c r="AQ10" s="13"/>
      <c r="AR10" s="13">
        <v>4.6875E-2</v>
      </c>
      <c r="AS10" s="13">
        <v>5.9440559440559398E-2</v>
      </c>
      <c r="AT10" s="13">
        <v>0.17647058823529399</v>
      </c>
      <c r="AU10" s="13">
        <v>0.12903225806451599</v>
      </c>
      <c r="AV10" s="13">
        <v>6.7226890756302504E-2</v>
      </c>
      <c r="AW10" s="13">
        <v>5.1948051948052E-2</v>
      </c>
      <c r="AX10" s="13">
        <v>0.15476190476190499</v>
      </c>
      <c r="AY10" s="13">
        <v>8.8235294117647106E-2</v>
      </c>
      <c r="AZ10" s="13">
        <v>9.8039215686274495E-2</v>
      </c>
      <c r="BA10" s="13">
        <v>6.8965517241379296E-2</v>
      </c>
      <c r="BB10" s="13">
        <v>5.2631578947368397E-2</v>
      </c>
      <c r="BC10" s="13">
        <v>0.15094339622641501</v>
      </c>
      <c r="BD10" s="13"/>
      <c r="BE10" s="13">
        <v>6.2322946175637398E-2</v>
      </c>
    </row>
    <row r="11" spans="2:57" x14ac:dyDescent="0.25">
      <c r="B11" s="14" t="s">
        <v>227</v>
      </c>
      <c r="C11" s="13">
        <v>0.156822810590631</v>
      </c>
      <c r="D11" s="13">
        <v>0.207792207792208</v>
      </c>
      <c r="E11" s="13">
        <v>0.23703703703703699</v>
      </c>
      <c r="F11" s="13">
        <v>0.14173228346456701</v>
      </c>
      <c r="G11" s="13">
        <v>0.135658914728682</v>
      </c>
      <c r="H11" s="13"/>
      <c r="I11" s="13">
        <v>0.18025751072961399</v>
      </c>
      <c r="J11" s="13">
        <v>0.135658914728682</v>
      </c>
      <c r="K11" s="13"/>
      <c r="L11" s="13">
        <v>0.1640625</v>
      </c>
      <c r="M11" s="13">
        <v>0.15584415584415601</v>
      </c>
      <c r="N11" s="13">
        <v>0.163879598662207</v>
      </c>
      <c r="O11" s="13">
        <v>0.148606811145511</v>
      </c>
      <c r="P11" s="13"/>
      <c r="Q11" s="13">
        <v>0.23423423423423401</v>
      </c>
      <c r="R11" s="13">
        <v>0.162162162162162</v>
      </c>
      <c r="S11" s="13">
        <v>0.20652173913043501</v>
      </c>
      <c r="T11" s="13">
        <v>0.177570093457944</v>
      </c>
      <c r="U11" s="13">
        <v>0.112903225806452</v>
      </c>
      <c r="V11" s="13">
        <v>0.14503816793893101</v>
      </c>
      <c r="W11" s="13">
        <v>0.13265306122449</v>
      </c>
      <c r="X11" s="13">
        <v>0.13157894736842099</v>
      </c>
      <c r="Y11" s="13"/>
      <c r="Z11" s="13">
        <v>0.201438848920863</v>
      </c>
      <c r="AA11" s="13">
        <v>0.17791411042944799</v>
      </c>
      <c r="AB11" s="13">
        <v>9.7402597402597393E-2</v>
      </c>
      <c r="AC11" s="13">
        <v>0.106145251396648</v>
      </c>
      <c r="AD11" s="13">
        <v>0.14285714285714299</v>
      </c>
      <c r="AE11" s="13">
        <v>0.17431192660550501</v>
      </c>
      <c r="AF11" s="13">
        <v>0.214285714285714</v>
      </c>
      <c r="AG11" s="13">
        <v>0.21978021978022</v>
      </c>
      <c r="AH11" s="13"/>
      <c r="AI11" s="13">
        <v>0.11111111111111099</v>
      </c>
      <c r="AJ11" s="13">
        <v>0.216494845360825</v>
      </c>
      <c r="AK11" s="13">
        <v>0.16339869281045799</v>
      </c>
      <c r="AL11" s="13">
        <v>0.16932270916334699</v>
      </c>
      <c r="AM11" s="13">
        <v>0.10344827586206901</v>
      </c>
      <c r="AN11" s="13"/>
      <c r="AO11" s="13">
        <v>0.162207357859532</v>
      </c>
      <c r="AP11" s="13">
        <v>0.1484375</v>
      </c>
      <c r="AQ11" s="13"/>
      <c r="AR11" s="13">
        <v>0.171875</v>
      </c>
      <c r="AS11" s="13">
        <v>0.111888111888112</v>
      </c>
      <c r="AT11" s="13">
        <v>0.23529411764705899</v>
      </c>
      <c r="AU11" s="13">
        <v>9.6774193548387094E-2</v>
      </c>
      <c r="AV11" s="13">
        <v>0.22689075630252101</v>
      </c>
      <c r="AW11" s="13">
        <v>0.14285714285714299</v>
      </c>
      <c r="AX11" s="13">
        <v>0.107142857142857</v>
      </c>
      <c r="AY11" s="13">
        <v>0.17647058823529399</v>
      </c>
      <c r="AZ11" s="13">
        <v>0.16666666666666699</v>
      </c>
      <c r="BA11" s="13">
        <v>0.18965517241379301</v>
      </c>
      <c r="BB11" s="13">
        <v>0.19298245614035101</v>
      </c>
      <c r="BC11" s="13">
        <v>0.22641509433962301</v>
      </c>
      <c r="BD11" s="13"/>
      <c r="BE11" s="13">
        <v>0.13314447592067999</v>
      </c>
    </row>
    <row r="12" spans="2:57" x14ac:dyDescent="0.25">
      <c r="B12" s="14" t="s">
        <v>228</v>
      </c>
      <c r="C12" s="13">
        <v>0.17006109979633399</v>
      </c>
      <c r="D12" s="13">
        <v>0.103896103896104</v>
      </c>
      <c r="E12" s="13">
        <v>0.140740740740741</v>
      </c>
      <c r="F12" s="13">
        <v>0.220472440944882</v>
      </c>
      <c r="G12" s="13">
        <v>0.162790697674419</v>
      </c>
      <c r="H12" s="13"/>
      <c r="I12" s="13">
        <v>0.178111587982833</v>
      </c>
      <c r="J12" s="13">
        <v>0.162790697674419</v>
      </c>
      <c r="K12" s="13"/>
      <c r="L12" s="13">
        <v>0.1015625</v>
      </c>
      <c r="M12" s="13">
        <v>0.19047619047618999</v>
      </c>
      <c r="N12" s="13">
        <v>0.18394648829431401</v>
      </c>
      <c r="O12" s="13">
        <v>0.17027863777089799</v>
      </c>
      <c r="P12" s="13"/>
      <c r="Q12" s="13">
        <v>9.90990990990991E-2</v>
      </c>
      <c r="R12" s="13">
        <v>0.21621621621621601</v>
      </c>
      <c r="S12" s="13">
        <v>0.19565217391304299</v>
      </c>
      <c r="T12" s="13">
        <v>0.233644859813084</v>
      </c>
      <c r="U12" s="13">
        <v>0.16935483870967699</v>
      </c>
      <c r="V12" s="13">
        <v>0.14503816793893101</v>
      </c>
      <c r="W12" s="13">
        <v>0.16326530612244899</v>
      </c>
      <c r="X12" s="13">
        <v>0.17105263157894701</v>
      </c>
      <c r="Y12" s="13"/>
      <c r="Z12" s="13">
        <v>0.107913669064748</v>
      </c>
      <c r="AA12" s="13">
        <v>0.220858895705521</v>
      </c>
      <c r="AB12" s="13">
        <v>0.17532467532467499</v>
      </c>
      <c r="AC12" s="13">
        <v>0.15083798882681601</v>
      </c>
      <c r="AD12" s="13">
        <v>0.161904761904762</v>
      </c>
      <c r="AE12" s="13">
        <v>0.192660550458716</v>
      </c>
      <c r="AF12" s="13">
        <v>0.14285714285714299</v>
      </c>
      <c r="AG12" s="13">
        <v>0.19780219780219799</v>
      </c>
      <c r="AH12" s="13"/>
      <c r="AI12" s="13">
        <v>0.133333333333333</v>
      </c>
      <c r="AJ12" s="13">
        <v>0.25773195876288701</v>
      </c>
      <c r="AK12" s="13">
        <v>0.18954248366013099</v>
      </c>
      <c r="AL12" s="13">
        <v>0.17928286852589601</v>
      </c>
      <c r="AM12" s="13">
        <v>9.1954022988505704E-2</v>
      </c>
      <c r="AN12" s="13"/>
      <c r="AO12" s="13">
        <v>0.18227424749163901</v>
      </c>
      <c r="AP12" s="13">
        <v>0.15104166666666699</v>
      </c>
      <c r="AQ12" s="13"/>
      <c r="AR12" s="13">
        <v>0.203125</v>
      </c>
      <c r="AS12" s="13">
        <v>0.178321678321678</v>
      </c>
      <c r="AT12" s="13">
        <v>0.17647058823529399</v>
      </c>
      <c r="AU12" s="13">
        <v>0.225806451612903</v>
      </c>
      <c r="AV12" s="13">
        <v>0.109243697478992</v>
      </c>
      <c r="AW12" s="13">
        <v>0.22077922077922099</v>
      </c>
      <c r="AX12" s="13">
        <v>0.19047619047618999</v>
      </c>
      <c r="AY12" s="13">
        <v>0.11764705882352899</v>
      </c>
      <c r="AZ12" s="13">
        <v>0.17647058823529399</v>
      </c>
      <c r="BA12" s="13">
        <v>0.13793103448275901</v>
      </c>
      <c r="BB12" s="13">
        <v>0.157894736842105</v>
      </c>
      <c r="BC12" s="13">
        <v>0.15094339622641501</v>
      </c>
      <c r="BD12" s="13"/>
      <c r="BE12" s="13">
        <v>0.16430594900849901</v>
      </c>
    </row>
    <row r="13" spans="2:57" x14ac:dyDescent="0.25">
      <c r="B13" s="14" t="s">
        <v>229</v>
      </c>
      <c r="C13" s="13">
        <v>0.179226069246436</v>
      </c>
      <c r="D13" s="13">
        <v>0.14285714285714299</v>
      </c>
      <c r="E13" s="13">
        <v>0.11111111111111099</v>
      </c>
      <c r="F13" s="13">
        <v>0.18503937007874</v>
      </c>
      <c r="G13" s="13">
        <v>0.19961240310077499</v>
      </c>
      <c r="H13" s="13"/>
      <c r="I13" s="13">
        <v>0.15665236051502099</v>
      </c>
      <c r="J13" s="13">
        <v>0.19961240310077499</v>
      </c>
      <c r="K13" s="13"/>
      <c r="L13" s="13">
        <v>0.265625</v>
      </c>
      <c r="M13" s="13">
        <v>0.177489177489178</v>
      </c>
      <c r="N13" s="13">
        <v>0.160535117056856</v>
      </c>
      <c r="O13" s="13">
        <v>0.164086687306502</v>
      </c>
      <c r="P13" s="13"/>
      <c r="Q13" s="13">
        <v>0.108108108108108</v>
      </c>
      <c r="R13" s="13">
        <v>0.162162162162162</v>
      </c>
      <c r="S13" s="13">
        <v>0.184782608695652</v>
      </c>
      <c r="T13" s="13">
        <v>0.233644859813084</v>
      </c>
      <c r="U13" s="13">
        <v>0.209677419354839</v>
      </c>
      <c r="V13" s="13">
        <v>0.244274809160305</v>
      </c>
      <c r="W13" s="13">
        <v>0.183673469387755</v>
      </c>
      <c r="X13" s="13">
        <v>0.144736842105263</v>
      </c>
      <c r="Y13" s="13"/>
      <c r="Z13" s="13">
        <v>0.16546762589928099</v>
      </c>
      <c r="AA13" s="13">
        <v>0.14110429447852799</v>
      </c>
      <c r="AB13" s="13">
        <v>0.19480519480519501</v>
      </c>
      <c r="AC13" s="13">
        <v>0.223463687150838</v>
      </c>
      <c r="AD13" s="13">
        <v>0.20952380952381</v>
      </c>
      <c r="AE13" s="13">
        <v>0.119266055045872</v>
      </c>
      <c r="AF13" s="13">
        <v>0.19047619047618999</v>
      </c>
      <c r="AG13" s="13">
        <v>0.18681318681318701</v>
      </c>
      <c r="AH13" s="13"/>
      <c r="AI13" s="13">
        <v>0.133333333333333</v>
      </c>
      <c r="AJ13" s="13">
        <v>0.185567010309278</v>
      </c>
      <c r="AK13" s="13">
        <v>0.14379084967320299</v>
      </c>
      <c r="AL13" s="13">
        <v>0.19322709163346599</v>
      </c>
      <c r="AM13" s="13">
        <v>0.18965517241379301</v>
      </c>
      <c r="AN13" s="13"/>
      <c r="AO13" s="13">
        <v>0.173913043478261</v>
      </c>
      <c r="AP13" s="13">
        <v>0.1875</v>
      </c>
      <c r="AQ13" s="13"/>
      <c r="AR13" s="13">
        <v>0.1875</v>
      </c>
      <c r="AS13" s="13">
        <v>0.171328671328671</v>
      </c>
      <c r="AT13" s="13">
        <v>0.23529411764705899</v>
      </c>
      <c r="AU13" s="13">
        <v>0.16129032258064499</v>
      </c>
      <c r="AV13" s="13">
        <v>0.17647058823529399</v>
      </c>
      <c r="AW13" s="13">
        <v>0.18181818181818199</v>
      </c>
      <c r="AX13" s="13">
        <v>0.19047619047618999</v>
      </c>
      <c r="AY13" s="13">
        <v>0.29411764705882398</v>
      </c>
      <c r="AZ13" s="13">
        <v>0.15686274509803899</v>
      </c>
      <c r="BA13" s="13">
        <v>0.25862068965517199</v>
      </c>
      <c r="BB13" s="13">
        <v>0.12280701754386</v>
      </c>
      <c r="BC13" s="13">
        <v>0.13207547169811301</v>
      </c>
      <c r="BD13" s="13"/>
      <c r="BE13" s="13">
        <v>0.17847025495750701</v>
      </c>
    </row>
    <row r="14" spans="2:57" x14ac:dyDescent="0.25">
      <c r="B14" s="14" t="s">
        <v>230</v>
      </c>
      <c r="C14" s="13">
        <v>0.13849287169042801</v>
      </c>
      <c r="D14" s="13">
        <v>6.4935064935064901E-2</v>
      </c>
      <c r="E14" s="13">
        <v>5.1851851851851899E-2</v>
      </c>
      <c r="F14" s="13">
        <v>0.12598425196850399</v>
      </c>
      <c r="G14" s="13">
        <v>0.178294573643411</v>
      </c>
      <c r="H14" s="13"/>
      <c r="I14" s="13">
        <v>9.4420600858369105E-2</v>
      </c>
      <c r="J14" s="13">
        <v>0.178294573643411</v>
      </c>
      <c r="K14" s="13"/>
      <c r="L14" s="13">
        <v>0.109375</v>
      </c>
      <c r="M14" s="13">
        <v>0.16017316017316</v>
      </c>
      <c r="N14" s="13">
        <v>0.167224080267559</v>
      </c>
      <c r="O14" s="13">
        <v>0.105263157894737</v>
      </c>
      <c r="P14" s="13"/>
      <c r="Q14" s="13">
        <v>6.3063063063063099E-2</v>
      </c>
      <c r="R14" s="13">
        <v>0.108108108108108</v>
      </c>
      <c r="S14" s="13">
        <v>9.7826086956521702E-2</v>
      </c>
      <c r="T14" s="13">
        <v>9.34579439252336E-2</v>
      </c>
      <c r="U14" s="13">
        <v>0.12903225806451599</v>
      </c>
      <c r="V14" s="13">
        <v>0.213740458015267</v>
      </c>
      <c r="W14" s="13">
        <v>0.22448979591836701</v>
      </c>
      <c r="X14" s="13">
        <v>0.140350877192982</v>
      </c>
      <c r="Y14" s="13"/>
      <c r="Z14" s="13">
        <v>0.107913669064748</v>
      </c>
      <c r="AA14" s="13">
        <v>0.110429447852761</v>
      </c>
      <c r="AB14" s="13">
        <v>0.201298701298701</v>
      </c>
      <c r="AC14" s="13">
        <v>0.15642458100558701</v>
      </c>
      <c r="AD14" s="13">
        <v>0.133333333333333</v>
      </c>
      <c r="AE14" s="13">
        <v>0.155963302752294</v>
      </c>
      <c r="AF14" s="13">
        <v>0.16666666666666699</v>
      </c>
      <c r="AG14" s="13">
        <v>6.5934065934065894E-2</v>
      </c>
      <c r="AH14" s="13"/>
      <c r="AI14" s="13">
        <v>0.11111111111111099</v>
      </c>
      <c r="AJ14" s="13">
        <v>8.2474226804123696E-2</v>
      </c>
      <c r="AK14" s="13">
        <v>0.11764705882352899</v>
      </c>
      <c r="AL14" s="13">
        <v>0.159362549800797</v>
      </c>
      <c r="AM14" s="13">
        <v>0.13793103448275901</v>
      </c>
      <c r="AN14" s="13"/>
      <c r="AO14" s="13">
        <v>0.13377926421404701</v>
      </c>
      <c r="AP14" s="13">
        <v>0.14583333333333301</v>
      </c>
      <c r="AQ14" s="13"/>
      <c r="AR14" s="13">
        <v>0.1875</v>
      </c>
      <c r="AS14" s="13">
        <v>0.171328671328671</v>
      </c>
      <c r="AT14" s="13">
        <v>5.8823529411764698E-2</v>
      </c>
      <c r="AU14" s="13">
        <v>0.12903225806451599</v>
      </c>
      <c r="AV14" s="13">
        <v>8.40336134453782E-2</v>
      </c>
      <c r="AW14" s="13">
        <v>0.12987012987013</v>
      </c>
      <c r="AX14" s="13">
        <v>0.107142857142857</v>
      </c>
      <c r="AY14" s="13">
        <v>0.11764705882352899</v>
      </c>
      <c r="AZ14" s="13">
        <v>0.15686274509803899</v>
      </c>
      <c r="BA14" s="13">
        <v>6.8965517241379296E-2</v>
      </c>
      <c r="BB14" s="13">
        <v>0.19298245614035101</v>
      </c>
      <c r="BC14" s="13">
        <v>0.113207547169811</v>
      </c>
      <c r="BD14" s="13"/>
      <c r="BE14" s="13">
        <v>0.18980169971671401</v>
      </c>
    </row>
    <row r="15" spans="2:57" x14ac:dyDescent="0.25">
      <c r="B15" s="14" t="s">
        <v>231</v>
      </c>
      <c r="C15" s="13">
        <v>9.3686354378818698E-2</v>
      </c>
      <c r="D15" s="13">
        <v>6.4935064935064901E-2</v>
      </c>
      <c r="E15" s="13">
        <v>5.9259259259259303E-2</v>
      </c>
      <c r="F15" s="13">
        <v>9.8425196850393706E-2</v>
      </c>
      <c r="G15" s="13">
        <v>0.104651162790698</v>
      </c>
      <c r="H15" s="13"/>
      <c r="I15" s="13">
        <v>8.15450643776824E-2</v>
      </c>
      <c r="J15" s="13">
        <v>0.104651162790698</v>
      </c>
      <c r="K15" s="13"/>
      <c r="L15" s="13">
        <v>7.03125E-2</v>
      </c>
      <c r="M15" s="13">
        <v>0.108225108225108</v>
      </c>
      <c r="N15" s="13">
        <v>0.12374581939799301</v>
      </c>
      <c r="O15" s="13">
        <v>6.5015479876161006E-2</v>
      </c>
      <c r="P15" s="13"/>
      <c r="Q15" s="13">
        <v>0.117117117117117</v>
      </c>
      <c r="R15" s="13">
        <v>9.45945945945946E-2</v>
      </c>
      <c r="S15" s="13">
        <v>8.6956521739130405E-2</v>
      </c>
      <c r="T15" s="13">
        <v>8.4112149532710304E-2</v>
      </c>
      <c r="U15" s="13">
        <v>0.112903225806452</v>
      </c>
      <c r="V15" s="13">
        <v>6.8702290076335895E-2</v>
      </c>
      <c r="W15" s="13">
        <v>0.102040816326531</v>
      </c>
      <c r="X15" s="13">
        <v>9.6491228070175405E-2</v>
      </c>
      <c r="Y15" s="13"/>
      <c r="Z15" s="13">
        <v>0.100719424460432</v>
      </c>
      <c r="AA15" s="13">
        <v>6.13496932515337E-2</v>
      </c>
      <c r="AB15" s="13">
        <v>9.0909090909090898E-2</v>
      </c>
      <c r="AC15" s="13">
        <v>0.17318435754189901</v>
      </c>
      <c r="AD15" s="13">
        <v>0.104761904761905</v>
      </c>
      <c r="AE15" s="13">
        <v>4.5871559633027498E-2</v>
      </c>
      <c r="AF15" s="13">
        <v>9.5238095238095205E-2</v>
      </c>
      <c r="AG15" s="13">
        <v>3.2967032967033003E-2</v>
      </c>
      <c r="AH15" s="13"/>
      <c r="AI15" s="13">
        <v>6.6666666666666693E-2</v>
      </c>
      <c r="AJ15" s="13">
        <v>4.1237113402061903E-2</v>
      </c>
      <c r="AK15" s="13">
        <v>4.5751633986928102E-2</v>
      </c>
      <c r="AL15" s="13">
        <v>7.9681274900398405E-2</v>
      </c>
      <c r="AM15" s="13">
        <v>0.20114942528735599</v>
      </c>
      <c r="AN15" s="13"/>
      <c r="AO15" s="13">
        <v>8.6956521739130405E-2</v>
      </c>
      <c r="AP15" s="13">
        <v>0.104166666666667</v>
      </c>
      <c r="AQ15" s="13"/>
      <c r="AR15" s="13">
        <v>7.8125E-2</v>
      </c>
      <c r="AS15" s="13">
        <v>0.111888111888112</v>
      </c>
      <c r="AT15" s="13">
        <v>5.8823529411764698E-2</v>
      </c>
      <c r="AU15" s="13">
        <v>9.6774193548387094E-2</v>
      </c>
      <c r="AV15" s="13">
        <v>0.126050420168067</v>
      </c>
      <c r="AW15" s="13">
        <v>6.4935064935064901E-2</v>
      </c>
      <c r="AX15" s="13">
        <v>9.5238095238095205E-2</v>
      </c>
      <c r="AY15" s="13">
        <v>5.8823529411764698E-2</v>
      </c>
      <c r="AZ15" s="13">
        <v>0.12745098039215699</v>
      </c>
      <c r="BA15" s="13">
        <v>1.72413793103448E-2</v>
      </c>
      <c r="BB15" s="13">
        <v>8.7719298245614002E-2</v>
      </c>
      <c r="BC15" s="13">
        <v>3.77358490566038E-2</v>
      </c>
      <c r="BD15" s="13"/>
      <c r="BE15" s="13">
        <v>0.14164305949008499</v>
      </c>
    </row>
    <row r="16" spans="2:57" x14ac:dyDescent="0.25">
      <c r="B16" s="14" t="s">
        <v>232</v>
      </c>
      <c r="C16" s="13">
        <v>3.97148676171079E-2</v>
      </c>
      <c r="D16" s="13">
        <v>1.2987012987013E-2</v>
      </c>
      <c r="E16" s="13">
        <v>1.48148148148148E-2</v>
      </c>
      <c r="F16" s="13">
        <v>3.5433070866141697E-2</v>
      </c>
      <c r="G16" s="13">
        <v>5.2325581395348798E-2</v>
      </c>
      <c r="H16" s="13"/>
      <c r="I16" s="13">
        <v>2.5751072961373401E-2</v>
      </c>
      <c r="J16" s="13">
        <v>5.2325581395348798E-2</v>
      </c>
      <c r="K16" s="13"/>
      <c r="L16" s="13">
        <v>7.03125E-2</v>
      </c>
      <c r="M16" s="13">
        <v>4.3290043290043302E-2</v>
      </c>
      <c r="N16" s="13">
        <v>3.0100334448160501E-2</v>
      </c>
      <c r="O16" s="13">
        <v>3.4055727554179599E-2</v>
      </c>
      <c r="P16" s="13"/>
      <c r="Q16" s="13">
        <v>3.6036036036036001E-2</v>
      </c>
      <c r="R16" s="13">
        <v>4.0540540540540501E-2</v>
      </c>
      <c r="S16" s="13">
        <v>0</v>
      </c>
      <c r="T16" s="13">
        <v>1.86915887850467E-2</v>
      </c>
      <c r="U16" s="13">
        <v>4.0322580645161303E-2</v>
      </c>
      <c r="V16" s="13">
        <v>6.1068702290076299E-2</v>
      </c>
      <c r="W16" s="13">
        <v>6.1224489795918401E-2</v>
      </c>
      <c r="X16" s="13">
        <v>4.8245614035087703E-2</v>
      </c>
      <c r="Y16" s="13"/>
      <c r="Z16" s="13">
        <v>3.5971223021582698E-2</v>
      </c>
      <c r="AA16" s="13">
        <v>1.84049079754601E-2</v>
      </c>
      <c r="AB16" s="13">
        <v>2.5974025974026E-2</v>
      </c>
      <c r="AC16" s="13">
        <v>8.3798882681564199E-2</v>
      </c>
      <c r="AD16" s="13">
        <v>4.7619047619047603E-2</v>
      </c>
      <c r="AE16" s="13">
        <v>4.5871559633027498E-2</v>
      </c>
      <c r="AF16" s="13">
        <v>0</v>
      </c>
      <c r="AG16" s="13">
        <v>2.1978021978022001E-2</v>
      </c>
      <c r="AH16" s="13"/>
      <c r="AI16" s="13">
        <v>2.2222222222222199E-2</v>
      </c>
      <c r="AJ16" s="13">
        <v>1.03092783505155E-2</v>
      </c>
      <c r="AK16" s="13">
        <v>3.9215686274509803E-2</v>
      </c>
      <c r="AL16" s="13">
        <v>2.5896414342629501E-2</v>
      </c>
      <c r="AM16" s="13">
        <v>0.10344827586206901</v>
      </c>
      <c r="AN16" s="13"/>
      <c r="AO16" s="13">
        <v>3.3444816053511697E-2</v>
      </c>
      <c r="AP16" s="13">
        <v>4.9479166666666699E-2</v>
      </c>
      <c r="AQ16" s="13"/>
      <c r="AR16" s="13">
        <v>4.6875E-2</v>
      </c>
      <c r="AS16" s="13">
        <v>4.8951048951049E-2</v>
      </c>
      <c r="AT16" s="13">
        <v>5.8823529411764698E-2</v>
      </c>
      <c r="AU16" s="13">
        <v>3.2258064516128997E-2</v>
      </c>
      <c r="AV16" s="13">
        <v>4.20168067226891E-2</v>
      </c>
      <c r="AW16" s="13">
        <v>5.1948051948052E-2</v>
      </c>
      <c r="AX16" s="13">
        <v>2.3809523809523801E-2</v>
      </c>
      <c r="AY16" s="13">
        <v>2.9411764705882401E-2</v>
      </c>
      <c r="AZ16" s="13">
        <v>2.9411764705882401E-2</v>
      </c>
      <c r="BA16" s="13">
        <v>0</v>
      </c>
      <c r="BB16" s="13">
        <v>3.5087719298245598E-2</v>
      </c>
      <c r="BC16" s="13">
        <v>5.6603773584905703E-2</v>
      </c>
      <c r="BD16" s="13"/>
      <c r="BE16" s="13">
        <v>5.9490084985835703E-2</v>
      </c>
    </row>
    <row r="17" spans="2:57" x14ac:dyDescent="0.25">
      <c r="B17" s="14" t="s">
        <v>82</v>
      </c>
      <c r="C17" s="19">
        <v>7.2301425661914498E-2</v>
      </c>
      <c r="D17" s="19">
        <v>5.1948051948052E-2</v>
      </c>
      <c r="E17" s="19">
        <v>7.4074074074074098E-2</v>
      </c>
      <c r="F17" s="19">
        <v>7.0866141732283505E-2</v>
      </c>
      <c r="G17" s="19">
        <v>7.5581395348837205E-2</v>
      </c>
      <c r="H17" s="19"/>
      <c r="I17" s="19">
        <v>6.8669527896995694E-2</v>
      </c>
      <c r="J17" s="19">
        <v>7.5581395348837205E-2</v>
      </c>
      <c r="K17" s="19"/>
      <c r="L17" s="19">
        <v>4.6875E-2</v>
      </c>
      <c r="M17" s="19">
        <v>3.03030303030303E-2</v>
      </c>
      <c r="N17" s="19">
        <v>5.35117056856187E-2</v>
      </c>
      <c r="O17" s="19">
        <v>0.13003095975232201</v>
      </c>
      <c r="P17" s="19"/>
      <c r="Q17" s="19">
        <v>6.3063063063063099E-2</v>
      </c>
      <c r="R17" s="19">
        <v>1.35135135135135E-2</v>
      </c>
      <c r="S17" s="19">
        <v>3.2608695652173898E-2</v>
      </c>
      <c r="T17" s="19">
        <v>4.67289719626168E-2</v>
      </c>
      <c r="U17" s="19">
        <v>8.8709677419354802E-2</v>
      </c>
      <c r="V17" s="19">
        <v>2.2900763358778602E-2</v>
      </c>
      <c r="W17" s="19">
        <v>7.1428571428571397E-2</v>
      </c>
      <c r="X17" s="19">
        <v>0.114035087719298</v>
      </c>
      <c r="Y17" s="19"/>
      <c r="Z17" s="19">
        <v>4.3165467625899297E-2</v>
      </c>
      <c r="AA17" s="19">
        <v>8.5889570552147201E-2</v>
      </c>
      <c r="AB17" s="19">
        <v>0.103896103896104</v>
      </c>
      <c r="AC17" s="19">
        <v>5.5865921787709501E-2</v>
      </c>
      <c r="AD17" s="19">
        <v>6.6666666666666693E-2</v>
      </c>
      <c r="AE17" s="19">
        <v>0.12844036697247699</v>
      </c>
      <c r="AF17" s="19">
        <v>2.3809523809523801E-2</v>
      </c>
      <c r="AG17" s="19">
        <v>3.2967032967033003E-2</v>
      </c>
      <c r="AH17" s="19"/>
      <c r="AI17" s="19">
        <v>0.11111111111111099</v>
      </c>
      <c r="AJ17" s="19">
        <v>5.1546391752577303E-2</v>
      </c>
      <c r="AK17" s="19">
        <v>0.11764705882352899</v>
      </c>
      <c r="AL17" s="19">
        <v>5.77689243027888E-2</v>
      </c>
      <c r="AM17" s="19">
        <v>5.1724137931034503E-2</v>
      </c>
      <c r="AN17" s="19"/>
      <c r="AO17" s="19">
        <v>6.8561872909699006E-2</v>
      </c>
      <c r="AP17" s="19">
        <v>7.8125E-2</v>
      </c>
      <c r="AQ17" s="19"/>
      <c r="AR17" s="19">
        <v>3.125E-2</v>
      </c>
      <c r="AS17" s="19">
        <v>8.3916083916083906E-2</v>
      </c>
      <c r="AT17" s="19">
        <v>0</v>
      </c>
      <c r="AU17" s="19">
        <v>9.6774193548387094E-2</v>
      </c>
      <c r="AV17" s="19">
        <v>7.5630252100840303E-2</v>
      </c>
      <c r="AW17" s="19">
        <v>5.1948051948052E-2</v>
      </c>
      <c r="AX17" s="19">
        <v>8.3333333333333301E-2</v>
      </c>
      <c r="AY17" s="19">
        <v>0</v>
      </c>
      <c r="AZ17" s="19">
        <v>2.9411764705882401E-2</v>
      </c>
      <c r="BA17" s="19">
        <v>0.13793103448275901</v>
      </c>
      <c r="BB17" s="19">
        <v>8.7719298245614002E-2</v>
      </c>
      <c r="BC17" s="19">
        <v>0.113207547169811</v>
      </c>
      <c r="BD17" s="19"/>
      <c r="BE17" s="19">
        <v>3.6827195467422101E-2</v>
      </c>
    </row>
    <row r="18" spans="2:57" x14ac:dyDescent="0.25">
      <c r="B18" s="15"/>
    </row>
    <row r="19" spans="2:57" x14ac:dyDescent="0.25">
      <c r="B19" t="s">
        <v>84</v>
      </c>
    </row>
    <row r="20" spans="2:57" x14ac:dyDescent="0.25">
      <c r="B20" t="s">
        <v>85</v>
      </c>
    </row>
    <row r="22" spans="2:57" x14ac:dyDescent="0.25">
      <c r="B22"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241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235</v>
      </c>
      <c r="C8" s="13">
        <v>0.50305498981670105</v>
      </c>
      <c r="D8" s="13">
        <v>0.32467532467532501</v>
      </c>
      <c r="E8" s="13">
        <v>0.37777777777777799</v>
      </c>
      <c r="F8" s="13">
        <v>0.48031496062992102</v>
      </c>
      <c r="G8" s="13">
        <v>0.57364341085271298</v>
      </c>
      <c r="H8" s="13"/>
      <c r="I8" s="13">
        <v>0.42489270386266098</v>
      </c>
      <c r="J8" s="13">
        <v>0.57364341085271298</v>
      </c>
      <c r="K8" s="13"/>
      <c r="L8" s="13">
        <v>0.4296875</v>
      </c>
      <c r="M8" s="13">
        <v>0.45454545454545497</v>
      </c>
      <c r="N8" s="13">
        <v>0.47826086956521702</v>
      </c>
      <c r="O8" s="13">
        <v>0.58823529411764697</v>
      </c>
      <c r="P8" s="13"/>
      <c r="Q8" s="13">
        <v>0.35135135135135098</v>
      </c>
      <c r="R8" s="13">
        <v>0.43243243243243201</v>
      </c>
      <c r="S8" s="13">
        <v>0.41304347826087001</v>
      </c>
      <c r="T8" s="13">
        <v>0.54205607476635498</v>
      </c>
      <c r="U8" s="13">
        <v>0.49193548387096803</v>
      </c>
      <c r="V8" s="13">
        <v>0.53435114503816805</v>
      </c>
      <c r="W8" s="13">
        <v>0.530612244897959</v>
      </c>
      <c r="X8" s="13">
        <v>0.60526315789473695</v>
      </c>
      <c r="Y8" s="13"/>
      <c r="Z8" s="13">
        <v>0.45323741007194202</v>
      </c>
      <c r="AA8" s="13">
        <v>0.50920245398773001</v>
      </c>
      <c r="AB8" s="13">
        <v>0.55844155844155796</v>
      </c>
      <c r="AC8" s="13">
        <v>0.56424581005586605</v>
      </c>
      <c r="AD8" s="13">
        <v>0.6</v>
      </c>
      <c r="AE8" s="13">
        <v>0.394495412844037</v>
      </c>
      <c r="AF8" s="13">
        <v>0.38095238095238099</v>
      </c>
      <c r="AG8" s="13">
        <v>0.42857142857142899</v>
      </c>
      <c r="AH8" s="13"/>
      <c r="AI8" s="13">
        <v>0.48888888888888898</v>
      </c>
      <c r="AJ8" s="13">
        <v>0.402061855670103</v>
      </c>
      <c r="AK8" s="13">
        <v>0.45751633986928097</v>
      </c>
      <c r="AL8" s="13">
        <v>0.52191235059760999</v>
      </c>
      <c r="AM8" s="13">
        <v>0.55172413793103403</v>
      </c>
      <c r="AN8" s="13"/>
      <c r="AO8" s="13">
        <v>0.50836120401337803</v>
      </c>
      <c r="AP8" s="13">
        <v>0.49479166666666702</v>
      </c>
      <c r="AQ8" s="13"/>
      <c r="AR8" s="13">
        <v>0.5</v>
      </c>
      <c r="AS8" s="13">
        <v>0.55244755244755195</v>
      </c>
      <c r="AT8" s="13">
        <v>0.41176470588235298</v>
      </c>
      <c r="AU8" s="13">
        <v>0.58064516129032295</v>
      </c>
      <c r="AV8" s="13">
        <v>0.495798319327731</v>
      </c>
      <c r="AW8" s="13">
        <v>0.506493506493506</v>
      </c>
      <c r="AX8" s="13">
        <v>0.46428571428571402</v>
      </c>
      <c r="AY8" s="13">
        <v>0.32352941176470601</v>
      </c>
      <c r="AZ8" s="13">
        <v>0.46078431372549</v>
      </c>
      <c r="BA8" s="13">
        <v>0.55172413793103403</v>
      </c>
      <c r="BB8" s="13">
        <v>0.40350877192982498</v>
      </c>
      <c r="BC8" s="13">
        <v>0.54716981132075504</v>
      </c>
      <c r="BD8" s="13"/>
      <c r="BE8" s="13">
        <v>0.51841359773371098</v>
      </c>
    </row>
    <row r="9" spans="2:57" x14ac:dyDescent="0.25">
      <c r="B9" s="14" t="s">
        <v>236</v>
      </c>
      <c r="C9" s="13">
        <v>0.43177189409368599</v>
      </c>
      <c r="D9" s="13">
        <v>0.53246753246753198</v>
      </c>
      <c r="E9" s="13">
        <v>0.41481481481481502</v>
      </c>
      <c r="F9" s="13">
        <v>0.43700787401574798</v>
      </c>
      <c r="G9" s="13">
        <v>0.418604651162791</v>
      </c>
      <c r="H9" s="13"/>
      <c r="I9" s="13">
        <v>0.44635193133047202</v>
      </c>
      <c r="J9" s="13">
        <v>0.418604651162791</v>
      </c>
      <c r="K9" s="13"/>
      <c r="L9" s="13">
        <v>0.6015625</v>
      </c>
      <c r="M9" s="13">
        <v>0.52380952380952395</v>
      </c>
      <c r="N9" s="13">
        <v>0.42474916387959899</v>
      </c>
      <c r="O9" s="13">
        <v>0.30650154798761597</v>
      </c>
      <c r="P9" s="13"/>
      <c r="Q9" s="13">
        <v>0.49549549549549499</v>
      </c>
      <c r="R9" s="13">
        <v>0.58108108108108103</v>
      </c>
      <c r="S9" s="13">
        <v>0.47826086956521702</v>
      </c>
      <c r="T9" s="13">
        <v>0.467289719626168</v>
      </c>
      <c r="U9" s="13">
        <v>0.44354838709677402</v>
      </c>
      <c r="V9" s="13">
        <v>0.39694656488549601</v>
      </c>
      <c r="W9" s="13">
        <v>0.36734693877551</v>
      </c>
      <c r="X9" s="13">
        <v>0.359649122807018</v>
      </c>
      <c r="Y9" s="13"/>
      <c r="Z9" s="13">
        <v>0.43884892086330901</v>
      </c>
      <c r="AA9" s="13">
        <v>0.380368098159509</v>
      </c>
      <c r="AB9" s="13">
        <v>0.38311688311688302</v>
      </c>
      <c r="AC9" s="13">
        <v>0.54748603351955305</v>
      </c>
      <c r="AD9" s="13">
        <v>0.4</v>
      </c>
      <c r="AE9" s="13">
        <v>0.46788990825688098</v>
      </c>
      <c r="AF9" s="13">
        <v>0.26190476190476197</v>
      </c>
      <c r="AG9" s="13">
        <v>0.43956043956044</v>
      </c>
      <c r="AH9" s="13"/>
      <c r="AI9" s="13">
        <v>0.48888888888888898</v>
      </c>
      <c r="AJ9" s="13">
        <v>0.43298969072165</v>
      </c>
      <c r="AK9" s="13">
        <v>0.41830065359477098</v>
      </c>
      <c r="AL9" s="13">
        <v>0.428286852589641</v>
      </c>
      <c r="AM9" s="13">
        <v>0.431034482758621</v>
      </c>
      <c r="AN9" s="13"/>
      <c r="AO9" s="13">
        <v>0.40802675585284298</v>
      </c>
      <c r="AP9" s="13">
        <v>0.46875</v>
      </c>
      <c r="AQ9" s="13"/>
      <c r="AR9" s="13">
        <v>0.390625</v>
      </c>
      <c r="AS9" s="13">
        <v>0.49300699300699302</v>
      </c>
      <c r="AT9" s="13">
        <v>0.29411764705882398</v>
      </c>
      <c r="AU9" s="13">
        <v>0.51612903225806495</v>
      </c>
      <c r="AV9" s="13">
        <v>0.310924369747899</v>
      </c>
      <c r="AW9" s="13">
        <v>0.42857142857142899</v>
      </c>
      <c r="AX9" s="13">
        <v>0.48809523809523803</v>
      </c>
      <c r="AY9" s="13">
        <v>0.47058823529411797</v>
      </c>
      <c r="AZ9" s="13">
        <v>0.42156862745098</v>
      </c>
      <c r="BA9" s="13">
        <v>0.32758620689655199</v>
      </c>
      <c r="BB9" s="13">
        <v>0.42105263157894701</v>
      </c>
      <c r="BC9" s="13">
        <v>0.45283018867924502</v>
      </c>
      <c r="BD9" s="13"/>
      <c r="BE9" s="13">
        <v>0.43909348441926299</v>
      </c>
    </row>
    <row r="10" spans="2:57" ht="30" x14ac:dyDescent="0.25">
      <c r="B10" s="14" t="s">
        <v>63</v>
      </c>
      <c r="C10" s="13">
        <v>0.35947046843177199</v>
      </c>
      <c r="D10" s="13">
        <v>0.246753246753247</v>
      </c>
      <c r="E10" s="13">
        <v>0.32592592592592601</v>
      </c>
      <c r="F10" s="13">
        <v>0.33464566929133899</v>
      </c>
      <c r="G10" s="13">
        <v>0.39728682170542601</v>
      </c>
      <c r="H10" s="13"/>
      <c r="I10" s="13">
        <v>0.31759656652360502</v>
      </c>
      <c r="J10" s="13">
        <v>0.39728682170542601</v>
      </c>
      <c r="K10" s="13"/>
      <c r="L10" s="13">
        <v>0.4296875</v>
      </c>
      <c r="M10" s="13">
        <v>0.445887445887446</v>
      </c>
      <c r="N10" s="13">
        <v>0.38461538461538503</v>
      </c>
      <c r="O10" s="13">
        <v>0.24458204334365299</v>
      </c>
      <c r="P10" s="13"/>
      <c r="Q10" s="13">
        <v>0.29729729729729698</v>
      </c>
      <c r="R10" s="13">
        <v>0.31081081081081102</v>
      </c>
      <c r="S10" s="13">
        <v>0.38043478260869601</v>
      </c>
      <c r="T10" s="13">
        <v>0.30841121495327101</v>
      </c>
      <c r="U10" s="13">
        <v>0.41935483870967699</v>
      </c>
      <c r="V10" s="13">
        <v>0.36641221374045801</v>
      </c>
      <c r="W10" s="13">
        <v>0.36734693877551</v>
      </c>
      <c r="X10" s="13">
        <v>0.38596491228070201</v>
      </c>
      <c r="Y10" s="13"/>
      <c r="Z10" s="13">
        <v>0.30935251798561197</v>
      </c>
      <c r="AA10" s="13">
        <v>0.30061349693251499</v>
      </c>
      <c r="AB10" s="13">
        <v>0.40259740259740301</v>
      </c>
      <c r="AC10" s="13">
        <v>0.463687150837989</v>
      </c>
      <c r="AD10" s="13">
        <v>0.36190476190476201</v>
      </c>
      <c r="AE10" s="13">
        <v>0.33944954128440402</v>
      </c>
      <c r="AF10" s="13">
        <v>0.33333333333333298</v>
      </c>
      <c r="AG10" s="13">
        <v>0.29670329670329698</v>
      </c>
      <c r="AH10" s="13"/>
      <c r="AI10" s="13">
        <v>0.266666666666667</v>
      </c>
      <c r="AJ10" s="13">
        <v>0.28865979381443302</v>
      </c>
      <c r="AK10" s="13">
        <v>0.30718954248365998</v>
      </c>
      <c r="AL10" s="13">
        <v>0.364541832669323</v>
      </c>
      <c r="AM10" s="13">
        <v>0.46551724137931</v>
      </c>
      <c r="AN10" s="13"/>
      <c r="AO10" s="13">
        <v>0.324414715719064</v>
      </c>
      <c r="AP10" s="13">
        <v>0.4140625</v>
      </c>
      <c r="AQ10" s="13"/>
      <c r="AR10" s="13">
        <v>0.21875</v>
      </c>
      <c r="AS10" s="13">
        <v>0.44055944055944102</v>
      </c>
      <c r="AT10" s="13">
        <v>0.23529411764705899</v>
      </c>
      <c r="AU10" s="13">
        <v>0.32258064516128998</v>
      </c>
      <c r="AV10" s="13">
        <v>0.42857142857142899</v>
      </c>
      <c r="AW10" s="13">
        <v>0.29870129870129902</v>
      </c>
      <c r="AX10" s="13">
        <v>0.41666666666666702</v>
      </c>
      <c r="AY10" s="13">
        <v>0.35294117647058798</v>
      </c>
      <c r="AZ10" s="13">
        <v>0.36274509803921601</v>
      </c>
      <c r="BA10" s="13">
        <v>0.17241379310344801</v>
      </c>
      <c r="BB10" s="13">
        <v>0.38596491228070201</v>
      </c>
      <c r="BC10" s="13">
        <v>0.169811320754717</v>
      </c>
      <c r="BD10" s="13"/>
      <c r="BE10" s="13">
        <v>1</v>
      </c>
    </row>
    <row r="11" spans="2:57" x14ac:dyDescent="0.25">
      <c r="B11" s="14" t="s">
        <v>237</v>
      </c>
      <c r="C11" s="13">
        <v>0.24847250509165</v>
      </c>
      <c r="D11" s="13">
        <v>0.103896103896104</v>
      </c>
      <c r="E11" s="13">
        <v>0.140740740740741</v>
      </c>
      <c r="F11" s="13">
        <v>0.23622047244094499</v>
      </c>
      <c r="G11" s="13">
        <v>0.30426356589147302</v>
      </c>
      <c r="H11" s="13"/>
      <c r="I11" s="13">
        <v>0.186695278969957</v>
      </c>
      <c r="J11" s="13">
        <v>0.30426356589147302</v>
      </c>
      <c r="K11" s="13"/>
      <c r="L11" s="13">
        <v>0.2890625</v>
      </c>
      <c r="M11" s="13">
        <v>0.26839826839826803</v>
      </c>
      <c r="N11" s="13">
        <v>0.25083612040133801</v>
      </c>
      <c r="O11" s="13">
        <v>0.21671826625387</v>
      </c>
      <c r="P11" s="13"/>
      <c r="Q11" s="13">
        <v>0.153153153153153</v>
      </c>
      <c r="R11" s="13">
        <v>0.135135135135135</v>
      </c>
      <c r="S11" s="13">
        <v>0.32608695652173902</v>
      </c>
      <c r="T11" s="13">
        <v>0.21495327102803699</v>
      </c>
      <c r="U11" s="13">
        <v>0.217741935483871</v>
      </c>
      <c r="V11" s="13">
        <v>0.244274809160305</v>
      </c>
      <c r="W11" s="13">
        <v>0.30612244897959201</v>
      </c>
      <c r="X11" s="13">
        <v>0.320175438596491</v>
      </c>
      <c r="Y11" s="13"/>
      <c r="Z11" s="13">
        <v>0.17266187050359699</v>
      </c>
      <c r="AA11" s="13">
        <v>0.220858895705521</v>
      </c>
      <c r="AB11" s="13">
        <v>0.29220779220779203</v>
      </c>
      <c r="AC11" s="13">
        <v>0.23463687150838</v>
      </c>
      <c r="AD11" s="13">
        <v>0.32380952380952399</v>
      </c>
      <c r="AE11" s="13">
        <v>0.28440366972477099</v>
      </c>
      <c r="AF11" s="13">
        <v>0.26190476190476197</v>
      </c>
      <c r="AG11" s="13">
        <v>0.230769230769231</v>
      </c>
      <c r="AH11" s="13"/>
      <c r="AI11" s="13">
        <v>0.133333333333333</v>
      </c>
      <c r="AJ11" s="13">
        <v>0.247422680412371</v>
      </c>
      <c r="AK11" s="13">
        <v>0.20915032679738599</v>
      </c>
      <c r="AL11" s="13">
        <v>0.25298804780876499</v>
      </c>
      <c r="AM11" s="13">
        <v>0.31609195402298901</v>
      </c>
      <c r="AN11" s="13"/>
      <c r="AO11" s="13">
        <v>0.26755852842809402</v>
      </c>
      <c r="AP11" s="13">
        <v>0.21875</v>
      </c>
      <c r="AQ11" s="13"/>
      <c r="AR11" s="13">
        <v>0.28125</v>
      </c>
      <c r="AS11" s="13">
        <v>0.25174825174825199</v>
      </c>
      <c r="AT11" s="13">
        <v>0.35294117647058798</v>
      </c>
      <c r="AU11" s="13">
        <v>0.25806451612903197</v>
      </c>
      <c r="AV11" s="13">
        <v>0.16806722689075601</v>
      </c>
      <c r="AW11" s="13">
        <v>0.23376623376623401</v>
      </c>
      <c r="AX11" s="13">
        <v>0.32142857142857101</v>
      </c>
      <c r="AY11" s="13">
        <v>0.32352941176470601</v>
      </c>
      <c r="AZ11" s="13">
        <v>0.26470588235294101</v>
      </c>
      <c r="BA11" s="13">
        <v>0.22413793103448301</v>
      </c>
      <c r="BB11" s="13">
        <v>0.175438596491228</v>
      </c>
      <c r="BC11" s="13">
        <v>0.26415094339622602</v>
      </c>
      <c r="BD11" s="13"/>
      <c r="BE11" s="13">
        <v>0.20113314447592101</v>
      </c>
    </row>
    <row r="12" spans="2:57" x14ac:dyDescent="0.25">
      <c r="B12" s="14" t="s">
        <v>238</v>
      </c>
      <c r="C12" s="13">
        <v>0.227087576374745</v>
      </c>
      <c r="D12" s="13">
        <v>0.103896103896104</v>
      </c>
      <c r="E12" s="13">
        <v>9.6296296296296297E-2</v>
      </c>
      <c r="F12" s="13">
        <v>0.18897637795275599</v>
      </c>
      <c r="G12" s="13">
        <v>0.29844961240310097</v>
      </c>
      <c r="H12" s="13"/>
      <c r="I12" s="13">
        <v>0.14806866952789699</v>
      </c>
      <c r="J12" s="13">
        <v>0.29844961240310097</v>
      </c>
      <c r="K12" s="13"/>
      <c r="L12" s="13">
        <v>0.2265625</v>
      </c>
      <c r="M12" s="13">
        <v>0.229437229437229</v>
      </c>
      <c r="N12" s="13">
        <v>0.24414715719063501</v>
      </c>
      <c r="O12" s="13">
        <v>0.21052631578947401</v>
      </c>
      <c r="P12" s="13"/>
      <c r="Q12" s="13">
        <v>0.144144144144144</v>
      </c>
      <c r="R12" s="13">
        <v>0.135135135135135</v>
      </c>
      <c r="S12" s="13">
        <v>0.184782608695652</v>
      </c>
      <c r="T12" s="13">
        <v>0.22429906542056099</v>
      </c>
      <c r="U12" s="13">
        <v>0.217741935483871</v>
      </c>
      <c r="V12" s="13">
        <v>0.244274809160305</v>
      </c>
      <c r="W12" s="13">
        <v>0.32653061224489799</v>
      </c>
      <c r="X12" s="13">
        <v>0.28070175438596501</v>
      </c>
      <c r="Y12" s="13"/>
      <c r="Z12" s="13">
        <v>0.12949640287769801</v>
      </c>
      <c r="AA12" s="13">
        <v>0.25766871165644201</v>
      </c>
      <c r="AB12" s="13">
        <v>0.22727272727272699</v>
      </c>
      <c r="AC12" s="13">
        <v>0.29608938547486002</v>
      </c>
      <c r="AD12" s="13">
        <v>0.21904761904761899</v>
      </c>
      <c r="AE12" s="13">
        <v>0.18348623853210999</v>
      </c>
      <c r="AF12" s="13">
        <v>0.26190476190476197</v>
      </c>
      <c r="AG12" s="13">
        <v>0.230769230769231</v>
      </c>
      <c r="AH12" s="13"/>
      <c r="AI12" s="13">
        <v>0.2</v>
      </c>
      <c r="AJ12" s="13">
        <v>0.23711340206185599</v>
      </c>
      <c r="AK12" s="13">
        <v>0.16339869281045799</v>
      </c>
      <c r="AL12" s="13">
        <v>0.23306772908366499</v>
      </c>
      <c r="AM12" s="13">
        <v>0.28160919540229901</v>
      </c>
      <c r="AN12" s="13"/>
      <c r="AO12" s="13">
        <v>0.24247491638796001</v>
      </c>
      <c r="AP12" s="13">
        <v>0.203125</v>
      </c>
      <c r="AQ12" s="13"/>
      <c r="AR12" s="13">
        <v>0.265625</v>
      </c>
      <c r="AS12" s="13">
        <v>0.25874125874125897</v>
      </c>
      <c r="AT12" s="13">
        <v>0.23529411764705899</v>
      </c>
      <c r="AU12" s="13">
        <v>0.25806451612903197</v>
      </c>
      <c r="AV12" s="13">
        <v>0.17647058823529399</v>
      </c>
      <c r="AW12" s="13">
        <v>0.25974025974025999</v>
      </c>
      <c r="AX12" s="13">
        <v>0.19047619047618999</v>
      </c>
      <c r="AY12" s="13">
        <v>0.26470588235294101</v>
      </c>
      <c r="AZ12" s="13">
        <v>0.22549019607843099</v>
      </c>
      <c r="BA12" s="13">
        <v>0.15517241379310301</v>
      </c>
      <c r="BB12" s="13">
        <v>0.22807017543859601</v>
      </c>
      <c r="BC12" s="13">
        <v>0.169811320754717</v>
      </c>
      <c r="BD12" s="13"/>
      <c r="BE12" s="13">
        <v>0.24079320113314401</v>
      </c>
    </row>
    <row r="13" spans="2:57" ht="30" x14ac:dyDescent="0.25">
      <c r="B13" s="14" t="s">
        <v>239</v>
      </c>
      <c r="C13" s="13">
        <v>1.52749490835031E-2</v>
      </c>
      <c r="D13" s="13">
        <v>6.4935064935064901E-2</v>
      </c>
      <c r="E13" s="13">
        <v>2.2222222222222199E-2</v>
      </c>
      <c r="F13" s="13">
        <v>1.9685039370078702E-2</v>
      </c>
      <c r="G13" s="13">
        <v>3.8759689922480598E-3</v>
      </c>
      <c r="H13" s="13"/>
      <c r="I13" s="13">
        <v>2.7896995708154501E-2</v>
      </c>
      <c r="J13" s="13">
        <v>3.8759689922480598E-3</v>
      </c>
      <c r="K13" s="13"/>
      <c r="L13" s="13">
        <v>1.5625E-2</v>
      </c>
      <c r="M13" s="13">
        <v>1.2987012987013E-2</v>
      </c>
      <c r="N13" s="13">
        <v>1.6722408026755901E-2</v>
      </c>
      <c r="O13" s="13">
        <v>1.54798761609907E-2</v>
      </c>
      <c r="P13" s="13"/>
      <c r="Q13" s="13">
        <v>5.4054054054054099E-2</v>
      </c>
      <c r="R13" s="13">
        <v>0</v>
      </c>
      <c r="S13" s="13">
        <v>2.1739130434782601E-2</v>
      </c>
      <c r="T13" s="13">
        <v>9.3457943925233603E-3</v>
      </c>
      <c r="U13" s="13">
        <v>8.0645161290322596E-3</v>
      </c>
      <c r="V13" s="13">
        <v>7.63358778625954E-3</v>
      </c>
      <c r="W13" s="13">
        <v>2.04081632653061E-2</v>
      </c>
      <c r="X13" s="13">
        <v>4.3859649122806998E-3</v>
      </c>
      <c r="Y13" s="13"/>
      <c r="Z13" s="13">
        <v>3.5971223021582698E-2</v>
      </c>
      <c r="AA13" s="13">
        <v>1.22699386503067E-2</v>
      </c>
      <c r="AB13" s="13">
        <v>1.2987012987013E-2</v>
      </c>
      <c r="AC13" s="13">
        <v>5.5865921787709499E-3</v>
      </c>
      <c r="AD13" s="13">
        <v>9.5238095238095195E-3</v>
      </c>
      <c r="AE13" s="13">
        <v>9.1743119266055103E-3</v>
      </c>
      <c r="AF13" s="13">
        <v>4.7619047619047603E-2</v>
      </c>
      <c r="AG13" s="13">
        <v>1.0989010989011E-2</v>
      </c>
      <c r="AH13" s="13"/>
      <c r="AI13" s="13">
        <v>2.2222222222222199E-2</v>
      </c>
      <c r="AJ13" s="13">
        <v>1.03092783505155E-2</v>
      </c>
      <c r="AK13" s="13">
        <v>1.30718954248366E-2</v>
      </c>
      <c r="AL13" s="13">
        <v>1.5936254980079698E-2</v>
      </c>
      <c r="AM13" s="13">
        <v>1.72413793103448E-2</v>
      </c>
      <c r="AN13" s="13"/>
      <c r="AO13" s="13">
        <v>2.1739130434782601E-2</v>
      </c>
      <c r="AP13" s="13">
        <v>5.2083333333333296E-3</v>
      </c>
      <c r="AQ13" s="13"/>
      <c r="AR13" s="13">
        <v>1.5625E-2</v>
      </c>
      <c r="AS13" s="13">
        <v>1.7482517482517501E-2</v>
      </c>
      <c r="AT13" s="13">
        <v>0</v>
      </c>
      <c r="AU13" s="13">
        <v>0</v>
      </c>
      <c r="AV13" s="13">
        <v>8.4033613445378096E-3</v>
      </c>
      <c r="AW13" s="13">
        <v>0</v>
      </c>
      <c r="AX13" s="13">
        <v>0</v>
      </c>
      <c r="AY13" s="13">
        <v>5.8823529411764698E-2</v>
      </c>
      <c r="AZ13" s="13">
        <v>2.9411764705882401E-2</v>
      </c>
      <c r="BA13" s="13">
        <v>1.72413793103448E-2</v>
      </c>
      <c r="BB13" s="13">
        <v>3.5087719298245598E-2</v>
      </c>
      <c r="BC13" s="13">
        <v>0</v>
      </c>
      <c r="BD13" s="13"/>
      <c r="BE13" s="13">
        <v>0</v>
      </c>
    </row>
    <row r="14" spans="2:57" x14ac:dyDescent="0.25">
      <c r="B14" s="14" t="s">
        <v>240</v>
      </c>
      <c r="C14" s="13">
        <v>2.0366598778004098E-2</v>
      </c>
      <c r="D14" s="13">
        <v>6.4935064935064901E-2</v>
      </c>
      <c r="E14" s="13">
        <v>5.9259259259259303E-2</v>
      </c>
      <c r="F14" s="13">
        <v>1.1811023622047201E-2</v>
      </c>
      <c r="G14" s="13">
        <v>7.7519379844961196E-3</v>
      </c>
      <c r="H14" s="13"/>
      <c r="I14" s="13">
        <v>3.4334763948497903E-2</v>
      </c>
      <c r="J14" s="13">
        <v>7.7519379844961196E-3</v>
      </c>
      <c r="K14" s="13"/>
      <c r="L14" s="13">
        <v>2.34375E-2</v>
      </c>
      <c r="M14" s="13">
        <v>8.6580086580086597E-3</v>
      </c>
      <c r="N14" s="13">
        <v>2.6755852842809399E-2</v>
      </c>
      <c r="O14" s="13">
        <v>2.1671826625387001E-2</v>
      </c>
      <c r="P14" s="13"/>
      <c r="Q14" s="13">
        <v>5.4054054054054099E-2</v>
      </c>
      <c r="R14" s="13">
        <v>5.4054054054054099E-2</v>
      </c>
      <c r="S14" s="13">
        <v>1.0869565217391301E-2</v>
      </c>
      <c r="T14" s="13">
        <v>2.80373831775701E-2</v>
      </c>
      <c r="U14" s="13">
        <v>0</v>
      </c>
      <c r="V14" s="13">
        <v>2.2900763358778602E-2</v>
      </c>
      <c r="W14" s="13">
        <v>1.02040816326531E-2</v>
      </c>
      <c r="X14" s="13">
        <v>8.7719298245613996E-3</v>
      </c>
      <c r="Y14" s="13"/>
      <c r="Z14" s="13">
        <v>3.5971223021582698E-2</v>
      </c>
      <c r="AA14" s="13">
        <v>6.13496932515337E-3</v>
      </c>
      <c r="AB14" s="13">
        <v>1.2987012987013E-2</v>
      </c>
      <c r="AC14" s="13">
        <v>1.67597765363128E-2</v>
      </c>
      <c r="AD14" s="13">
        <v>3.8095238095238099E-2</v>
      </c>
      <c r="AE14" s="13">
        <v>9.1743119266055103E-3</v>
      </c>
      <c r="AF14" s="13">
        <v>0</v>
      </c>
      <c r="AG14" s="13">
        <v>4.3956043956044001E-2</v>
      </c>
      <c r="AH14" s="13"/>
      <c r="AI14" s="13">
        <v>2.2222222222222199E-2</v>
      </c>
      <c r="AJ14" s="13">
        <v>4.1237113402061903E-2</v>
      </c>
      <c r="AK14" s="13">
        <v>1.9607843137254902E-2</v>
      </c>
      <c r="AL14" s="13">
        <v>1.7928286852589601E-2</v>
      </c>
      <c r="AM14" s="13">
        <v>1.1494252873563199E-2</v>
      </c>
      <c r="AN14" s="13"/>
      <c r="AO14" s="13">
        <v>2.5083612040133801E-2</v>
      </c>
      <c r="AP14" s="13">
        <v>1.3020833333333299E-2</v>
      </c>
      <c r="AQ14" s="13"/>
      <c r="AR14" s="13">
        <v>0</v>
      </c>
      <c r="AS14" s="13">
        <v>1.3986013986014E-2</v>
      </c>
      <c r="AT14" s="13">
        <v>5.8823529411764698E-2</v>
      </c>
      <c r="AU14" s="13">
        <v>3.2258064516128997E-2</v>
      </c>
      <c r="AV14" s="13">
        <v>8.4033613445378096E-3</v>
      </c>
      <c r="AW14" s="13">
        <v>3.8961038961039002E-2</v>
      </c>
      <c r="AX14" s="13">
        <v>1.1904761904761901E-2</v>
      </c>
      <c r="AY14" s="13">
        <v>2.9411764705882401E-2</v>
      </c>
      <c r="AZ14" s="13">
        <v>2.9411764705882401E-2</v>
      </c>
      <c r="BA14" s="13">
        <v>3.4482758620689703E-2</v>
      </c>
      <c r="BB14" s="13">
        <v>3.5087719298245598E-2</v>
      </c>
      <c r="BC14" s="13">
        <v>1.88679245283019E-2</v>
      </c>
      <c r="BD14" s="13"/>
      <c r="BE14" s="13">
        <v>8.4985835694051E-3</v>
      </c>
    </row>
    <row r="15" spans="2:57" x14ac:dyDescent="0.25">
      <c r="B15" s="14" t="s">
        <v>134</v>
      </c>
      <c r="C15" s="19">
        <v>3.7678207739307502E-2</v>
      </c>
      <c r="D15" s="19">
        <v>2.5974025974026E-2</v>
      </c>
      <c r="E15" s="19">
        <v>7.4074074074074098E-2</v>
      </c>
      <c r="F15" s="19">
        <v>3.9370078740157501E-2</v>
      </c>
      <c r="G15" s="19">
        <v>2.9069767441860499E-2</v>
      </c>
      <c r="H15" s="19"/>
      <c r="I15" s="19">
        <v>4.7210300429184601E-2</v>
      </c>
      <c r="J15" s="19">
        <v>2.9069767441860499E-2</v>
      </c>
      <c r="K15" s="19"/>
      <c r="L15" s="19">
        <v>1.5625E-2</v>
      </c>
      <c r="M15" s="19">
        <v>1.2987012987013E-2</v>
      </c>
      <c r="N15" s="19">
        <v>3.0100334448160501E-2</v>
      </c>
      <c r="O15" s="19">
        <v>7.1207430340557307E-2</v>
      </c>
      <c r="P15" s="19"/>
      <c r="Q15" s="19">
        <v>1.8018018018018001E-2</v>
      </c>
      <c r="R15" s="19">
        <v>9.45945945945946E-2</v>
      </c>
      <c r="S15" s="19">
        <v>5.4347826086956499E-2</v>
      </c>
      <c r="T15" s="19">
        <v>9.3457943925233603E-3</v>
      </c>
      <c r="U15" s="19">
        <v>3.2258064516128997E-2</v>
      </c>
      <c r="V15" s="19">
        <v>2.2900763358778602E-2</v>
      </c>
      <c r="W15" s="19">
        <v>3.06122448979592E-2</v>
      </c>
      <c r="X15" s="19">
        <v>3.94736842105263E-2</v>
      </c>
      <c r="Y15" s="19"/>
      <c r="Z15" s="19">
        <v>3.5971223021582698E-2</v>
      </c>
      <c r="AA15" s="19">
        <v>6.13496932515337E-2</v>
      </c>
      <c r="AB15" s="19">
        <v>3.2467532467532499E-2</v>
      </c>
      <c r="AC15" s="19">
        <v>2.23463687150838E-2</v>
      </c>
      <c r="AD15" s="19">
        <v>9.5238095238095195E-3</v>
      </c>
      <c r="AE15" s="19">
        <v>5.5045871559633003E-2</v>
      </c>
      <c r="AF15" s="19">
        <v>4.7619047619047603E-2</v>
      </c>
      <c r="AG15" s="19">
        <v>4.3956043956044001E-2</v>
      </c>
      <c r="AH15" s="19"/>
      <c r="AI15" s="19">
        <v>6.6666666666666693E-2</v>
      </c>
      <c r="AJ15" s="19">
        <v>6.18556701030928E-2</v>
      </c>
      <c r="AK15" s="19">
        <v>5.22875816993464E-2</v>
      </c>
      <c r="AL15" s="19">
        <v>2.5896414342629501E-2</v>
      </c>
      <c r="AM15" s="19">
        <v>2.8735632183908E-2</v>
      </c>
      <c r="AN15" s="19"/>
      <c r="AO15" s="19">
        <v>3.67892976588629E-2</v>
      </c>
      <c r="AP15" s="19">
        <v>3.90625E-2</v>
      </c>
      <c r="AQ15" s="19"/>
      <c r="AR15" s="19">
        <v>7.8125E-2</v>
      </c>
      <c r="AS15" s="19">
        <v>2.7972027972028E-2</v>
      </c>
      <c r="AT15" s="19">
        <v>5.8823529411764698E-2</v>
      </c>
      <c r="AU15" s="19">
        <v>3.2258064516128997E-2</v>
      </c>
      <c r="AV15" s="19">
        <v>3.3613445378151301E-2</v>
      </c>
      <c r="AW15" s="19">
        <v>2.5974025974026E-2</v>
      </c>
      <c r="AX15" s="19">
        <v>1.1904761904761901E-2</v>
      </c>
      <c r="AY15" s="19">
        <v>2.9411764705882401E-2</v>
      </c>
      <c r="AZ15" s="19">
        <v>3.9215686274509803E-2</v>
      </c>
      <c r="BA15" s="19">
        <v>5.1724137931034503E-2</v>
      </c>
      <c r="BB15" s="19">
        <v>0.105263157894737</v>
      </c>
      <c r="BC15" s="19">
        <v>1.88679245283019E-2</v>
      </c>
      <c r="BD15" s="19"/>
      <c r="BE15" s="19">
        <v>0</v>
      </c>
    </row>
    <row r="16" spans="2:57" x14ac:dyDescent="0.25">
      <c r="B16" s="15" t="s">
        <v>242</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BE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250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353</v>
      </c>
      <c r="D7" s="10">
        <v>19</v>
      </c>
      <c r="E7" s="10">
        <v>44</v>
      </c>
      <c r="F7" s="10">
        <v>85</v>
      </c>
      <c r="G7" s="10">
        <v>205</v>
      </c>
      <c r="H7" s="10"/>
      <c r="I7" s="10">
        <v>148</v>
      </c>
      <c r="J7" s="10">
        <v>205</v>
      </c>
      <c r="K7" s="10"/>
      <c r="L7" s="10">
        <v>55</v>
      </c>
      <c r="M7" s="10">
        <v>103</v>
      </c>
      <c r="N7" s="10">
        <v>115</v>
      </c>
      <c r="O7" s="10">
        <v>79</v>
      </c>
      <c r="P7" s="10"/>
      <c r="Q7" s="10">
        <v>33</v>
      </c>
      <c r="R7" s="10">
        <v>23</v>
      </c>
      <c r="S7" s="10">
        <v>35</v>
      </c>
      <c r="T7" s="10">
        <v>33</v>
      </c>
      <c r="U7" s="10">
        <v>52</v>
      </c>
      <c r="V7" s="10">
        <v>48</v>
      </c>
      <c r="W7" s="10">
        <v>36</v>
      </c>
      <c r="X7" s="10">
        <v>88</v>
      </c>
      <c r="Y7" s="10"/>
      <c r="Z7" s="10">
        <v>43</v>
      </c>
      <c r="AA7" s="10">
        <v>49</v>
      </c>
      <c r="AB7" s="10">
        <v>62</v>
      </c>
      <c r="AC7" s="10">
        <v>83</v>
      </c>
      <c r="AD7" s="10">
        <v>38</v>
      </c>
      <c r="AE7" s="10">
        <v>37</v>
      </c>
      <c r="AF7" s="10">
        <v>14</v>
      </c>
      <c r="AG7" s="10">
        <v>27</v>
      </c>
      <c r="AH7" s="10"/>
      <c r="AI7" s="10">
        <v>12</v>
      </c>
      <c r="AJ7" s="10">
        <v>28</v>
      </c>
      <c r="AK7" s="10">
        <v>47</v>
      </c>
      <c r="AL7" s="10">
        <v>183</v>
      </c>
      <c r="AM7" s="10">
        <v>81</v>
      </c>
      <c r="AN7" s="10"/>
      <c r="AO7" s="10">
        <v>194</v>
      </c>
      <c r="AP7" s="10">
        <v>159</v>
      </c>
      <c r="AQ7" s="10"/>
      <c r="AR7" s="10">
        <v>14</v>
      </c>
      <c r="AS7" s="10">
        <v>126</v>
      </c>
      <c r="AT7" s="10">
        <v>4</v>
      </c>
      <c r="AU7" s="10">
        <v>10</v>
      </c>
      <c r="AV7" s="10">
        <v>51</v>
      </c>
      <c r="AW7" s="10">
        <v>23</v>
      </c>
      <c r="AX7" s="10">
        <v>35</v>
      </c>
      <c r="AY7" s="10">
        <v>12</v>
      </c>
      <c r="AZ7" s="10">
        <v>37</v>
      </c>
      <c r="BA7" s="10">
        <v>10</v>
      </c>
      <c r="BB7" s="10">
        <v>22</v>
      </c>
      <c r="BC7" s="10">
        <v>9</v>
      </c>
      <c r="BD7" s="10"/>
      <c r="BE7" s="10">
        <v>353</v>
      </c>
    </row>
    <row r="8" spans="2:57" x14ac:dyDescent="0.25">
      <c r="B8" s="14" t="s">
        <v>243</v>
      </c>
      <c r="C8" s="13">
        <v>0.10481586402266301</v>
      </c>
      <c r="D8" s="13">
        <v>0.21052631578947401</v>
      </c>
      <c r="E8" s="13">
        <v>0.18181818181818199</v>
      </c>
      <c r="F8" s="13">
        <v>0.11764705882352899</v>
      </c>
      <c r="G8" s="13">
        <v>7.3170731707317097E-2</v>
      </c>
      <c r="H8" s="13"/>
      <c r="I8" s="13">
        <v>0.14864864864864899</v>
      </c>
      <c r="J8" s="13">
        <v>7.3170731707317097E-2</v>
      </c>
      <c r="K8" s="13"/>
      <c r="L8" s="13">
        <v>0.12727272727272701</v>
      </c>
      <c r="M8" s="13">
        <v>0.116504854368932</v>
      </c>
      <c r="N8" s="13">
        <v>6.9565217391304293E-2</v>
      </c>
      <c r="O8" s="13">
        <v>0.126582278481013</v>
      </c>
      <c r="P8" s="13"/>
      <c r="Q8" s="13">
        <v>0.33333333333333298</v>
      </c>
      <c r="R8" s="13">
        <v>0.217391304347826</v>
      </c>
      <c r="S8" s="13">
        <v>2.8571428571428598E-2</v>
      </c>
      <c r="T8" s="13">
        <v>9.0909090909090898E-2</v>
      </c>
      <c r="U8" s="13">
        <v>7.69230769230769E-2</v>
      </c>
      <c r="V8" s="13">
        <v>6.25E-2</v>
      </c>
      <c r="W8" s="13">
        <v>5.5555555555555601E-2</v>
      </c>
      <c r="X8" s="13">
        <v>9.0909090909090898E-2</v>
      </c>
      <c r="Y8" s="13"/>
      <c r="Z8" s="13">
        <v>6.9767441860465101E-2</v>
      </c>
      <c r="AA8" s="13">
        <v>0.20408163265306101</v>
      </c>
      <c r="AB8" s="13">
        <v>9.6774193548387094E-2</v>
      </c>
      <c r="AC8" s="13">
        <v>4.81927710843374E-2</v>
      </c>
      <c r="AD8" s="13">
        <v>7.8947368421052599E-2</v>
      </c>
      <c r="AE8" s="13">
        <v>0.18918918918918901</v>
      </c>
      <c r="AF8" s="13">
        <v>0</v>
      </c>
      <c r="AG8" s="13">
        <v>0.148148148148148</v>
      </c>
      <c r="AH8" s="13"/>
      <c r="AI8" s="13">
        <v>8.3333333333333301E-2</v>
      </c>
      <c r="AJ8" s="13">
        <v>0.17857142857142899</v>
      </c>
      <c r="AK8" s="13">
        <v>0.21276595744680901</v>
      </c>
      <c r="AL8" s="13">
        <v>8.7431693989070997E-2</v>
      </c>
      <c r="AM8" s="13">
        <v>6.1728395061728399E-2</v>
      </c>
      <c r="AN8" s="13"/>
      <c r="AO8" s="13">
        <v>7.2164948453608199E-2</v>
      </c>
      <c r="AP8" s="13">
        <v>0.14465408805031399</v>
      </c>
      <c r="AQ8" s="13"/>
      <c r="AR8" s="13">
        <v>7.1428571428571397E-2</v>
      </c>
      <c r="AS8" s="13">
        <v>7.9365079365079402E-2</v>
      </c>
      <c r="AT8" s="13">
        <v>0</v>
      </c>
      <c r="AU8" s="13">
        <v>0.1</v>
      </c>
      <c r="AV8" s="13">
        <v>0.11764705882352899</v>
      </c>
      <c r="AW8" s="13">
        <v>0.13043478260869601</v>
      </c>
      <c r="AX8" s="13">
        <v>0.14285714285714299</v>
      </c>
      <c r="AY8" s="13">
        <v>0</v>
      </c>
      <c r="AZ8" s="13">
        <v>0.135135135135135</v>
      </c>
      <c r="BA8" s="13">
        <v>0.2</v>
      </c>
      <c r="BB8" s="13">
        <v>0.18181818181818199</v>
      </c>
      <c r="BC8" s="13">
        <v>0</v>
      </c>
      <c r="BD8" s="13"/>
      <c r="BE8" s="13">
        <v>0.10481586402266301</v>
      </c>
    </row>
    <row r="9" spans="2:57" x14ac:dyDescent="0.25">
      <c r="B9" s="14" t="s">
        <v>244</v>
      </c>
      <c r="C9" s="13">
        <v>0.18696883852691201</v>
      </c>
      <c r="D9" s="13">
        <v>0.31578947368421101</v>
      </c>
      <c r="E9" s="13">
        <v>0.204545454545455</v>
      </c>
      <c r="F9" s="13">
        <v>0.2</v>
      </c>
      <c r="G9" s="13">
        <v>0.16585365853658501</v>
      </c>
      <c r="H9" s="13"/>
      <c r="I9" s="13">
        <v>0.21621621621621601</v>
      </c>
      <c r="J9" s="13">
        <v>0.16585365853658501</v>
      </c>
      <c r="K9" s="13"/>
      <c r="L9" s="13">
        <v>0.18181818181818199</v>
      </c>
      <c r="M9" s="13">
        <v>0.233009708737864</v>
      </c>
      <c r="N9" s="13">
        <v>0.16521739130434801</v>
      </c>
      <c r="O9" s="13">
        <v>0.164556962025316</v>
      </c>
      <c r="P9" s="13"/>
      <c r="Q9" s="13">
        <v>0.24242424242424199</v>
      </c>
      <c r="R9" s="13">
        <v>0.26086956521739102</v>
      </c>
      <c r="S9" s="13">
        <v>0.14285714285714299</v>
      </c>
      <c r="T9" s="13">
        <v>0.24242424242424199</v>
      </c>
      <c r="U9" s="13">
        <v>0.21153846153846201</v>
      </c>
      <c r="V9" s="13">
        <v>0.14583333333333301</v>
      </c>
      <c r="W9" s="13">
        <v>0.194444444444444</v>
      </c>
      <c r="X9" s="13">
        <v>0.14772727272727301</v>
      </c>
      <c r="Y9" s="13"/>
      <c r="Z9" s="13">
        <v>0.27906976744186002</v>
      </c>
      <c r="AA9" s="13">
        <v>0.102040816326531</v>
      </c>
      <c r="AB9" s="13">
        <v>0.209677419354839</v>
      </c>
      <c r="AC9" s="13">
        <v>0.20481927710843401</v>
      </c>
      <c r="AD9" s="13">
        <v>5.2631578947368397E-2</v>
      </c>
      <c r="AE9" s="13">
        <v>0.29729729729729698</v>
      </c>
      <c r="AF9" s="13">
        <v>0.14285714285714299</v>
      </c>
      <c r="AG9" s="13">
        <v>0.148148148148148</v>
      </c>
      <c r="AH9" s="13"/>
      <c r="AI9" s="13">
        <v>8.3333333333333301E-2</v>
      </c>
      <c r="AJ9" s="13">
        <v>0.107142857142857</v>
      </c>
      <c r="AK9" s="13">
        <v>0.14893617021276601</v>
      </c>
      <c r="AL9" s="13">
        <v>0.19672131147541</v>
      </c>
      <c r="AM9" s="13">
        <v>0.209876543209877</v>
      </c>
      <c r="AN9" s="13"/>
      <c r="AO9" s="13">
        <v>0.19587628865979401</v>
      </c>
      <c r="AP9" s="13">
        <v>0.17610062893081799</v>
      </c>
      <c r="AQ9" s="13"/>
      <c r="AR9" s="13">
        <v>0.214285714285714</v>
      </c>
      <c r="AS9" s="13">
        <v>0.206349206349206</v>
      </c>
      <c r="AT9" s="13">
        <v>0.75</v>
      </c>
      <c r="AU9" s="13">
        <v>0.1</v>
      </c>
      <c r="AV9" s="13">
        <v>0.13725490196078399</v>
      </c>
      <c r="AW9" s="13">
        <v>0.13043478260869601</v>
      </c>
      <c r="AX9" s="13">
        <v>0.2</v>
      </c>
      <c r="AY9" s="13">
        <v>0.25</v>
      </c>
      <c r="AZ9" s="13">
        <v>0.162162162162162</v>
      </c>
      <c r="BA9" s="13">
        <v>0</v>
      </c>
      <c r="BB9" s="13">
        <v>0.27272727272727298</v>
      </c>
      <c r="BC9" s="13">
        <v>0.11111111111111099</v>
      </c>
      <c r="BD9" s="13"/>
      <c r="BE9" s="13">
        <v>0.18696883852691201</v>
      </c>
    </row>
    <row r="10" spans="2:57" x14ac:dyDescent="0.25">
      <c r="B10" s="14" t="s">
        <v>245</v>
      </c>
      <c r="C10" s="13">
        <v>0.297450424929178</v>
      </c>
      <c r="D10" s="13">
        <v>0.21052631578947401</v>
      </c>
      <c r="E10" s="13">
        <v>0.15909090909090901</v>
      </c>
      <c r="F10" s="13">
        <v>0.34117647058823503</v>
      </c>
      <c r="G10" s="13">
        <v>0.31707317073170699</v>
      </c>
      <c r="H10" s="13"/>
      <c r="I10" s="13">
        <v>0.27027027027027001</v>
      </c>
      <c r="J10" s="13">
        <v>0.31707317073170699</v>
      </c>
      <c r="K10" s="13"/>
      <c r="L10" s="13">
        <v>0.29090909090909101</v>
      </c>
      <c r="M10" s="13">
        <v>0.26213592233009703</v>
      </c>
      <c r="N10" s="13">
        <v>0.356521739130435</v>
      </c>
      <c r="O10" s="13">
        <v>0.265822784810127</v>
      </c>
      <c r="P10" s="13"/>
      <c r="Q10" s="13">
        <v>0.15151515151515199</v>
      </c>
      <c r="R10" s="13">
        <v>0.30434782608695699</v>
      </c>
      <c r="S10" s="13">
        <v>0.51428571428571401</v>
      </c>
      <c r="T10" s="13">
        <v>0.15151515151515199</v>
      </c>
      <c r="U10" s="13">
        <v>0.269230769230769</v>
      </c>
      <c r="V10" s="13">
        <v>0.33333333333333298</v>
      </c>
      <c r="W10" s="13">
        <v>0.27777777777777801</v>
      </c>
      <c r="X10" s="13">
        <v>0.31818181818181801</v>
      </c>
      <c r="Y10" s="13"/>
      <c r="Z10" s="13">
        <v>0.27906976744186002</v>
      </c>
      <c r="AA10" s="13">
        <v>0.20408163265306101</v>
      </c>
      <c r="AB10" s="13">
        <v>0.27419354838709697</v>
      </c>
      <c r="AC10" s="13">
        <v>0.30120481927710802</v>
      </c>
      <c r="AD10" s="13">
        <v>0.42105263157894701</v>
      </c>
      <c r="AE10" s="13">
        <v>0.21621621621621601</v>
      </c>
      <c r="AF10" s="13">
        <v>0.35714285714285698</v>
      </c>
      <c r="AG10" s="13">
        <v>0.44444444444444398</v>
      </c>
      <c r="AH10" s="13"/>
      <c r="AI10" s="13">
        <v>8.3333333333333301E-2</v>
      </c>
      <c r="AJ10" s="13">
        <v>0.28571428571428598</v>
      </c>
      <c r="AK10" s="13">
        <v>0.25531914893617003</v>
      </c>
      <c r="AL10" s="13">
        <v>0.32786885245901598</v>
      </c>
      <c r="AM10" s="13">
        <v>0.296296296296296</v>
      </c>
      <c r="AN10" s="13"/>
      <c r="AO10" s="13">
        <v>0.335051546391753</v>
      </c>
      <c r="AP10" s="13">
        <v>0.25157232704402499</v>
      </c>
      <c r="AQ10" s="13"/>
      <c r="AR10" s="13">
        <v>0.28571428571428598</v>
      </c>
      <c r="AS10" s="13">
        <v>0.27777777777777801</v>
      </c>
      <c r="AT10" s="13">
        <v>0.25</v>
      </c>
      <c r="AU10" s="13">
        <v>0.1</v>
      </c>
      <c r="AV10" s="13">
        <v>0.35294117647058798</v>
      </c>
      <c r="AW10" s="13">
        <v>0.217391304347826</v>
      </c>
      <c r="AX10" s="13">
        <v>0.34285714285714303</v>
      </c>
      <c r="AY10" s="13">
        <v>0.33333333333333298</v>
      </c>
      <c r="AZ10" s="13">
        <v>0.40540540540540498</v>
      </c>
      <c r="BA10" s="13">
        <v>0.3</v>
      </c>
      <c r="BB10" s="13">
        <v>0.22727272727272699</v>
      </c>
      <c r="BC10" s="13">
        <v>0.22222222222222199</v>
      </c>
      <c r="BD10" s="13"/>
      <c r="BE10" s="13">
        <v>0.297450424929178</v>
      </c>
    </row>
    <row r="11" spans="2:57" x14ac:dyDescent="0.25">
      <c r="B11" s="14" t="s">
        <v>246</v>
      </c>
      <c r="C11" s="13">
        <v>0.22096317280453301</v>
      </c>
      <c r="D11" s="13">
        <v>0.157894736842105</v>
      </c>
      <c r="E11" s="13">
        <v>0.27272727272727298</v>
      </c>
      <c r="F11" s="13">
        <v>0.152941176470588</v>
      </c>
      <c r="G11" s="13">
        <v>0.24390243902438999</v>
      </c>
      <c r="H11" s="13"/>
      <c r="I11" s="13">
        <v>0.18918918918918901</v>
      </c>
      <c r="J11" s="13">
        <v>0.24390243902438999</v>
      </c>
      <c r="K11" s="13"/>
      <c r="L11" s="13">
        <v>0.236363636363636</v>
      </c>
      <c r="M11" s="13">
        <v>0.18446601941747601</v>
      </c>
      <c r="N11" s="13">
        <v>0.24347826086956501</v>
      </c>
      <c r="O11" s="13">
        <v>0.227848101265823</v>
      </c>
      <c r="P11" s="13"/>
      <c r="Q11" s="13">
        <v>9.0909090909090898E-2</v>
      </c>
      <c r="R11" s="13">
        <v>0.173913043478261</v>
      </c>
      <c r="S11" s="13">
        <v>0.17142857142857101</v>
      </c>
      <c r="T11" s="13">
        <v>0.27272727272727298</v>
      </c>
      <c r="U11" s="13">
        <v>0.19230769230769201</v>
      </c>
      <c r="V11" s="13">
        <v>0.27083333333333298</v>
      </c>
      <c r="W11" s="13">
        <v>0.30555555555555602</v>
      </c>
      <c r="X11" s="13">
        <v>0.25</v>
      </c>
      <c r="Y11" s="13"/>
      <c r="Z11" s="13">
        <v>0.209302325581395</v>
      </c>
      <c r="AA11" s="13">
        <v>0.20408163265306101</v>
      </c>
      <c r="AB11" s="13">
        <v>0.17741935483870999</v>
      </c>
      <c r="AC11" s="13">
        <v>0.28915662650602397</v>
      </c>
      <c r="AD11" s="13">
        <v>0.26315789473684198</v>
      </c>
      <c r="AE11" s="13">
        <v>0.108108108108108</v>
      </c>
      <c r="AF11" s="13">
        <v>0.214285714285714</v>
      </c>
      <c r="AG11" s="13">
        <v>0.25925925925925902</v>
      </c>
      <c r="AH11" s="13"/>
      <c r="AI11" s="13">
        <v>0.5</v>
      </c>
      <c r="AJ11" s="13">
        <v>0.17857142857142899</v>
      </c>
      <c r="AK11" s="13">
        <v>0.23404255319148901</v>
      </c>
      <c r="AL11" s="13">
        <v>0.19672131147541</v>
      </c>
      <c r="AM11" s="13">
        <v>0.24691358024691401</v>
      </c>
      <c r="AN11" s="13"/>
      <c r="AO11" s="13">
        <v>0.22164948453608199</v>
      </c>
      <c r="AP11" s="13">
        <v>0.22012578616352199</v>
      </c>
      <c r="AQ11" s="13"/>
      <c r="AR11" s="13">
        <v>0.14285714285714299</v>
      </c>
      <c r="AS11" s="13">
        <v>0.25396825396825401</v>
      </c>
      <c r="AT11" s="13">
        <v>0</v>
      </c>
      <c r="AU11" s="13">
        <v>0.3</v>
      </c>
      <c r="AV11" s="13">
        <v>0.17647058823529399</v>
      </c>
      <c r="AW11" s="13">
        <v>0.30434782608695699</v>
      </c>
      <c r="AX11" s="13">
        <v>0.14285714285714299</v>
      </c>
      <c r="AY11" s="13">
        <v>0.16666666666666699</v>
      </c>
      <c r="AZ11" s="13">
        <v>0.18918918918918901</v>
      </c>
      <c r="BA11" s="13">
        <v>0.2</v>
      </c>
      <c r="BB11" s="13">
        <v>0.22727272727272699</v>
      </c>
      <c r="BC11" s="13">
        <v>0.44444444444444398</v>
      </c>
      <c r="BD11" s="13"/>
      <c r="BE11" s="13">
        <v>0.22096317280453301</v>
      </c>
    </row>
    <row r="12" spans="2:57" x14ac:dyDescent="0.25">
      <c r="B12" s="14" t="s">
        <v>247</v>
      </c>
      <c r="C12" s="13">
        <v>8.2152974504249299E-2</v>
      </c>
      <c r="D12" s="13">
        <v>5.2631578947368397E-2</v>
      </c>
      <c r="E12" s="13">
        <v>9.0909090909090898E-2</v>
      </c>
      <c r="F12" s="13">
        <v>7.0588235294117604E-2</v>
      </c>
      <c r="G12" s="13">
        <v>8.7804878048780496E-2</v>
      </c>
      <c r="H12" s="13"/>
      <c r="I12" s="13">
        <v>7.4324324324324301E-2</v>
      </c>
      <c r="J12" s="13">
        <v>8.7804878048780496E-2</v>
      </c>
      <c r="K12" s="13"/>
      <c r="L12" s="13">
        <v>7.2727272727272696E-2</v>
      </c>
      <c r="M12" s="13">
        <v>0.106796116504854</v>
      </c>
      <c r="N12" s="13">
        <v>9.5652173913043495E-2</v>
      </c>
      <c r="O12" s="13">
        <v>3.7974683544303799E-2</v>
      </c>
      <c r="P12" s="13"/>
      <c r="Q12" s="13">
        <v>9.0909090909090898E-2</v>
      </c>
      <c r="R12" s="13">
        <v>0</v>
      </c>
      <c r="S12" s="13">
        <v>2.8571428571428598E-2</v>
      </c>
      <c r="T12" s="13">
        <v>9.0909090909090898E-2</v>
      </c>
      <c r="U12" s="13">
        <v>9.6153846153846201E-2</v>
      </c>
      <c r="V12" s="13">
        <v>0.1875</v>
      </c>
      <c r="W12" s="13">
        <v>0.13888888888888901</v>
      </c>
      <c r="X12" s="13">
        <v>3.4090909090909102E-2</v>
      </c>
      <c r="Y12" s="13"/>
      <c r="Z12" s="13">
        <v>2.32558139534884E-2</v>
      </c>
      <c r="AA12" s="13">
        <v>0.16326530612244899</v>
      </c>
      <c r="AB12" s="13">
        <v>8.0645161290322606E-2</v>
      </c>
      <c r="AC12" s="13">
        <v>6.02409638554217E-2</v>
      </c>
      <c r="AD12" s="13">
        <v>0.105263157894737</v>
      </c>
      <c r="AE12" s="13">
        <v>0.135135135135135</v>
      </c>
      <c r="AF12" s="13">
        <v>7.1428571428571397E-2</v>
      </c>
      <c r="AG12" s="13">
        <v>0</v>
      </c>
      <c r="AH12" s="13"/>
      <c r="AI12" s="13">
        <v>8.3333333333333301E-2</v>
      </c>
      <c r="AJ12" s="13">
        <v>3.5714285714285698E-2</v>
      </c>
      <c r="AK12" s="13">
        <v>2.1276595744680899E-2</v>
      </c>
      <c r="AL12" s="13">
        <v>0.114754098360656</v>
      </c>
      <c r="AM12" s="13">
        <v>6.1728395061728399E-2</v>
      </c>
      <c r="AN12" s="13"/>
      <c r="AO12" s="13">
        <v>0.10309278350515499</v>
      </c>
      <c r="AP12" s="13">
        <v>5.6603773584905703E-2</v>
      </c>
      <c r="AQ12" s="13"/>
      <c r="AR12" s="13">
        <v>0.214285714285714</v>
      </c>
      <c r="AS12" s="13">
        <v>9.5238095238095205E-2</v>
      </c>
      <c r="AT12" s="13">
        <v>0</v>
      </c>
      <c r="AU12" s="13">
        <v>0.2</v>
      </c>
      <c r="AV12" s="13">
        <v>7.8431372549019607E-2</v>
      </c>
      <c r="AW12" s="13">
        <v>8.6956521739130405E-2</v>
      </c>
      <c r="AX12" s="13">
        <v>5.7142857142857099E-2</v>
      </c>
      <c r="AY12" s="13">
        <v>8.3333333333333301E-2</v>
      </c>
      <c r="AZ12" s="13">
        <v>2.7027027027027001E-2</v>
      </c>
      <c r="BA12" s="13">
        <v>0.1</v>
      </c>
      <c r="BB12" s="13">
        <v>4.5454545454545497E-2</v>
      </c>
      <c r="BC12" s="13">
        <v>0</v>
      </c>
      <c r="BD12" s="13"/>
      <c r="BE12" s="13">
        <v>8.2152974504249299E-2</v>
      </c>
    </row>
    <row r="13" spans="2:57" x14ac:dyDescent="0.25">
      <c r="B13" s="14" t="s">
        <v>248</v>
      </c>
      <c r="C13" s="13">
        <v>3.9660056657223802E-2</v>
      </c>
      <c r="D13" s="13">
        <v>5.2631578947368397E-2</v>
      </c>
      <c r="E13" s="13">
        <v>6.8181818181818205E-2</v>
      </c>
      <c r="F13" s="13">
        <v>3.5294117647058802E-2</v>
      </c>
      <c r="G13" s="13">
        <v>3.4146341463414602E-2</v>
      </c>
      <c r="H13" s="13"/>
      <c r="I13" s="13">
        <v>4.72972972972973E-2</v>
      </c>
      <c r="J13" s="13">
        <v>3.4146341463414602E-2</v>
      </c>
      <c r="K13" s="13"/>
      <c r="L13" s="13">
        <v>7.2727272727272696E-2</v>
      </c>
      <c r="M13" s="13">
        <v>4.85436893203883E-2</v>
      </c>
      <c r="N13" s="13">
        <v>0</v>
      </c>
      <c r="O13" s="13">
        <v>6.3291139240506306E-2</v>
      </c>
      <c r="P13" s="13"/>
      <c r="Q13" s="13">
        <v>3.03030303030303E-2</v>
      </c>
      <c r="R13" s="13">
        <v>0</v>
      </c>
      <c r="S13" s="13">
        <v>8.5714285714285701E-2</v>
      </c>
      <c r="T13" s="13">
        <v>9.0909090909090898E-2</v>
      </c>
      <c r="U13" s="13">
        <v>1.9230769230769201E-2</v>
      </c>
      <c r="V13" s="13">
        <v>0</v>
      </c>
      <c r="W13" s="13">
        <v>2.7777777777777801E-2</v>
      </c>
      <c r="X13" s="13">
        <v>5.6818181818181802E-2</v>
      </c>
      <c r="Y13" s="13"/>
      <c r="Z13" s="13">
        <v>2.32558139534884E-2</v>
      </c>
      <c r="AA13" s="13">
        <v>8.1632653061224497E-2</v>
      </c>
      <c r="AB13" s="13">
        <v>4.8387096774193498E-2</v>
      </c>
      <c r="AC13" s="13">
        <v>6.02409638554217E-2</v>
      </c>
      <c r="AD13" s="13">
        <v>0</v>
      </c>
      <c r="AE13" s="13">
        <v>2.7027027027027001E-2</v>
      </c>
      <c r="AF13" s="13">
        <v>0</v>
      </c>
      <c r="AG13" s="13">
        <v>0</v>
      </c>
      <c r="AH13" s="13"/>
      <c r="AI13" s="13">
        <v>8.3333333333333301E-2</v>
      </c>
      <c r="AJ13" s="13">
        <v>3.5714285714285698E-2</v>
      </c>
      <c r="AK13" s="13">
        <v>6.3829787234042507E-2</v>
      </c>
      <c r="AL13" s="13">
        <v>1.63934426229508E-2</v>
      </c>
      <c r="AM13" s="13">
        <v>7.4074074074074098E-2</v>
      </c>
      <c r="AN13" s="13"/>
      <c r="AO13" s="13">
        <v>3.09278350515464E-2</v>
      </c>
      <c r="AP13" s="13">
        <v>5.0314465408804999E-2</v>
      </c>
      <c r="AQ13" s="13"/>
      <c r="AR13" s="13">
        <v>7.1428571428571397E-2</v>
      </c>
      <c r="AS13" s="13">
        <v>3.1746031746031703E-2</v>
      </c>
      <c r="AT13" s="13">
        <v>0</v>
      </c>
      <c r="AU13" s="13">
        <v>0</v>
      </c>
      <c r="AV13" s="13">
        <v>3.9215686274509803E-2</v>
      </c>
      <c r="AW13" s="13">
        <v>8.6956521739130405E-2</v>
      </c>
      <c r="AX13" s="13">
        <v>5.7142857142857099E-2</v>
      </c>
      <c r="AY13" s="13">
        <v>0</v>
      </c>
      <c r="AZ13" s="13">
        <v>2.7027027027027001E-2</v>
      </c>
      <c r="BA13" s="13">
        <v>0.1</v>
      </c>
      <c r="BB13" s="13">
        <v>0</v>
      </c>
      <c r="BC13" s="13">
        <v>0.11111111111111099</v>
      </c>
      <c r="BD13" s="13"/>
      <c r="BE13" s="13">
        <v>3.9660056657223802E-2</v>
      </c>
    </row>
    <row r="14" spans="2:57" x14ac:dyDescent="0.25">
      <c r="B14" s="14" t="s">
        <v>249</v>
      </c>
      <c r="C14" s="13">
        <v>3.6827195467422101E-2</v>
      </c>
      <c r="D14" s="13">
        <v>0</v>
      </c>
      <c r="E14" s="13">
        <v>2.27272727272727E-2</v>
      </c>
      <c r="F14" s="13">
        <v>7.0588235294117604E-2</v>
      </c>
      <c r="G14" s="13">
        <v>2.92682926829268E-2</v>
      </c>
      <c r="H14" s="13"/>
      <c r="I14" s="13">
        <v>4.72972972972973E-2</v>
      </c>
      <c r="J14" s="13">
        <v>2.92682926829268E-2</v>
      </c>
      <c r="K14" s="13"/>
      <c r="L14" s="13">
        <v>1.8181818181818198E-2</v>
      </c>
      <c r="M14" s="13">
        <v>2.9126213592233E-2</v>
      </c>
      <c r="N14" s="13">
        <v>4.3478260869565202E-2</v>
      </c>
      <c r="O14" s="13">
        <v>5.0632911392405097E-2</v>
      </c>
      <c r="P14" s="13"/>
      <c r="Q14" s="13">
        <v>6.0606060606060601E-2</v>
      </c>
      <c r="R14" s="13">
        <v>4.3478260869565202E-2</v>
      </c>
      <c r="S14" s="13">
        <v>2.8571428571428598E-2</v>
      </c>
      <c r="T14" s="13">
        <v>3.03030303030303E-2</v>
      </c>
      <c r="U14" s="13">
        <v>7.69230769230769E-2</v>
      </c>
      <c r="V14" s="13">
        <v>0</v>
      </c>
      <c r="W14" s="13">
        <v>0</v>
      </c>
      <c r="X14" s="13">
        <v>4.5454545454545497E-2</v>
      </c>
      <c r="Y14" s="13"/>
      <c r="Z14" s="13">
        <v>6.9767441860465101E-2</v>
      </c>
      <c r="AA14" s="13">
        <v>2.04081632653061E-2</v>
      </c>
      <c r="AB14" s="13">
        <v>4.8387096774193498E-2</v>
      </c>
      <c r="AC14" s="13">
        <v>2.40963855421687E-2</v>
      </c>
      <c r="AD14" s="13">
        <v>5.2631578947368397E-2</v>
      </c>
      <c r="AE14" s="13">
        <v>0</v>
      </c>
      <c r="AF14" s="13">
        <v>0.14285714285714299</v>
      </c>
      <c r="AG14" s="13">
        <v>0</v>
      </c>
      <c r="AH14" s="13"/>
      <c r="AI14" s="13">
        <v>8.3333333333333301E-2</v>
      </c>
      <c r="AJ14" s="13">
        <v>7.1428571428571397E-2</v>
      </c>
      <c r="AK14" s="13">
        <v>4.2553191489361701E-2</v>
      </c>
      <c r="AL14" s="13">
        <v>3.2786885245901599E-2</v>
      </c>
      <c r="AM14" s="13">
        <v>2.4691358024691398E-2</v>
      </c>
      <c r="AN14" s="13"/>
      <c r="AO14" s="13">
        <v>2.06185567010309E-2</v>
      </c>
      <c r="AP14" s="13">
        <v>5.6603773584905703E-2</v>
      </c>
      <c r="AQ14" s="13"/>
      <c r="AR14" s="13">
        <v>0</v>
      </c>
      <c r="AS14" s="13">
        <v>2.3809523809523801E-2</v>
      </c>
      <c r="AT14" s="13">
        <v>0</v>
      </c>
      <c r="AU14" s="13">
        <v>0</v>
      </c>
      <c r="AV14" s="13">
        <v>7.8431372549019607E-2</v>
      </c>
      <c r="AW14" s="13">
        <v>4.3478260869565202E-2</v>
      </c>
      <c r="AX14" s="13">
        <v>0</v>
      </c>
      <c r="AY14" s="13">
        <v>0.16666666666666699</v>
      </c>
      <c r="AZ14" s="13">
        <v>5.4054054054054099E-2</v>
      </c>
      <c r="BA14" s="13">
        <v>0</v>
      </c>
      <c r="BB14" s="13">
        <v>0</v>
      </c>
      <c r="BC14" s="13">
        <v>0.11111111111111099</v>
      </c>
      <c r="BD14" s="13"/>
      <c r="BE14" s="13">
        <v>3.6827195467422101E-2</v>
      </c>
    </row>
    <row r="15" spans="2:57" x14ac:dyDescent="0.25">
      <c r="B15" s="14" t="s">
        <v>82</v>
      </c>
      <c r="C15" s="19">
        <v>3.1161473087818699E-2</v>
      </c>
      <c r="D15" s="19">
        <v>0</v>
      </c>
      <c r="E15" s="19">
        <v>0</v>
      </c>
      <c r="F15" s="19">
        <v>1.1764705882352899E-2</v>
      </c>
      <c r="G15" s="19">
        <v>4.8780487804878099E-2</v>
      </c>
      <c r="H15" s="19"/>
      <c r="I15" s="19">
        <v>6.7567567567567597E-3</v>
      </c>
      <c r="J15" s="19">
        <v>4.8780487804878099E-2</v>
      </c>
      <c r="K15" s="19"/>
      <c r="L15" s="19">
        <v>0</v>
      </c>
      <c r="M15" s="19">
        <v>1.94174757281553E-2</v>
      </c>
      <c r="N15" s="19">
        <v>2.6086956521739101E-2</v>
      </c>
      <c r="O15" s="19">
        <v>6.3291139240506306E-2</v>
      </c>
      <c r="P15" s="19"/>
      <c r="Q15" s="19">
        <v>0</v>
      </c>
      <c r="R15" s="19">
        <v>0</v>
      </c>
      <c r="S15" s="19">
        <v>0</v>
      </c>
      <c r="T15" s="19">
        <v>3.03030303030303E-2</v>
      </c>
      <c r="U15" s="19">
        <v>5.7692307692307702E-2</v>
      </c>
      <c r="V15" s="19">
        <v>0</v>
      </c>
      <c r="W15" s="19">
        <v>0</v>
      </c>
      <c r="X15" s="19">
        <v>5.6818181818181802E-2</v>
      </c>
      <c r="Y15" s="19"/>
      <c r="Z15" s="19">
        <v>4.6511627906976702E-2</v>
      </c>
      <c r="AA15" s="19">
        <v>2.04081632653061E-2</v>
      </c>
      <c r="AB15" s="19">
        <v>6.4516129032258104E-2</v>
      </c>
      <c r="AC15" s="19">
        <v>1.20481927710843E-2</v>
      </c>
      <c r="AD15" s="19">
        <v>2.6315789473684199E-2</v>
      </c>
      <c r="AE15" s="19">
        <v>2.7027027027027001E-2</v>
      </c>
      <c r="AF15" s="19">
        <v>7.1428571428571397E-2</v>
      </c>
      <c r="AG15" s="19">
        <v>0</v>
      </c>
      <c r="AH15" s="19"/>
      <c r="AI15" s="19">
        <v>0</v>
      </c>
      <c r="AJ15" s="19">
        <v>0.107142857142857</v>
      </c>
      <c r="AK15" s="19">
        <v>2.1276595744680899E-2</v>
      </c>
      <c r="AL15" s="19">
        <v>2.7322404371584699E-2</v>
      </c>
      <c r="AM15" s="19">
        <v>2.4691358024691398E-2</v>
      </c>
      <c r="AN15" s="19"/>
      <c r="AO15" s="19">
        <v>2.06185567010309E-2</v>
      </c>
      <c r="AP15" s="19">
        <v>4.40251572327044E-2</v>
      </c>
      <c r="AQ15" s="19"/>
      <c r="AR15" s="19">
        <v>0</v>
      </c>
      <c r="AS15" s="19">
        <v>3.1746031746031703E-2</v>
      </c>
      <c r="AT15" s="19">
        <v>0</v>
      </c>
      <c r="AU15" s="19">
        <v>0.2</v>
      </c>
      <c r="AV15" s="19">
        <v>1.9607843137254902E-2</v>
      </c>
      <c r="AW15" s="19">
        <v>0</v>
      </c>
      <c r="AX15" s="19">
        <v>5.7142857142857099E-2</v>
      </c>
      <c r="AY15" s="19">
        <v>0</v>
      </c>
      <c r="AZ15" s="19">
        <v>0</v>
      </c>
      <c r="BA15" s="19">
        <v>0.1</v>
      </c>
      <c r="BB15" s="19">
        <v>4.5454545454545497E-2</v>
      </c>
      <c r="BC15" s="19">
        <v>0</v>
      </c>
      <c r="BD15" s="19"/>
      <c r="BE15" s="19">
        <v>3.1161473087818699E-2</v>
      </c>
    </row>
    <row r="16" spans="2:57" x14ac:dyDescent="0.25">
      <c r="B16" s="15" t="s">
        <v>251</v>
      </c>
    </row>
    <row r="17" spans="2:2" x14ac:dyDescent="0.25">
      <c r="B17" t="s">
        <v>84</v>
      </c>
    </row>
    <row r="18" spans="2:2" x14ac:dyDescent="0.25">
      <c r="B18" t="s">
        <v>85</v>
      </c>
    </row>
    <row r="20" spans="2:2" x14ac:dyDescent="0.25">
      <c r="B20"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BE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x14ac:dyDescent="0.25">
      <c r="B8" s="14" t="s">
        <v>212</v>
      </c>
      <c r="C8" s="13">
        <v>3.2258064516128997E-2</v>
      </c>
      <c r="D8" s="13">
        <v>0.24285714285714299</v>
      </c>
      <c r="E8" s="13">
        <v>7.3770491803278701E-2</v>
      </c>
      <c r="F8" s="13">
        <v>1.6736401673640201E-2</v>
      </c>
      <c r="G8" s="13">
        <v>0</v>
      </c>
      <c r="H8" s="13"/>
      <c r="I8" s="13">
        <v>6.9605568445475594E-2</v>
      </c>
      <c r="J8" s="13">
        <v>0</v>
      </c>
      <c r="K8" s="13"/>
      <c r="L8" s="13">
        <v>5.6451612903225798E-2</v>
      </c>
      <c r="M8" s="13">
        <v>5.3333333333333302E-2</v>
      </c>
      <c r="N8" s="13">
        <v>2.1052631578947399E-2</v>
      </c>
      <c r="O8" s="13">
        <v>1.6949152542372899E-2</v>
      </c>
      <c r="P8" s="13"/>
      <c r="Q8" s="13">
        <v>0.20388349514563101</v>
      </c>
      <c r="R8" s="13">
        <v>0.104477611940299</v>
      </c>
      <c r="S8" s="13">
        <v>0</v>
      </c>
      <c r="T8" s="13">
        <v>9.5238095238095195E-3</v>
      </c>
      <c r="U8" s="13">
        <v>8.4033613445378096E-3</v>
      </c>
      <c r="V8" s="13">
        <v>0</v>
      </c>
      <c r="W8" s="13">
        <v>0</v>
      </c>
      <c r="X8" s="13">
        <v>0</v>
      </c>
      <c r="Y8" s="13"/>
      <c r="Z8" s="13">
        <v>6.9767441860465101E-2</v>
      </c>
      <c r="AA8" s="13">
        <v>5.9602649006622502E-2</v>
      </c>
      <c r="AB8" s="13">
        <v>6.8027210884353704E-3</v>
      </c>
      <c r="AC8" s="13">
        <v>0</v>
      </c>
      <c r="AD8" s="13">
        <v>0</v>
      </c>
      <c r="AE8" s="13">
        <v>4.9019607843137303E-2</v>
      </c>
      <c r="AF8" s="13">
        <v>0</v>
      </c>
      <c r="AG8" s="13">
        <v>6.9767441860465101E-2</v>
      </c>
      <c r="AH8" s="13"/>
      <c r="AI8" s="13">
        <v>9.7560975609756101E-2</v>
      </c>
      <c r="AJ8" s="13">
        <v>5.5555555555555601E-2</v>
      </c>
      <c r="AK8" s="13">
        <v>5.5944055944055902E-2</v>
      </c>
      <c r="AL8" s="13">
        <v>1.8711018711018702E-2</v>
      </c>
      <c r="AM8" s="13">
        <v>1.8072289156626498E-2</v>
      </c>
      <c r="AN8" s="13"/>
      <c r="AO8" s="13">
        <v>3.7300177619893397E-2</v>
      </c>
      <c r="AP8" s="13">
        <v>2.4523160762942801E-2</v>
      </c>
      <c r="AQ8" s="13"/>
      <c r="AR8" s="13">
        <v>3.4482758620689703E-2</v>
      </c>
      <c r="AS8" s="13">
        <v>2.1978021978022001E-2</v>
      </c>
      <c r="AT8" s="13">
        <v>0</v>
      </c>
      <c r="AU8" s="13">
        <v>0</v>
      </c>
      <c r="AV8" s="13">
        <v>3.5087719298245598E-2</v>
      </c>
      <c r="AW8" s="13">
        <v>0</v>
      </c>
      <c r="AX8" s="13">
        <v>3.6144578313252997E-2</v>
      </c>
      <c r="AY8" s="13">
        <v>3.2258064516128997E-2</v>
      </c>
      <c r="AZ8" s="13">
        <v>8.42105263157895E-2</v>
      </c>
      <c r="BA8" s="13">
        <v>0</v>
      </c>
      <c r="BB8" s="13">
        <v>6.1224489795918401E-2</v>
      </c>
      <c r="BC8" s="13">
        <v>5.7692307692307702E-2</v>
      </c>
      <c r="BD8" s="13"/>
      <c r="BE8" s="13">
        <v>1.69971671388102E-2</v>
      </c>
    </row>
    <row r="9" spans="2:57" x14ac:dyDescent="0.25">
      <c r="B9" s="14" t="s">
        <v>213</v>
      </c>
      <c r="C9" s="13">
        <v>6.9892473118279605E-2</v>
      </c>
      <c r="D9" s="13">
        <v>0.22857142857142901</v>
      </c>
      <c r="E9" s="13">
        <v>0.17213114754098399</v>
      </c>
      <c r="F9" s="13">
        <v>6.6945606694560705E-2</v>
      </c>
      <c r="G9" s="13">
        <v>2.4048096192384801E-2</v>
      </c>
      <c r="H9" s="13"/>
      <c r="I9" s="13">
        <v>0.122969837587007</v>
      </c>
      <c r="J9" s="13">
        <v>2.4048096192384801E-2</v>
      </c>
      <c r="K9" s="13"/>
      <c r="L9" s="13">
        <v>0.120967741935484</v>
      </c>
      <c r="M9" s="13">
        <v>7.1111111111111097E-2</v>
      </c>
      <c r="N9" s="13">
        <v>6.3157894736842093E-2</v>
      </c>
      <c r="O9" s="13">
        <v>5.4237288135593198E-2</v>
      </c>
      <c r="P9" s="13"/>
      <c r="Q9" s="13">
        <v>0.213592233009709</v>
      </c>
      <c r="R9" s="13">
        <v>0.164179104477612</v>
      </c>
      <c r="S9" s="13">
        <v>0.129411764705882</v>
      </c>
      <c r="T9" s="13">
        <v>4.7619047619047603E-2</v>
      </c>
      <c r="U9" s="13">
        <v>5.0420168067226899E-2</v>
      </c>
      <c r="V9" s="13">
        <v>2.3622047244094498E-2</v>
      </c>
      <c r="W9" s="13">
        <v>2.1505376344085999E-2</v>
      </c>
      <c r="X9" s="13">
        <v>1.8348623853211E-2</v>
      </c>
      <c r="Y9" s="13"/>
      <c r="Z9" s="13">
        <v>0.116279069767442</v>
      </c>
      <c r="AA9" s="13">
        <v>6.6225165562913899E-2</v>
      </c>
      <c r="AB9" s="13">
        <v>4.7619047619047603E-2</v>
      </c>
      <c r="AC9" s="13">
        <v>5.1724137931034503E-2</v>
      </c>
      <c r="AD9" s="13">
        <v>5.8252427184466E-2</v>
      </c>
      <c r="AE9" s="13">
        <v>9.8039215686274495E-2</v>
      </c>
      <c r="AF9" s="13">
        <v>2.6315789473684199E-2</v>
      </c>
      <c r="AG9" s="13">
        <v>8.1395348837209294E-2</v>
      </c>
      <c r="AH9" s="13"/>
      <c r="AI9" s="13">
        <v>7.3170731707317097E-2</v>
      </c>
      <c r="AJ9" s="13">
        <v>0.122222222222222</v>
      </c>
      <c r="AK9" s="13">
        <v>0.132867132867133</v>
      </c>
      <c r="AL9" s="13">
        <v>5.1975051975051999E-2</v>
      </c>
      <c r="AM9" s="13">
        <v>4.2168674698795199E-2</v>
      </c>
      <c r="AN9" s="13"/>
      <c r="AO9" s="13">
        <v>7.4600355239786906E-2</v>
      </c>
      <c r="AP9" s="13">
        <v>6.2670299727520404E-2</v>
      </c>
      <c r="AQ9" s="13"/>
      <c r="AR9" s="13">
        <v>5.1724137931034503E-2</v>
      </c>
      <c r="AS9" s="13">
        <v>5.4945054945054903E-2</v>
      </c>
      <c r="AT9" s="13">
        <v>6.25E-2</v>
      </c>
      <c r="AU9" s="13">
        <v>0.133333333333333</v>
      </c>
      <c r="AV9" s="13">
        <v>7.0175438596491196E-2</v>
      </c>
      <c r="AW9" s="13">
        <v>5.3333333333333302E-2</v>
      </c>
      <c r="AX9" s="13">
        <v>0.120481927710843</v>
      </c>
      <c r="AY9" s="13">
        <v>9.6774193548387094E-2</v>
      </c>
      <c r="AZ9" s="13">
        <v>4.2105263157894701E-2</v>
      </c>
      <c r="BA9" s="13">
        <v>0.11111111111111099</v>
      </c>
      <c r="BB9" s="13">
        <v>0.102040816326531</v>
      </c>
      <c r="BC9" s="13">
        <v>3.8461538461538498E-2</v>
      </c>
      <c r="BD9" s="13"/>
      <c r="BE9" s="13">
        <v>5.09915014164306E-2</v>
      </c>
    </row>
    <row r="10" spans="2:57" x14ac:dyDescent="0.25">
      <c r="B10" s="14" t="s">
        <v>214</v>
      </c>
      <c r="C10" s="13">
        <v>9.1397849462365593E-2</v>
      </c>
      <c r="D10" s="13">
        <v>0.214285714285714</v>
      </c>
      <c r="E10" s="13">
        <v>0.15573770491803299</v>
      </c>
      <c r="F10" s="13">
        <v>0.11297071129707099</v>
      </c>
      <c r="G10" s="13">
        <v>4.8096192384769497E-2</v>
      </c>
      <c r="H10" s="13"/>
      <c r="I10" s="13">
        <v>0.1415313225058</v>
      </c>
      <c r="J10" s="13">
        <v>4.8096192384769497E-2</v>
      </c>
      <c r="K10" s="13"/>
      <c r="L10" s="13">
        <v>0.120967741935484</v>
      </c>
      <c r="M10" s="13">
        <v>0.10666666666666701</v>
      </c>
      <c r="N10" s="13">
        <v>8.7719298245614002E-2</v>
      </c>
      <c r="O10" s="13">
        <v>7.1186440677966104E-2</v>
      </c>
      <c r="P10" s="13"/>
      <c r="Q10" s="13">
        <v>0.213592233009709</v>
      </c>
      <c r="R10" s="13">
        <v>0.134328358208955</v>
      </c>
      <c r="S10" s="13">
        <v>0.16470588235294101</v>
      </c>
      <c r="T10" s="13">
        <v>0.114285714285714</v>
      </c>
      <c r="U10" s="13">
        <v>0.10084033613445401</v>
      </c>
      <c r="V10" s="13">
        <v>5.5118110236220499E-2</v>
      </c>
      <c r="W10" s="13">
        <v>3.2258064516128997E-2</v>
      </c>
      <c r="X10" s="13">
        <v>2.7522935779816501E-2</v>
      </c>
      <c r="Y10" s="13"/>
      <c r="Z10" s="13">
        <v>9.3023255813953501E-2</v>
      </c>
      <c r="AA10" s="13">
        <v>6.6225165562913899E-2</v>
      </c>
      <c r="AB10" s="13">
        <v>7.4829931972789102E-2</v>
      </c>
      <c r="AC10" s="13">
        <v>0.10344827586206901</v>
      </c>
      <c r="AD10" s="13">
        <v>6.7961165048543701E-2</v>
      </c>
      <c r="AE10" s="13">
        <v>0.10784313725490199</v>
      </c>
      <c r="AF10" s="13">
        <v>0.13157894736842099</v>
      </c>
      <c r="AG10" s="13">
        <v>0.127906976744186</v>
      </c>
      <c r="AH10" s="13"/>
      <c r="AI10" s="13">
        <v>0.17073170731707299</v>
      </c>
      <c r="AJ10" s="13">
        <v>0.11111111111111099</v>
      </c>
      <c r="AK10" s="13">
        <v>0.125874125874126</v>
      </c>
      <c r="AL10" s="13">
        <v>7.9002079002079006E-2</v>
      </c>
      <c r="AM10" s="13">
        <v>6.6265060240963902E-2</v>
      </c>
      <c r="AN10" s="13"/>
      <c r="AO10" s="13">
        <v>7.81527531083481E-2</v>
      </c>
      <c r="AP10" s="13">
        <v>0.11171662125340601</v>
      </c>
      <c r="AQ10" s="13"/>
      <c r="AR10" s="13">
        <v>0.13793103448275901</v>
      </c>
      <c r="AS10" s="13">
        <v>6.22710622710623E-2</v>
      </c>
      <c r="AT10" s="13">
        <v>0.1875</v>
      </c>
      <c r="AU10" s="13">
        <v>3.3333333333333298E-2</v>
      </c>
      <c r="AV10" s="13">
        <v>8.7719298245614002E-2</v>
      </c>
      <c r="AW10" s="13">
        <v>0.08</v>
      </c>
      <c r="AX10" s="13">
        <v>9.6385542168674704E-2</v>
      </c>
      <c r="AY10" s="13">
        <v>9.6774193548387094E-2</v>
      </c>
      <c r="AZ10" s="13">
        <v>0.13684210526315799</v>
      </c>
      <c r="BA10" s="13">
        <v>0.11111111111111099</v>
      </c>
      <c r="BB10" s="13">
        <v>0.14285714285714299</v>
      </c>
      <c r="BC10" s="13">
        <v>5.7692307692307702E-2</v>
      </c>
      <c r="BD10" s="13"/>
      <c r="BE10" s="13">
        <v>0.10481586402266301</v>
      </c>
    </row>
    <row r="11" spans="2:57" x14ac:dyDescent="0.25">
      <c r="B11" s="14" t="s">
        <v>215</v>
      </c>
      <c r="C11" s="13">
        <v>0.123655913978495</v>
      </c>
      <c r="D11" s="13">
        <v>0.157142857142857</v>
      </c>
      <c r="E11" s="13">
        <v>0.17213114754098399</v>
      </c>
      <c r="F11" s="13">
        <v>0.19246861924686201</v>
      </c>
      <c r="G11" s="13">
        <v>7.4148296593186405E-2</v>
      </c>
      <c r="H11" s="13"/>
      <c r="I11" s="13">
        <v>0.18097447795823701</v>
      </c>
      <c r="J11" s="13">
        <v>7.4148296593186405E-2</v>
      </c>
      <c r="K11" s="13"/>
      <c r="L11" s="13">
        <v>0.19354838709677399</v>
      </c>
      <c r="M11" s="13">
        <v>0.128888888888889</v>
      </c>
      <c r="N11" s="13">
        <v>0.115789473684211</v>
      </c>
      <c r="O11" s="13">
        <v>9.8305084745762703E-2</v>
      </c>
      <c r="P11" s="13"/>
      <c r="Q11" s="13">
        <v>0.16504854368932001</v>
      </c>
      <c r="R11" s="13">
        <v>0.22388059701492499</v>
      </c>
      <c r="S11" s="13">
        <v>0.129411764705882</v>
      </c>
      <c r="T11" s="13">
        <v>0.238095238095238</v>
      </c>
      <c r="U11" s="13">
        <v>0.159663865546218</v>
      </c>
      <c r="V11" s="13">
        <v>0.133858267716535</v>
      </c>
      <c r="W11" s="13">
        <v>5.3763440860215103E-2</v>
      </c>
      <c r="X11" s="13">
        <v>2.2935779816513801E-2</v>
      </c>
      <c r="Y11" s="13"/>
      <c r="Z11" s="13">
        <v>0.178294573643411</v>
      </c>
      <c r="AA11" s="13">
        <v>0.13245033112582799</v>
      </c>
      <c r="AB11" s="13">
        <v>0.136054421768707</v>
      </c>
      <c r="AC11" s="13">
        <v>9.1954022988505704E-2</v>
      </c>
      <c r="AD11" s="13">
        <v>0.12621359223301001</v>
      </c>
      <c r="AE11" s="13">
        <v>9.8039215686274495E-2</v>
      </c>
      <c r="AF11" s="13">
        <v>0.13157894736842099</v>
      </c>
      <c r="AG11" s="13">
        <v>9.3023255813953501E-2</v>
      </c>
      <c r="AH11" s="13"/>
      <c r="AI11" s="13">
        <v>9.7560975609756101E-2</v>
      </c>
      <c r="AJ11" s="13">
        <v>0.14444444444444399</v>
      </c>
      <c r="AK11" s="13">
        <v>0.14685314685314699</v>
      </c>
      <c r="AL11" s="13">
        <v>0.12889812889812899</v>
      </c>
      <c r="AM11" s="13">
        <v>9.0361445783132502E-2</v>
      </c>
      <c r="AN11" s="13"/>
      <c r="AO11" s="13">
        <v>0.12611012433392499</v>
      </c>
      <c r="AP11" s="13">
        <v>0.119891008174387</v>
      </c>
      <c r="AQ11" s="13"/>
      <c r="AR11" s="13">
        <v>5.1724137931034503E-2</v>
      </c>
      <c r="AS11" s="13">
        <v>0.106227106227106</v>
      </c>
      <c r="AT11" s="13">
        <v>0.25</v>
      </c>
      <c r="AU11" s="13">
        <v>0.133333333333333</v>
      </c>
      <c r="AV11" s="13">
        <v>0.18421052631578899</v>
      </c>
      <c r="AW11" s="13">
        <v>0.2</v>
      </c>
      <c r="AX11" s="13">
        <v>8.4337349397590397E-2</v>
      </c>
      <c r="AY11" s="13">
        <v>0.16129032258064499</v>
      </c>
      <c r="AZ11" s="13">
        <v>0.12631578947368399</v>
      </c>
      <c r="BA11" s="13">
        <v>5.5555555555555601E-2</v>
      </c>
      <c r="BB11" s="13">
        <v>8.1632653061224497E-2</v>
      </c>
      <c r="BC11" s="13">
        <v>0.15384615384615399</v>
      </c>
      <c r="BD11" s="13"/>
      <c r="BE11" s="13">
        <v>0.110481586402266</v>
      </c>
    </row>
    <row r="12" spans="2:57" x14ac:dyDescent="0.25">
      <c r="B12" s="14" t="s">
        <v>216</v>
      </c>
      <c r="C12" s="13">
        <v>0.13118279569892499</v>
      </c>
      <c r="D12" s="13">
        <v>2.8571428571428598E-2</v>
      </c>
      <c r="E12" s="13">
        <v>0.13114754098360701</v>
      </c>
      <c r="F12" s="13">
        <v>0.171548117154812</v>
      </c>
      <c r="G12" s="13">
        <v>0.12625250501002</v>
      </c>
      <c r="H12" s="13"/>
      <c r="I12" s="13">
        <v>0.13689095127610201</v>
      </c>
      <c r="J12" s="13">
        <v>0.12625250501002</v>
      </c>
      <c r="K12" s="13"/>
      <c r="L12" s="13">
        <v>0.16129032258064499</v>
      </c>
      <c r="M12" s="13">
        <v>0.16</v>
      </c>
      <c r="N12" s="13">
        <v>0.12631578947368399</v>
      </c>
      <c r="O12" s="13">
        <v>0.101694915254237</v>
      </c>
      <c r="P12" s="13"/>
      <c r="Q12" s="13">
        <v>9.7087378640776698E-2</v>
      </c>
      <c r="R12" s="13">
        <v>0.104477611940299</v>
      </c>
      <c r="S12" s="13">
        <v>0.27058823529411802</v>
      </c>
      <c r="T12" s="13">
        <v>0.17142857142857101</v>
      </c>
      <c r="U12" s="13">
        <v>0.126050420168067</v>
      </c>
      <c r="V12" s="13">
        <v>0.15748031496063</v>
      </c>
      <c r="W12" s="13">
        <v>0.10752688172043</v>
      </c>
      <c r="X12" s="13">
        <v>7.7981651376146793E-2</v>
      </c>
      <c r="Y12" s="13"/>
      <c r="Z12" s="13">
        <v>0.108527131782946</v>
      </c>
      <c r="AA12" s="13">
        <v>0.119205298013245</v>
      </c>
      <c r="AB12" s="13">
        <v>0.122448979591837</v>
      </c>
      <c r="AC12" s="13">
        <v>0.14367816091954</v>
      </c>
      <c r="AD12" s="13">
        <v>0.12621359223301001</v>
      </c>
      <c r="AE12" s="13">
        <v>0.12745098039215699</v>
      </c>
      <c r="AF12" s="13">
        <v>0.13157894736842099</v>
      </c>
      <c r="AG12" s="13">
        <v>0.186046511627907</v>
      </c>
      <c r="AH12" s="13"/>
      <c r="AI12" s="13">
        <v>0.17073170731707299</v>
      </c>
      <c r="AJ12" s="13">
        <v>0.14444444444444399</v>
      </c>
      <c r="AK12" s="13">
        <v>9.7902097902097904E-2</v>
      </c>
      <c r="AL12" s="13">
        <v>0.14553014553014601</v>
      </c>
      <c r="AM12" s="13">
        <v>0.108433734939759</v>
      </c>
      <c r="AN12" s="13"/>
      <c r="AO12" s="13">
        <v>0.124333925399645</v>
      </c>
      <c r="AP12" s="13">
        <v>0.14168937329700301</v>
      </c>
      <c r="AQ12" s="13"/>
      <c r="AR12" s="13">
        <v>0.15517241379310301</v>
      </c>
      <c r="AS12" s="13">
        <v>0.128205128205128</v>
      </c>
      <c r="AT12" s="13">
        <v>0.1875</v>
      </c>
      <c r="AU12" s="13">
        <v>0.133333333333333</v>
      </c>
      <c r="AV12" s="13">
        <v>0.12280701754386</v>
      </c>
      <c r="AW12" s="13">
        <v>9.3333333333333296E-2</v>
      </c>
      <c r="AX12" s="13">
        <v>0.16867469879518099</v>
      </c>
      <c r="AY12" s="13">
        <v>9.6774193548387094E-2</v>
      </c>
      <c r="AZ12" s="13">
        <v>0.12631578947368399</v>
      </c>
      <c r="BA12" s="13">
        <v>0.203703703703704</v>
      </c>
      <c r="BB12" s="13">
        <v>0.14285714285714299</v>
      </c>
      <c r="BC12" s="13">
        <v>5.7692307692307702E-2</v>
      </c>
      <c r="BD12" s="13"/>
      <c r="BE12" s="13">
        <v>0.13881019830028299</v>
      </c>
    </row>
    <row r="13" spans="2:57" x14ac:dyDescent="0.25">
      <c r="B13" s="14" t="s">
        <v>217</v>
      </c>
      <c r="C13" s="13">
        <v>0.11505376344086</v>
      </c>
      <c r="D13" s="13">
        <v>4.2857142857142899E-2</v>
      </c>
      <c r="E13" s="13">
        <v>7.3770491803278701E-2</v>
      </c>
      <c r="F13" s="13">
        <v>0.129707112970711</v>
      </c>
      <c r="G13" s="13">
        <v>0.12825651302605201</v>
      </c>
      <c r="H13" s="13"/>
      <c r="I13" s="13">
        <v>9.9767981438515105E-2</v>
      </c>
      <c r="J13" s="13">
        <v>0.12825651302605201</v>
      </c>
      <c r="K13" s="13"/>
      <c r="L13" s="13">
        <v>9.6774193548387094E-2</v>
      </c>
      <c r="M13" s="13">
        <v>0.11555555555555599</v>
      </c>
      <c r="N13" s="13">
        <v>0.13684210526315799</v>
      </c>
      <c r="O13" s="13">
        <v>0.101694915254237</v>
      </c>
      <c r="P13" s="13"/>
      <c r="Q13" s="13">
        <v>1.94174757281553E-2</v>
      </c>
      <c r="R13" s="13">
        <v>7.4626865671641798E-2</v>
      </c>
      <c r="S13" s="13">
        <v>7.0588235294117604E-2</v>
      </c>
      <c r="T13" s="13">
        <v>0.19047619047618999</v>
      </c>
      <c r="U13" s="13">
        <v>0.159663865546218</v>
      </c>
      <c r="V13" s="13">
        <v>0.16535433070866101</v>
      </c>
      <c r="W13" s="13">
        <v>0.15053763440860199</v>
      </c>
      <c r="X13" s="13">
        <v>8.7155963302752298E-2</v>
      </c>
      <c r="Y13" s="13"/>
      <c r="Z13" s="13">
        <v>8.5271317829457405E-2</v>
      </c>
      <c r="AA13" s="13">
        <v>0.105960264900662</v>
      </c>
      <c r="AB13" s="13">
        <v>0.102040816326531</v>
      </c>
      <c r="AC13" s="13">
        <v>0.13218390804597699</v>
      </c>
      <c r="AD13" s="13">
        <v>0.12621359223301001</v>
      </c>
      <c r="AE13" s="13">
        <v>9.8039215686274495E-2</v>
      </c>
      <c r="AF13" s="13">
        <v>0.21052631578947401</v>
      </c>
      <c r="AG13" s="13">
        <v>0.127906976744186</v>
      </c>
      <c r="AH13" s="13"/>
      <c r="AI13" s="13">
        <v>4.8780487804878099E-2</v>
      </c>
      <c r="AJ13" s="13">
        <v>8.8888888888888906E-2</v>
      </c>
      <c r="AK13" s="13">
        <v>6.9930069930069894E-2</v>
      </c>
      <c r="AL13" s="13">
        <v>0.14553014553014601</v>
      </c>
      <c r="AM13" s="13">
        <v>9.6385542168674704E-2</v>
      </c>
      <c r="AN13" s="13"/>
      <c r="AO13" s="13">
        <v>0.115452930728242</v>
      </c>
      <c r="AP13" s="13">
        <v>0.11444141689373299</v>
      </c>
      <c r="AQ13" s="13"/>
      <c r="AR13" s="13">
        <v>0.10344827586206901</v>
      </c>
      <c r="AS13" s="13">
        <v>9.5238095238095205E-2</v>
      </c>
      <c r="AT13" s="13">
        <v>0.125</v>
      </c>
      <c r="AU13" s="13">
        <v>0.16666666666666699</v>
      </c>
      <c r="AV13" s="13">
        <v>8.7719298245614002E-2</v>
      </c>
      <c r="AW13" s="13">
        <v>0.16</v>
      </c>
      <c r="AX13" s="13">
        <v>0.132530120481928</v>
      </c>
      <c r="AY13" s="13">
        <v>9.6774193548387094E-2</v>
      </c>
      <c r="AZ13" s="13">
        <v>0.12631578947368399</v>
      </c>
      <c r="BA13" s="13">
        <v>0.148148148148148</v>
      </c>
      <c r="BB13" s="13">
        <v>0.183673469387755</v>
      </c>
      <c r="BC13" s="13">
        <v>5.7692307692307702E-2</v>
      </c>
      <c r="BD13" s="13"/>
      <c r="BE13" s="13">
        <v>9.3484419263456103E-2</v>
      </c>
    </row>
    <row r="14" spans="2:57" x14ac:dyDescent="0.25">
      <c r="B14" s="14" t="s">
        <v>218</v>
      </c>
      <c r="C14" s="13">
        <v>0.117204301075269</v>
      </c>
      <c r="D14" s="13">
        <v>1.4285714285714299E-2</v>
      </c>
      <c r="E14" s="13">
        <v>5.7377049180327898E-2</v>
      </c>
      <c r="F14" s="13">
        <v>0.11715481171548101</v>
      </c>
      <c r="G14" s="13">
        <v>0.14629258517034099</v>
      </c>
      <c r="H14" s="13"/>
      <c r="I14" s="13">
        <v>8.3526682134570804E-2</v>
      </c>
      <c r="J14" s="13">
        <v>0.14629258517034099</v>
      </c>
      <c r="K14" s="13"/>
      <c r="L14" s="13">
        <v>8.8709677419354802E-2</v>
      </c>
      <c r="M14" s="13">
        <v>0.168888888888889</v>
      </c>
      <c r="N14" s="13">
        <v>0.12982456140350901</v>
      </c>
      <c r="O14" s="13">
        <v>7.7966101694915302E-2</v>
      </c>
      <c r="P14" s="13"/>
      <c r="Q14" s="13">
        <v>2.9126213592233E-2</v>
      </c>
      <c r="R14" s="13">
        <v>8.9552238805970102E-2</v>
      </c>
      <c r="S14" s="13">
        <v>9.41176470588235E-2</v>
      </c>
      <c r="T14" s="13">
        <v>8.5714285714285701E-2</v>
      </c>
      <c r="U14" s="13">
        <v>0.16806722689075601</v>
      </c>
      <c r="V14" s="13">
        <v>0.196850393700787</v>
      </c>
      <c r="W14" s="13">
        <v>0.15053763440860199</v>
      </c>
      <c r="X14" s="13">
        <v>0.11009174311926601</v>
      </c>
      <c r="Y14" s="13"/>
      <c r="Z14" s="13">
        <v>8.5271317829457405E-2</v>
      </c>
      <c r="AA14" s="13">
        <v>7.9470198675496706E-2</v>
      </c>
      <c r="AB14" s="13">
        <v>0.102040816326531</v>
      </c>
      <c r="AC14" s="13">
        <v>0.16666666666666699</v>
      </c>
      <c r="AD14" s="13">
        <v>0.116504854368932</v>
      </c>
      <c r="AE14" s="13">
        <v>0.14705882352941199</v>
      </c>
      <c r="AF14" s="13">
        <v>0.157894736842105</v>
      </c>
      <c r="AG14" s="13">
        <v>0.104651162790698</v>
      </c>
      <c r="AH14" s="13"/>
      <c r="AI14" s="13">
        <v>0.146341463414634</v>
      </c>
      <c r="AJ14" s="13">
        <v>8.8888888888888906E-2</v>
      </c>
      <c r="AK14" s="13">
        <v>6.9930069930069894E-2</v>
      </c>
      <c r="AL14" s="13">
        <v>0.12681912681912699</v>
      </c>
      <c r="AM14" s="13">
        <v>0.13855421686746999</v>
      </c>
      <c r="AN14" s="13"/>
      <c r="AO14" s="13">
        <v>0.11190053285968</v>
      </c>
      <c r="AP14" s="13">
        <v>0.125340599455041</v>
      </c>
      <c r="AQ14" s="13"/>
      <c r="AR14" s="13">
        <v>0.15517241379310301</v>
      </c>
      <c r="AS14" s="13">
        <v>0.128205128205128</v>
      </c>
      <c r="AT14" s="13">
        <v>6.25E-2</v>
      </c>
      <c r="AU14" s="13">
        <v>0.1</v>
      </c>
      <c r="AV14" s="13">
        <v>0.114035087719298</v>
      </c>
      <c r="AW14" s="13">
        <v>0.146666666666667</v>
      </c>
      <c r="AX14" s="13">
        <v>6.02409638554217E-2</v>
      </c>
      <c r="AY14" s="13">
        <v>9.6774193548387094E-2</v>
      </c>
      <c r="AZ14" s="13">
        <v>0.105263157894737</v>
      </c>
      <c r="BA14" s="13">
        <v>0.12962962962963001</v>
      </c>
      <c r="BB14" s="13">
        <v>6.1224489795918401E-2</v>
      </c>
      <c r="BC14" s="13">
        <v>0.17307692307692299</v>
      </c>
      <c r="BD14" s="13"/>
      <c r="BE14" s="13">
        <v>0.14730878186968799</v>
      </c>
    </row>
    <row r="15" spans="2:57" x14ac:dyDescent="0.25">
      <c r="B15" s="14" t="s">
        <v>219</v>
      </c>
      <c r="C15" s="13">
        <v>0.140860215053763</v>
      </c>
      <c r="D15" s="13">
        <v>0</v>
      </c>
      <c r="E15" s="13">
        <v>3.2786885245901599E-2</v>
      </c>
      <c r="F15" s="13">
        <v>5.4393305439330498E-2</v>
      </c>
      <c r="G15" s="13">
        <v>0.22845691382765501</v>
      </c>
      <c r="H15" s="13"/>
      <c r="I15" s="13">
        <v>3.94431554524362E-2</v>
      </c>
      <c r="J15" s="13">
        <v>0.22845691382765501</v>
      </c>
      <c r="K15" s="13"/>
      <c r="L15" s="13">
        <v>9.6774193548387094E-2</v>
      </c>
      <c r="M15" s="13">
        <v>0.11111111111111099</v>
      </c>
      <c r="N15" s="13">
        <v>0.150877192982456</v>
      </c>
      <c r="O15" s="13">
        <v>0.172881355932203</v>
      </c>
      <c r="P15" s="13"/>
      <c r="Q15" s="13">
        <v>9.7087378640776708E-3</v>
      </c>
      <c r="R15" s="13">
        <v>1.49253731343284E-2</v>
      </c>
      <c r="S15" s="13">
        <v>7.0588235294117604E-2</v>
      </c>
      <c r="T15" s="13">
        <v>5.7142857142857099E-2</v>
      </c>
      <c r="U15" s="13">
        <v>9.2436974789915999E-2</v>
      </c>
      <c r="V15" s="13">
        <v>0.20472440944881901</v>
      </c>
      <c r="W15" s="13">
        <v>0.247311827956989</v>
      </c>
      <c r="X15" s="13">
        <v>0.26146788990825698</v>
      </c>
      <c r="Y15" s="13"/>
      <c r="Z15" s="13">
        <v>0.10077519379845</v>
      </c>
      <c r="AA15" s="13">
        <v>0.185430463576159</v>
      </c>
      <c r="AB15" s="13">
        <v>0.17006802721088399</v>
      </c>
      <c r="AC15" s="13">
        <v>0.17816091954023</v>
      </c>
      <c r="AD15" s="13">
        <v>0.16504854368932001</v>
      </c>
      <c r="AE15" s="13">
        <v>5.8823529411764698E-2</v>
      </c>
      <c r="AF15" s="13">
        <v>0.13157894736842099</v>
      </c>
      <c r="AG15" s="13">
        <v>6.9767441860465101E-2</v>
      </c>
      <c r="AH15" s="13"/>
      <c r="AI15" s="13">
        <v>2.4390243902439001E-2</v>
      </c>
      <c r="AJ15" s="13">
        <v>5.5555555555555601E-2</v>
      </c>
      <c r="AK15" s="13">
        <v>0.125874125874126</v>
      </c>
      <c r="AL15" s="13">
        <v>0.14137214137214099</v>
      </c>
      <c r="AM15" s="13">
        <v>0.22891566265060201</v>
      </c>
      <c r="AN15" s="13"/>
      <c r="AO15" s="13">
        <v>0.14742451154529301</v>
      </c>
      <c r="AP15" s="13">
        <v>0.13079019073569501</v>
      </c>
      <c r="AQ15" s="13"/>
      <c r="AR15" s="13">
        <v>0.10344827586206901</v>
      </c>
      <c r="AS15" s="13">
        <v>0.201465201465201</v>
      </c>
      <c r="AT15" s="13">
        <v>0.125</v>
      </c>
      <c r="AU15" s="13">
        <v>3.3333333333333298E-2</v>
      </c>
      <c r="AV15" s="13">
        <v>0.16666666666666699</v>
      </c>
      <c r="AW15" s="13">
        <v>2.66666666666667E-2</v>
      </c>
      <c r="AX15" s="13">
        <v>0.156626506024096</v>
      </c>
      <c r="AY15" s="13">
        <v>0.12903225806451599</v>
      </c>
      <c r="AZ15" s="13">
        <v>0.14736842105263201</v>
      </c>
      <c r="BA15" s="13">
        <v>7.4074074074074098E-2</v>
      </c>
      <c r="BB15" s="13">
        <v>0.102040816326531</v>
      </c>
      <c r="BC15" s="13">
        <v>0.115384615384615</v>
      </c>
      <c r="BD15" s="13"/>
      <c r="BE15" s="13">
        <v>0.16147308781869699</v>
      </c>
    </row>
    <row r="16" spans="2:57" x14ac:dyDescent="0.25">
      <c r="B16" s="14" t="s">
        <v>220</v>
      </c>
      <c r="C16" s="13">
        <v>4.94623655913978E-2</v>
      </c>
      <c r="D16" s="13">
        <v>0</v>
      </c>
      <c r="E16" s="13">
        <v>8.1967213114754103E-3</v>
      </c>
      <c r="F16" s="13">
        <v>4.1841004184100397E-3</v>
      </c>
      <c r="G16" s="13">
        <v>8.8176352705410799E-2</v>
      </c>
      <c r="H16" s="13"/>
      <c r="I16" s="13">
        <v>4.64037122969838E-3</v>
      </c>
      <c r="J16" s="13">
        <v>8.8176352705410799E-2</v>
      </c>
      <c r="K16" s="13"/>
      <c r="L16" s="13">
        <v>2.4193548387096801E-2</v>
      </c>
      <c r="M16" s="13">
        <v>2.2222222222222199E-2</v>
      </c>
      <c r="N16" s="13">
        <v>4.9122807017543901E-2</v>
      </c>
      <c r="O16" s="13">
        <v>8.1355932203389797E-2</v>
      </c>
      <c r="P16" s="13"/>
      <c r="Q16" s="13">
        <v>0</v>
      </c>
      <c r="R16" s="13">
        <v>1.49253731343284E-2</v>
      </c>
      <c r="S16" s="13">
        <v>0</v>
      </c>
      <c r="T16" s="13">
        <v>1.9047619047619001E-2</v>
      </c>
      <c r="U16" s="13">
        <v>0</v>
      </c>
      <c r="V16" s="13">
        <v>7.8740157480314994E-3</v>
      </c>
      <c r="W16" s="13">
        <v>8.6021505376344107E-2</v>
      </c>
      <c r="X16" s="13">
        <v>0.155963302752294</v>
      </c>
      <c r="Y16" s="13"/>
      <c r="Z16" s="13">
        <v>2.32558139534884E-2</v>
      </c>
      <c r="AA16" s="13">
        <v>2.6490066225165601E-2</v>
      </c>
      <c r="AB16" s="13">
        <v>8.8435374149659907E-2</v>
      </c>
      <c r="AC16" s="13">
        <v>6.8965517241379296E-2</v>
      </c>
      <c r="AD16" s="13">
        <v>4.85436893203883E-2</v>
      </c>
      <c r="AE16" s="13">
        <v>1.9607843137254902E-2</v>
      </c>
      <c r="AF16" s="13">
        <v>5.2631578947368397E-2</v>
      </c>
      <c r="AG16" s="13">
        <v>5.8139534883720902E-2</v>
      </c>
      <c r="AH16" s="13"/>
      <c r="AI16" s="13">
        <v>4.8780487804878099E-2</v>
      </c>
      <c r="AJ16" s="13">
        <v>5.5555555555555601E-2</v>
      </c>
      <c r="AK16" s="13">
        <v>6.9930069930069904E-3</v>
      </c>
      <c r="AL16" s="13">
        <v>4.7817047817047799E-2</v>
      </c>
      <c r="AM16" s="13">
        <v>9.0361445783132502E-2</v>
      </c>
      <c r="AN16" s="13"/>
      <c r="AO16" s="13">
        <v>5.8614564831261103E-2</v>
      </c>
      <c r="AP16" s="13">
        <v>3.5422343324250698E-2</v>
      </c>
      <c r="AQ16" s="13"/>
      <c r="AR16" s="13">
        <v>6.8965517241379296E-2</v>
      </c>
      <c r="AS16" s="13">
        <v>7.3260073260073305E-2</v>
      </c>
      <c r="AT16" s="13">
        <v>0</v>
      </c>
      <c r="AU16" s="13">
        <v>0.1</v>
      </c>
      <c r="AV16" s="13">
        <v>1.7543859649122799E-2</v>
      </c>
      <c r="AW16" s="13">
        <v>6.6666666666666693E-2</v>
      </c>
      <c r="AX16" s="13">
        <v>2.40963855421687E-2</v>
      </c>
      <c r="AY16" s="13">
        <v>3.2258064516128997E-2</v>
      </c>
      <c r="AZ16" s="13">
        <v>6.3157894736842093E-2</v>
      </c>
      <c r="BA16" s="13">
        <v>0</v>
      </c>
      <c r="BB16" s="13">
        <v>0</v>
      </c>
      <c r="BC16" s="13">
        <v>5.7692307692307702E-2</v>
      </c>
      <c r="BD16" s="13"/>
      <c r="BE16" s="13">
        <v>5.9490084985835703E-2</v>
      </c>
    </row>
    <row r="17" spans="2:57" x14ac:dyDescent="0.25">
      <c r="B17" s="14" t="s">
        <v>221</v>
      </c>
      <c r="C17" s="13">
        <v>1.6129032258064498E-2</v>
      </c>
      <c r="D17" s="13">
        <v>0</v>
      </c>
      <c r="E17" s="13">
        <v>8.1967213114754103E-3</v>
      </c>
      <c r="F17" s="13">
        <v>4.1841004184100397E-3</v>
      </c>
      <c r="G17" s="13">
        <v>2.6052104208416801E-2</v>
      </c>
      <c r="H17" s="13"/>
      <c r="I17" s="13">
        <v>4.64037122969838E-3</v>
      </c>
      <c r="J17" s="13">
        <v>2.6052104208416801E-2</v>
      </c>
      <c r="K17" s="13"/>
      <c r="L17" s="13">
        <v>0</v>
      </c>
      <c r="M17" s="13">
        <v>8.8888888888888906E-3</v>
      </c>
      <c r="N17" s="13">
        <v>3.5087719298245602E-3</v>
      </c>
      <c r="O17" s="13">
        <v>4.0677966101694898E-2</v>
      </c>
      <c r="P17" s="13"/>
      <c r="Q17" s="13">
        <v>0</v>
      </c>
      <c r="R17" s="13">
        <v>0</v>
      </c>
      <c r="S17" s="13">
        <v>0</v>
      </c>
      <c r="T17" s="13">
        <v>0</v>
      </c>
      <c r="U17" s="13">
        <v>0</v>
      </c>
      <c r="V17" s="13">
        <v>0</v>
      </c>
      <c r="W17" s="13">
        <v>1.0752688172042999E-2</v>
      </c>
      <c r="X17" s="13">
        <v>6.4220183486238494E-2</v>
      </c>
      <c r="Y17" s="13"/>
      <c r="Z17" s="13">
        <v>0</v>
      </c>
      <c r="AA17" s="13">
        <v>2.6490066225165601E-2</v>
      </c>
      <c r="AB17" s="13">
        <v>2.7210884353741499E-2</v>
      </c>
      <c r="AC17" s="13">
        <v>1.72413793103448E-2</v>
      </c>
      <c r="AD17" s="13">
        <v>1.94174757281553E-2</v>
      </c>
      <c r="AE17" s="13">
        <v>1.9607843137254902E-2</v>
      </c>
      <c r="AF17" s="13">
        <v>0</v>
      </c>
      <c r="AG17" s="13">
        <v>0</v>
      </c>
      <c r="AH17" s="13"/>
      <c r="AI17" s="13">
        <v>0</v>
      </c>
      <c r="AJ17" s="13">
        <v>1.1111111111111099E-2</v>
      </c>
      <c r="AK17" s="13">
        <v>1.3986013986014E-2</v>
      </c>
      <c r="AL17" s="13">
        <v>1.0395010395010401E-2</v>
      </c>
      <c r="AM17" s="13">
        <v>4.2168674698795199E-2</v>
      </c>
      <c r="AN17" s="13"/>
      <c r="AO17" s="13">
        <v>1.42095914742451E-2</v>
      </c>
      <c r="AP17" s="13">
        <v>1.9073569482288801E-2</v>
      </c>
      <c r="AQ17" s="13"/>
      <c r="AR17" s="13">
        <v>1.72413793103448E-2</v>
      </c>
      <c r="AS17" s="13">
        <v>2.1978021978022001E-2</v>
      </c>
      <c r="AT17" s="13">
        <v>0</v>
      </c>
      <c r="AU17" s="13">
        <v>0</v>
      </c>
      <c r="AV17" s="13">
        <v>1.7543859649122799E-2</v>
      </c>
      <c r="AW17" s="13">
        <v>2.66666666666667E-2</v>
      </c>
      <c r="AX17" s="13">
        <v>2.40963855421687E-2</v>
      </c>
      <c r="AY17" s="13">
        <v>6.4516129032258104E-2</v>
      </c>
      <c r="AZ17" s="13">
        <v>0</v>
      </c>
      <c r="BA17" s="13">
        <v>0</v>
      </c>
      <c r="BB17" s="13">
        <v>0</v>
      </c>
      <c r="BC17" s="13">
        <v>0</v>
      </c>
      <c r="BD17" s="13"/>
      <c r="BE17" s="13">
        <v>2.54957507082153E-2</v>
      </c>
    </row>
    <row r="18" spans="2:57" x14ac:dyDescent="0.25">
      <c r="B18" s="14" t="s">
        <v>222</v>
      </c>
      <c r="C18" s="13">
        <v>5.3763440860215101E-3</v>
      </c>
      <c r="D18" s="13">
        <v>2.8571428571428598E-2</v>
      </c>
      <c r="E18" s="13">
        <v>0</v>
      </c>
      <c r="F18" s="13">
        <v>0</v>
      </c>
      <c r="G18" s="13">
        <v>6.0120240480961897E-3</v>
      </c>
      <c r="H18" s="13"/>
      <c r="I18" s="13">
        <v>4.64037122969838E-3</v>
      </c>
      <c r="J18" s="13">
        <v>6.0120240480961897E-3</v>
      </c>
      <c r="K18" s="13"/>
      <c r="L18" s="13">
        <v>0</v>
      </c>
      <c r="M18" s="13">
        <v>0</v>
      </c>
      <c r="N18" s="13">
        <v>3.5087719298245602E-3</v>
      </c>
      <c r="O18" s="13">
        <v>1.3559322033898299E-2</v>
      </c>
      <c r="P18" s="13"/>
      <c r="Q18" s="13">
        <v>1.94174757281553E-2</v>
      </c>
      <c r="R18" s="13">
        <v>0</v>
      </c>
      <c r="S18" s="13">
        <v>0</v>
      </c>
      <c r="T18" s="13">
        <v>0</v>
      </c>
      <c r="U18" s="13">
        <v>8.4033613445378096E-3</v>
      </c>
      <c r="V18" s="13">
        <v>0</v>
      </c>
      <c r="W18" s="13">
        <v>0</v>
      </c>
      <c r="X18" s="13">
        <v>9.1743119266055103E-3</v>
      </c>
      <c r="Y18" s="13"/>
      <c r="Z18" s="13">
        <v>0</v>
      </c>
      <c r="AA18" s="13">
        <v>0</v>
      </c>
      <c r="AB18" s="13">
        <v>6.8027210884353704E-3</v>
      </c>
      <c r="AC18" s="13">
        <v>0</v>
      </c>
      <c r="AD18" s="13">
        <v>1.94174757281553E-2</v>
      </c>
      <c r="AE18" s="13">
        <v>9.8039215686274508E-3</v>
      </c>
      <c r="AF18" s="13">
        <v>0</v>
      </c>
      <c r="AG18" s="13">
        <v>1.16279069767442E-2</v>
      </c>
      <c r="AH18" s="13"/>
      <c r="AI18" s="13">
        <v>4.8780487804878099E-2</v>
      </c>
      <c r="AJ18" s="13">
        <v>1.1111111111111099E-2</v>
      </c>
      <c r="AK18" s="13">
        <v>0</v>
      </c>
      <c r="AL18" s="13">
        <v>4.15800415800416E-3</v>
      </c>
      <c r="AM18" s="13">
        <v>0</v>
      </c>
      <c r="AN18" s="13"/>
      <c r="AO18" s="13">
        <v>8.8809946714032001E-3</v>
      </c>
      <c r="AP18" s="13">
        <v>0</v>
      </c>
      <c r="AQ18" s="13"/>
      <c r="AR18" s="13">
        <v>1.72413793103448E-2</v>
      </c>
      <c r="AS18" s="13">
        <v>3.66300366300366E-3</v>
      </c>
      <c r="AT18" s="13">
        <v>0</v>
      </c>
      <c r="AU18" s="13">
        <v>0</v>
      </c>
      <c r="AV18" s="13">
        <v>0</v>
      </c>
      <c r="AW18" s="13">
        <v>1.3333333333333299E-2</v>
      </c>
      <c r="AX18" s="13">
        <v>0</v>
      </c>
      <c r="AY18" s="13">
        <v>0</v>
      </c>
      <c r="AZ18" s="13">
        <v>0</v>
      </c>
      <c r="BA18" s="13">
        <v>0</v>
      </c>
      <c r="BB18" s="13">
        <v>0</v>
      </c>
      <c r="BC18" s="13">
        <v>3.8461538461538498E-2</v>
      </c>
      <c r="BD18" s="13"/>
      <c r="BE18" s="13">
        <v>5.6657223796033997E-3</v>
      </c>
    </row>
    <row r="19" spans="2:57" x14ac:dyDescent="0.25">
      <c r="B19" s="14" t="s">
        <v>82</v>
      </c>
      <c r="C19" s="19">
        <v>0.10752688172043</v>
      </c>
      <c r="D19" s="19">
        <v>4.2857142857142899E-2</v>
      </c>
      <c r="E19" s="19">
        <v>0.114754098360656</v>
      </c>
      <c r="F19" s="19">
        <v>0.129707112970711</v>
      </c>
      <c r="G19" s="19">
        <v>0.10420841683366699</v>
      </c>
      <c r="H19" s="19"/>
      <c r="I19" s="19">
        <v>0.111368909512761</v>
      </c>
      <c r="J19" s="19">
        <v>0.10420841683366699</v>
      </c>
      <c r="K19" s="19"/>
      <c r="L19" s="19">
        <v>4.0322580645161303E-2</v>
      </c>
      <c r="M19" s="19">
        <v>5.3333333333333302E-2</v>
      </c>
      <c r="N19" s="19">
        <v>0.11228070175438599</v>
      </c>
      <c r="O19" s="19">
        <v>0.169491525423729</v>
      </c>
      <c r="P19" s="19"/>
      <c r="Q19" s="19">
        <v>2.9126213592233E-2</v>
      </c>
      <c r="R19" s="19">
        <v>7.4626865671641798E-2</v>
      </c>
      <c r="S19" s="19">
        <v>7.0588235294117604E-2</v>
      </c>
      <c r="T19" s="19">
        <v>6.6666666666666693E-2</v>
      </c>
      <c r="U19" s="19">
        <v>0.126050420168067</v>
      </c>
      <c r="V19" s="19">
        <v>5.5118110236220499E-2</v>
      </c>
      <c r="W19" s="19">
        <v>0.13978494623655899</v>
      </c>
      <c r="X19" s="19">
        <v>0.16513761467889901</v>
      </c>
      <c r="Y19" s="19"/>
      <c r="Z19" s="19">
        <v>0.13953488372093001</v>
      </c>
      <c r="AA19" s="19">
        <v>0.13245033112582799</v>
      </c>
      <c r="AB19" s="19">
        <v>0.115646258503401</v>
      </c>
      <c r="AC19" s="19">
        <v>4.5977011494252901E-2</v>
      </c>
      <c r="AD19" s="19">
        <v>0.12621359223301001</v>
      </c>
      <c r="AE19" s="19">
        <v>0.16666666666666699</v>
      </c>
      <c r="AF19" s="19">
        <v>2.6315789473684199E-2</v>
      </c>
      <c r="AG19" s="19">
        <v>6.9767441860465101E-2</v>
      </c>
      <c r="AH19" s="19"/>
      <c r="AI19" s="19">
        <v>7.3170731707317097E-2</v>
      </c>
      <c r="AJ19" s="19">
        <v>0.11111111111111099</v>
      </c>
      <c r="AK19" s="19">
        <v>0.15384615384615399</v>
      </c>
      <c r="AL19" s="19">
        <v>9.9792099792099798E-2</v>
      </c>
      <c r="AM19" s="19">
        <v>7.8313253012048195E-2</v>
      </c>
      <c r="AN19" s="19"/>
      <c r="AO19" s="19">
        <v>0.103019538188277</v>
      </c>
      <c r="AP19" s="19">
        <v>0.11444141689373299</v>
      </c>
      <c r="AQ19" s="19"/>
      <c r="AR19" s="19">
        <v>0.10344827586206901</v>
      </c>
      <c r="AS19" s="19">
        <v>0.102564102564103</v>
      </c>
      <c r="AT19" s="19">
        <v>0</v>
      </c>
      <c r="AU19" s="19">
        <v>0.16666666666666699</v>
      </c>
      <c r="AV19" s="19">
        <v>9.6491228070175405E-2</v>
      </c>
      <c r="AW19" s="19">
        <v>0.133333333333333</v>
      </c>
      <c r="AX19" s="19">
        <v>9.6385542168674704E-2</v>
      </c>
      <c r="AY19" s="19">
        <v>9.6774193548387094E-2</v>
      </c>
      <c r="AZ19" s="19">
        <v>4.2105263157894701E-2</v>
      </c>
      <c r="BA19" s="19">
        <v>0.16666666666666699</v>
      </c>
      <c r="BB19" s="19">
        <v>0.122448979591837</v>
      </c>
      <c r="BC19" s="19">
        <v>0.19230769230769201</v>
      </c>
      <c r="BD19" s="19"/>
      <c r="BE19" s="19">
        <v>8.4985835694051007E-2</v>
      </c>
    </row>
    <row r="20" spans="2:57" x14ac:dyDescent="0.25">
      <c r="B20" s="15" t="s">
        <v>253</v>
      </c>
    </row>
    <row r="21" spans="2:57" x14ac:dyDescent="0.25">
      <c r="B21" t="s">
        <v>84</v>
      </c>
    </row>
    <row r="22" spans="2:57" x14ac:dyDescent="0.25">
      <c r="B22" t="s">
        <v>85</v>
      </c>
    </row>
    <row r="24" spans="2:57" x14ac:dyDescent="0.25">
      <c r="B24"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BE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261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ht="30" x14ac:dyDescent="0.25">
      <c r="B8" s="14" t="s">
        <v>254</v>
      </c>
      <c r="C8" s="13">
        <v>0.112903225806452</v>
      </c>
      <c r="D8" s="13">
        <v>8.5714285714285701E-2</v>
      </c>
      <c r="E8" s="13">
        <v>0.14754098360655701</v>
      </c>
      <c r="F8" s="13">
        <v>7.5313807531380797E-2</v>
      </c>
      <c r="G8" s="13">
        <v>0.12625250501002</v>
      </c>
      <c r="H8" s="13"/>
      <c r="I8" s="13">
        <v>9.7447795823665903E-2</v>
      </c>
      <c r="J8" s="13">
        <v>0.12625250501002</v>
      </c>
      <c r="K8" s="13"/>
      <c r="L8" s="13">
        <v>0.14516129032258099</v>
      </c>
      <c r="M8" s="13">
        <v>0.10666666666666701</v>
      </c>
      <c r="N8" s="13">
        <v>9.8245614035087706E-2</v>
      </c>
      <c r="O8" s="13">
        <v>0.11864406779661001</v>
      </c>
      <c r="P8" s="13"/>
      <c r="Q8" s="13">
        <v>0.116504854368932</v>
      </c>
      <c r="R8" s="13">
        <v>0.104477611940299</v>
      </c>
      <c r="S8" s="13">
        <v>9.41176470588235E-2</v>
      </c>
      <c r="T8" s="13">
        <v>7.6190476190476197E-2</v>
      </c>
      <c r="U8" s="13">
        <v>0.109243697478992</v>
      </c>
      <c r="V8" s="13">
        <v>5.5118110236220499E-2</v>
      </c>
      <c r="W8" s="13">
        <v>0.13978494623655899</v>
      </c>
      <c r="X8" s="13">
        <v>0.16972477064220201</v>
      </c>
      <c r="Y8" s="13"/>
      <c r="Z8" s="13">
        <v>0.124031007751938</v>
      </c>
      <c r="AA8" s="13">
        <v>0.119205298013245</v>
      </c>
      <c r="AB8" s="13">
        <v>8.1632653061224497E-2</v>
      </c>
      <c r="AC8" s="13">
        <v>0.13793103448275901</v>
      </c>
      <c r="AD8" s="13">
        <v>0.13592233009708701</v>
      </c>
      <c r="AE8" s="13">
        <v>0.10784313725490199</v>
      </c>
      <c r="AF8" s="13">
        <v>5.2631578947368397E-2</v>
      </c>
      <c r="AG8" s="13">
        <v>9.3023255813953501E-2</v>
      </c>
      <c r="AH8" s="13"/>
      <c r="AI8" s="13">
        <v>0.146341463414634</v>
      </c>
      <c r="AJ8" s="13">
        <v>0.122222222222222</v>
      </c>
      <c r="AK8" s="13">
        <v>0.10489510489510501</v>
      </c>
      <c r="AL8" s="13">
        <v>8.5239085239085202E-2</v>
      </c>
      <c r="AM8" s="13">
        <v>0.186746987951807</v>
      </c>
      <c r="AN8" s="13"/>
      <c r="AO8" s="13">
        <v>0.122557726465364</v>
      </c>
      <c r="AP8" s="13">
        <v>9.8092643051771095E-2</v>
      </c>
      <c r="AQ8" s="13"/>
      <c r="AR8" s="13">
        <v>8.6206896551724102E-2</v>
      </c>
      <c r="AS8" s="13">
        <v>0.102564102564103</v>
      </c>
      <c r="AT8" s="13">
        <v>0.1875</v>
      </c>
      <c r="AU8" s="13">
        <v>3.3333333333333298E-2</v>
      </c>
      <c r="AV8" s="13">
        <v>0.175438596491228</v>
      </c>
      <c r="AW8" s="13">
        <v>0.133333333333333</v>
      </c>
      <c r="AX8" s="13">
        <v>7.2289156626505993E-2</v>
      </c>
      <c r="AY8" s="13">
        <v>0.12903225806451599</v>
      </c>
      <c r="AZ8" s="13">
        <v>9.4736842105263203E-2</v>
      </c>
      <c r="BA8" s="13">
        <v>0.11111111111111099</v>
      </c>
      <c r="BB8" s="13">
        <v>0.122448979591837</v>
      </c>
      <c r="BC8" s="13">
        <v>0.134615384615385</v>
      </c>
      <c r="BD8" s="13"/>
      <c r="BE8" s="13">
        <v>0.124645892351275</v>
      </c>
    </row>
    <row r="9" spans="2:57" ht="30" x14ac:dyDescent="0.25">
      <c r="B9" s="14" t="s">
        <v>255</v>
      </c>
      <c r="C9" s="13">
        <v>0.233333333333333</v>
      </c>
      <c r="D9" s="13">
        <v>0.14285714285714299</v>
      </c>
      <c r="E9" s="13">
        <v>0.22131147540983601</v>
      </c>
      <c r="F9" s="13">
        <v>0.18410041841004199</v>
      </c>
      <c r="G9" s="13">
        <v>0.27254509018036099</v>
      </c>
      <c r="H9" s="13"/>
      <c r="I9" s="13">
        <v>0.18793503480278401</v>
      </c>
      <c r="J9" s="13">
        <v>0.27254509018036099</v>
      </c>
      <c r="K9" s="13"/>
      <c r="L9" s="13">
        <v>0.225806451612903</v>
      </c>
      <c r="M9" s="13">
        <v>0.284444444444444</v>
      </c>
      <c r="N9" s="13">
        <v>0.21754385964912301</v>
      </c>
      <c r="O9" s="13">
        <v>0.21355932203389799</v>
      </c>
      <c r="P9" s="13"/>
      <c r="Q9" s="13">
        <v>0.13592233009708701</v>
      </c>
      <c r="R9" s="13">
        <v>0.164179104477612</v>
      </c>
      <c r="S9" s="13">
        <v>0.223529411764706</v>
      </c>
      <c r="T9" s="13">
        <v>0.314285714285714</v>
      </c>
      <c r="U9" s="13">
        <v>0.20168067226890801</v>
      </c>
      <c r="V9" s="13">
        <v>0.28346456692913402</v>
      </c>
      <c r="W9" s="13">
        <v>0.25806451612903197</v>
      </c>
      <c r="X9" s="13">
        <v>0.247706422018349</v>
      </c>
      <c r="Y9" s="13"/>
      <c r="Z9" s="13">
        <v>0.193798449612403</v>
      </c>
      <c r="AA9" s="13">
        <v>0.25165562913907302</v>
      </c>
      <c r="AB9" s="13">
        <v>0.28571428571428598</v>
      </c>
      <c r="AC9" s="13">
        <v>0.21839080459770099</v>
      </c>
      <c r="AD9" s="13">
        <v>0.28155339805825202</v>
      </c>
      <c r="AE9" s="13">
        <v>0.24509803921568599</v>
      </c>
      <c r="AF9" s="13">
        <v>0.105263157894737</v>
      </c>
      <c r="AG9" s="13">
        <v>0.186046511627907</v>
      </c>
      <c r="AH9" s="13"/>
      <c r="AI9" s="13">
        <v>7.3170731707317097E-2</v>
      </c>
      <c r="AJ9" s="13">
        <v>0.122222222222222</v>
      </c>
      <c r="AK9" s="13">
        <v>0.14685314685314699</v>
      </c>
      <c r="AL9" s="13">
        <v>0.25571725571725601</v>
      </c>
      <c r="AM9" s="13">
        <v>0.35542168674698799</v>
      </c>
      <c r="AN9" s="13"/>
      <c r="AO9" s="13">
        <v>0.246891651865009</v>
      </c>
      <c r="AP9" s="13">
        <v>0.21253405994550401</v>
      </c>
      <c r="AQ9" s="13"/>
      <c r="AR9" s="13">
        <v>0.25862068965517199</v>
      </c>
      <c r="AS9" s="13">
        <v>0.249084249084249</v>
      </c>
      <c r="AT9" s="13">
        <v>0.1875</v>
      </c>
      <c r="AU9" s="13">
        <v>0.233333333333333</v>
      </c>
      <c r="AV9" s="13">
        <v>0.21929824561403499</v>
      </c>
      <c r="AW9" s="13">
        <v>0.24</v>
      </c>
      <c r="AX9" s="13">
        <v>0.19277108433734899</v>
      </c>
      <c r="AY9" s="13">
        <v>0.35483870967741898</v>
      </c>
      <c r="AZ9" s="13">
        <v>0.221052631578947</v>
      </c>
      <c r="BA9" s="13">
        <v>0.18518518518518501</v>
      </c>
      <c r="BB9" s="13">
        <v>0.24489795918367299</v>
      </c>
      <c r="BC9" s="13">
        <v>0.21153846153846201</v>
      </c>
      <c r="BD9" s="13"/>
      <c r="BE9" s="13">
        <v>0.286118980169972</v>
      </c>
    </row>
    <row r="10" spans="2:57" ht="30" x14ac:dyDescent="0.25">
      <c r="B10" s="14" t="s">
        <v>256</v>
      </c>
      <c r="C10" s="13">
        <v>0.33978494623655903</v>
      </c>
      <c r="D10" s="13">
        <v>0.22857142857142901</v>
      </c>
      <c r="E10" s="13">
        <v>0.286885245901639</v>
      </c>
      <c r="F10" s="13">
        <v>0.38493723849372402</v>
      </c>
      <c r="G10" s="13">
        <v>0.346693386773547</v>
      </c>
      <c r="H10" s="13"/>
      <c r="I10" s="13">
        <v>0.33178654292343401</v>
      </c>
      <c r="J10" s="13">
        <v>0.346693386773547</v>
      </c>
      <c r="K10" s="13"/>
      <c r="L10" s="13">
        <v>0.266129032258065</v>
      </c>
      <c r="M10" s="13">
        <v>0.30666666666666698</v>
      </c>
      <c r="N10" s="13">
        <v>0.39298245614035099</v>
      </c>
      <c r="O10" s="13">
        <v>0.34576271186440699</v>
      </c>
      <c r="P10" s="13"/>
      <c r="Q10" s="13">
        <v>0.29126213592233002</v>
      </c>
      <c r="R10" s="13">
        <v>0.26865671641791</v>
      </c>
      <c r="S10" s="13">
        <v>0.317647058823529</v>
      </c>
      <c r="T10" s="13">
        <v>0.371428571428571</v>
      </c>
      <c r="U10" s="13">
        <v>0.369747899159664</v>
      </c>
      <c r="V10" s="13">
        <v>0.41732283464566899</v>
      </c>
      <c r="W10" s="13">
        <v>0.37634408602150499</v>
      </c>
      <c r="X10" s="13">
        <v>0.307339449541284</v>
      </c>
      <c r="Y10" s="13"/>
      <c r="Z10" s="13">
        <v>0.33333333333333298</v>
      </c>
      <c r="AA10" s="13">
        <v>0.32450331125827803</v>
      </c>
      <c r="AB10" s="13">
        <v>0.34013605442176897</v>
      </c>
      <c r="AC10" s="13">
        <v>0.37931034482758602</v>
      </c>
      <c r="AD10" s="13">
        <v>0.233009708737864</v>
      </c>
      <c r="AE10" s="13">
        <v>0.34313725490196101</v>
      </c>
      <c r="AF10" s="13">
        <v>0.47368421052631599</v>
      </c>
      <c r="AG10" s="13">
        <v>0.36046511627907002</v>
      </c>
      <c r="AH10" s="13"/>
      <c r="AI10" s="13">
        <v>0.19512195121951201</v>
      </c>
      <c r="AJ10" s="13">
        <v>0.41111111111111098</v>
      </c>
      <c r="AK10" s="13">
        <v>0.23776223776223801</v>
      </c>
      <c r="AL10" s="13">
        <v>0.40540540540540498</v>
      </c>
      <c r="AM10" s="13">
        <v>0.240963855421687</v>
      </c>
      <c r="AN10" s="13"/>
      <c r="AO10" s="13">
        <v>0.355239786856128</v>
      </c>
      <c r="AP10" s="13">
        <v>0.31607629427792899</v>
      </c>
      <c r="AQ10" s="13"/>
      <c r="AR10" s="13">
        <v>0.27586206896551702</v>
      </c>
      <c r="AS10" s="13">
        <v>0.33333333333333298</v>
      </c>
      <c r="AT10" s="13">
        <v>0.375</v>
      </c>
      <c r="AU10" s="13">
        <v>0.33333333333333298</v>
      </c>
      <c r="AV10" s="13">
        <v>0.28070175438596501</v>
      </c>
      <c r="AW10" s="13">
        <v>0.32</v>
      </c>
      <c r="AX10" s="13">
        <v>0.421686746987952</v>
      </c>
      <c r="AY10" s="13">
        <v>0.32258064516128998</v>
      </c>
      <c r="AZ10" s="13">
        <v>0.42105263157894701</v>
      </c>
      <c r="BA10" s="13">
        <v>0.48148148148148101</v>
      </c>
      <c r="BB10" s="13">
        <v>0.24489795918367299</v>
      </c>
      <c r="BC10" s="13">
        <v>0.269230769230769</v>
      </c>
      <c r="BD10" s="13"/>
      <c r="BE10" s="13">
        <v>0.325779036827195</v>
      </c>
    </row>
    <row r="11" spans="2:57" x14ac:dyDescent="0.25">
      <c r="B11" s="14" t="s">
        <v>257</v>
      </c>
      <c r="C11" s="13">
        <v>0.204301075268817</v>
      </c>
      <c r="D11" s="13">
        <v>0.41428571428571398</v>
      </c>
      <c r="E11" s="13">
        <v>0.27049180327868899</v>
      </c>
      <c r="F11" s="13">
        <v>0.26359832635983299</v>
      </c>
      <c r="G11" s="13">
        <v>0.13026052104208399</v>
      </c>
      <c r="H11" s="13"/>
      <c r="I11" s="13">
        <v>0.29002320185614799</v>
      </c>
      <c r="J11" s="13">
        <v>0.13026052104208399</v>
      </c>
      <c r="K11" s="13"/>
      <c r="L11" s="13">
        <v>0.233870967741935</v>
      </c>
      <c r="M11" s="13">
        <v>0.24444444444444399</v>
      </c>
      <c r="N11" s="13">
        <v>0.18245614035087701</v>
      </c>
      <c r="O11" s="13">
        <v>0.18305084745762701</v>
      </c>
      <c r="P11" s="13"/>
      <c r="Q11" s="13">
        <v>0.34951456310679602</v>
      </c>
      <c r="R11" s="13">
        <v>0.402985074626866</v>
      </c>
      <c r="S11" s="13">
        <v>0.23529411764705899</v>
      </c>
      <c r="T11" s="13">
        <v>0.15238095238095201</v>
      </c>
      <c r="U11" s="13">
        <v>0.218487394957983</v>
      </c>
      <c r="V11" s="13">
        <v>0.16535433070866101</v>
      </c>
      <c r="W11" s="13">
        <v>0.118279569892473</v>
      </c>
      <c r="X11" s="13">
        <v>0.12844036697247699</v>
      </c>
      <c r="Y11" s="13"/>
      <c r="Z11" s="13">
        <v>0.232558139534884</v>
      </c>
      <c r="AA11" s="13">
        <v>0.22516556291390699</v>
      </c>
      <c r="AB11" s="13">
        <v>0.17006802721088399</v>
      </c>
      <c r="AC11" s="13">
        <v>0.15517241379310301</v>
      </c>
      <c r="AD11" s="13">
        <v>0.27184466019417503</v>
      </c>
      <c r="AE11" s="13">
        <v>0.13725490196078399</v>
      </c>
      <c r="AF11" s="13">
        <v>0.26315789473684198</v>
      </c>
      <c r="AG11" s="13">
        <v>0.25581395348837199</v>
      </c>
      <c r="AH11" s="13"/>
      <c r="AI11" s="13">
        <v>0.41463414634146301</v>
      </c>
      <c r="AJ11" s="13">
        <v>0.17777777777777801</v>
      </c>
      <c r="AK11" s="13">
        <v>0.41258741258741299</v>
      </c>
      <c r="AL11" s="13">
        <v>0.164241164241164</v>
      </c>
      <c r="AM11" s="13">
        <v>9.6385542168674704E-2</v>
      </c>
      <c r="AN11" s="13"/>
      <c r="AO11" s="13">
        <v>0.19715808170515101</v>
      </c>
      <c r="AP11" s="13">
        <v>0.21525885558583099</v>
      </c>
      <c r="AQ11" s="13"/>
      <c r="AR11" s="13">
        <v>0.18965517241379301</v>
      </c>
      <c r="AS11" s="13">
        <v>0.194139194139194</v>
      </c>
      <c r="AT11" s="13">
        <v>0.1875</v>
      </c>
      <c r="AU11" s="13">
        <v>0.266666666666667</v>
      </c>
      <c r="AV11" s="13">
        <v>0.26315789473684198</v>
      </c>
      <c r="AW11" s="13">
        <v>0.22666666666666699</v>
      </c>
      <c r="AX11" s="13">
        <v>0.20481927710843401</v>
      </c>
      <c r="AY11" s="13">
        <v>9.6774193548387094E-2</v>
      </c>
      <c r="AZ11" s="13">
        <v>0.18947368421052599</v>
      </c>
      <c r="BA11" s="13">
        <v>0.12962962962963001</v>
      </c>
      <c r="BB11" s="13">
        <v>0.22448979591836701</v>
      </c>
      <c r="BC11" s="13">
        <v>0.230769230769231</v>
      </c>
      <c r="BD11" s="13"/>
      <c r="BE11" s="13">
        <v>0.16147308781869699</v>
      </c>
    </row>
    <row r="12" spans="2:57" ht="30" x14ac:dyDescent="0.25">
      <c r="B12" s="14" t="s">
        <v>258</v>
      </c>
      <c r="C12" s="13">
        <v>4.1935483870967703E-2</v>
      </c>
      <c r="D12" s="13">
        <v>0.1</v>
      </c>
      <c r="E12" s="13">
        <v>1.63934426229508E-2</v>
      </c>
      <c r="F12" s="13">
        <v>2.5104602510460299E-2</v>
      </c>
      <c r="G12" s="13">
        <v>4.8096192384769497E-2</v>
      </c>
      <c r="H12" s="13"/>
      <c r="I12" s="13">
        <v>3.4802784222737797E-2</v>
      </c>
      <c r="J12" s="13">
        <v>4.8096192384769497E-2</v>
      </c>
      <c r="K12" s="13"/>
      <c r="L12" s="13">
        <v>6.4516129032258104E-2</v>
      </c>
      <c r="M12" s="13">
        <v>2.2222222222222199E-2</v>
      </c>
      <c r="N12" s="13">
        <v>4.9122807017543901E-2</v>
      </c>
      <c r="O12" s="13">
        <v>3.7288135593220299E-2</v>
      </c>
      <c r="P12" s="13"/>
      <c r="Q12" s="13">
        <v>7.7669902912621394E-2</v>
      </c>
      <c r="R12" s="13">
        <v>1.49253731343284E-2</v>
      </c>
      <c r="S12" s="13">
        <v>7.0588235294117604E-2</v>
      </c>
      <c r="T12" s="13">
        <v>2.8571428571428598E-2</v>
      </c>
      <c r="U12" s="13">
        <v>4.20168067226891E-2</v>
      </c>
      <c r="V12" s="13">
        <v>3.1496062992125998E-2</v>
      </c>
      <c r="W12" s="13">
        <v>3.2258064516128997E-2</v>
      </c>
      <c r="X12" s="13">
        <v>3.6697247706422E-2</v>
      </c>
      <c r="Y12" s="13"/>
      <c r="Z12" s="13">
        <v>5.4263565891472902E-2</v>
      </c>
      <c r="AA12" s="13">
        <v>2.6490066225165601E-2</v>
      </c>
      <c r="AB12" s="13">
        <v>2.7210884353741499E-2</v>
      </c>
      <c r="AC12" s="13">
        <v>5.1724137931034503E-2</v>
      </c>
      <c r="AD12" s="13">
        <v>2.9126213592233E-2</v>
      </c>
      <c r="AE12" s="13">
        <v>2.9411764705882401E-2</v>
      </c>
      <c r="AF12" s="13">
        <v>7.8947368421052599E-2</v>
      </c>
      <c r="AG12" s="13">
        <v>6.9767441860465101E-2</v>
      </c>
      <c r="AH12" s="13"/>
      <c r="AI12" s="13">
        <v>9.7560975609756101E-2</v>
      </c>
      <c r="AJ12" s="13">
        <v>7.7777777777777807E-2</v>
      </c>
      <c r="AK12" s="13">
        <v>2.0979020979021001E-2</v>
      </c>
      <c r="AL12" s="13">
        <v>2.7027027027027001E-2</v>
      </c>
      <c r="AM12" s="13">
        <v>6.6265060240963902E-2</v>
      </c>
      <c r="AN12" s="13"/>
      <c r="AO12" s="13">
        <v>3.3747779751332099E-2</v>
      </c>
      <c r="AP12" s="13">
        <v>5.4495912806539502E-2</v>
      </c>
      <c r="AQ12" s="13"/>
      <c r="AR12" s="13">
        <v>5.1724137931034503E-2</v>
      </c>
      <c r="AS12" s="13">
        <v>3.6630036630036597E-2</v>
      </c>
      <c r="AT12" s="13">
        <v>6.25E-2</v>
      </c>
      <c r="AU12" s="13">
        <v>6.6666666666666693E-2</v>
      </c>
      <c r="AV12" s="13">
        <v>1.7543859649122799E-2</v>
      </c>
      <c r="AW12" s="13">
        <v>1.3333333333333299E-2</v>
      </c>
      <c r="AX12" s="13">
        <v>8.4337349397590397E-2</v>
      </c>
      <c r="AY12" s="13">
        <v>3.2258064516128997E-2</v>
      </c>
      <c r="AZ12" s="13">
        <v>4.2105263157894701E-2</v>
      </c>
      <c r="BA12" s="13">
        <v>1.85185185185185E-2</v>
      </c>
      <c r="BB12" s="13">
        <v>0.102040816326531</v>
      </c>
      <c r="BC12" s="13">
        <v>3.8461538461538498E-2</v>
      </c>
      <c r="BD12" s="13"/>
      <c r="BE12" s="13">
        <v>3.9660056657223802E-2</v>
      </c>
    </row>
    <row r="13" spans="2:57" ht="30" x14ac:dyDescent="0.25">
      <c r="B13" s="14" t="s">
        <v>259</v>
      </c>
      <c r="C13" s="13">
        <v>1.8279569892473101E-2</v>
      </c>
      <c r="D13" s="13">
        <v>1.4285714285714299E-2</v>
      </c>
      <c r="E13" s="13">
        <v>1.63934426229508E-2</v>
      </c>
      <c r="F13" s="13">
        <v>8.3682008368200795E-3</v>
      </c>
      <c r="G13" s="13">
        <v>2.4048096192384801E-2</v>
      </c>
      <c r="H13" s="13"/>
      <c r="I13" s="13">
        <v>1.1600928074245899E-2</v>
      </c>
      <c r="J13" s="13">
        <v>2.4048096192384801E-2</v>
      </c>
      <c r="K13" s="13"/>
      <c r="L13" s="13">
        <v>2.4193548387096801E-2</v>
      </c>
      <c r="M13" s="13">
        <v>1.3333333333333299E-2</v>
      </c>
      <c r="N13" s="13">
        <v>1.4035087719298201E-2</v>
      </c>
      <c r="O13" s="13">
        <v>2.3728813559322E-2</v>
      </c>
      <c r="P13" s="13"/>
      <c r="Q13" s="13">
        <v>1.94174757281553E-2</v>
      </c>
      <c r="R13" s="13">
        <v>1.49253731343284E-2</v>
      </c>
      <c r="S13" s="13">
        <v>1.1764705882352899E-2</v>
      </c>
      <c r="T13" s="13">
        <v>1.9047619047619001E-2</v>
      </c>
      <c r="U13" s="13">
        <v>8.4033613445378096E-3</v>
      </c>
      <c r="V13" s="13">
        <v>7.8740157480314994E-3</v>
      </c>
      <c r="W13" s="13">
        <v>2.1505376344085999E-2</v>
      </c>
      <c r="X13" s="13">
        <v>2.7522935779816501E-2</v>
      </c>
      <c r="Y13" s="13"/>
      <c r="Z13" s="13">
        <v>1.5503875968992199E-2</v>
      </c>
      <c r="AA13" s="13">
        <v>6.6225165562913899E-3</v>
      </c>
      <c r="AB13" s="13">
        <v>3.4013605442176902E-2</v>
      </c>
      <c r="AC13" s="13">
        <v>3.4482758620689703E-2</v>
      </c>
      <c r="AD13" s="13">
        <v>9.7087378640776708E-3</v>
      </c>
      <c r="AE13" s="13">
        <v>1.9607843137254902E-2</v>
      </c>
      <c r="AF13" s="13">
        <v>0</v>
      </c>
      <c r="AG13" s="13">
        <v>0</v>
      </c>
      <c r="AH13" s="13"/>
      <c r="AI13" s="13">
        <v>4.8780487804878099E-2</v>
      </c>
      <c r="AJ13" s="13">
        <v>2.2222222222222199E-2</v>
      </c>
      <c r="AK13" s="13">
        <v>2.7972027972028E-2</v>
      </c>
      <c r="AL13" s="13">
        <v>1.2474012474012501E-2</v>
      </c>
      <c r="AM13" s="13">
        <v>1.8072289156626498E-2</v>
      </c>
      <c r="AN13" s="13"/>
      <c r="AO13" s="13">
        <v>1.24333925399645E-2</v>
      </c>
      <c r="AP13" s="13">
        <v>2.72479564032698E-2</v>
      </c>
      <c r="AQ13" s="13"/>
      <c r="AR13" s="13">
        <v>3.4482758620689703E-2</v>
      </c>
      <c r="AS13" s="13">
        <v>2.5641025641025599E-2</v>
      </c>
      <c r="AT13" s="13">
        <v>0</v>
      </c>
      <c r="AU13" s="13">
        <v>0</v>
      </c>
      <c r="AV13" s="13">
        <v>0</v>
      </c>
      <c r="AW13" s="13">
        <v>0.04</v>
      </c>
      <c r="AX13" s="13">
        <v>0</v>
      </c>
      <c r="AY13" s="13">
        <v>3.2258064516128997E-2</v>
      </c>
      <c r="AZ13" s="13">
        <v>2.1052631578947399E-2</v>
      </c>
      <c r="BA13" s="13">
        <v>0</v>
      </c>
      <c r="BB13" s="13">
        <v>4.08163265306122E-2</v>
      </c>
      <c r="BC13" s="13">
        <v>0</v>
      </c>
      <c r="BD13" s="13"/>
      <c r="BE13" s="13">
        <v>2.8328611898017001E-2</v>
      </c>
    </row>
    <row r="14" spans="2:57" ht="30" x14ac:dyDescent="0.25">
      <c r="B14" s="14" t="s">
        <v>260</v>
      </c>
      <c r="C14" s="13">
        <v>5.3763440860215101E-3</v>
      </c>
      <c r="D14" s="13">
        <v>0</v>
      </c>
      <c r="E14" s="13">
        <v>0</v>
      </c>
      <c r="F14" s="13">
        <v>4.1841004184100397E-3</v>
      </c>
      <c r="G14" s="13">
        <v>8.0160320641282593E-3</v>
      </c>
      <c r="H14" s="13"/>
      <c r="I14" s="13">
        <v>2.32018561484919E-3</v>
      </c>
      <c r="J14" s="13">
        <v>8.0160320641282593E-3</v>
      </c>
      <c r="K14" s="13"/>
      <c r="L14" s="13">
        <v>8.0645161290322596E-3</v>
      </c>
      <c r="M14" s="13">
        <v>4.4444444444444401E-3</v>
      </c>
      <c r="N14" s="13">
        <v>7.0175438596491203E-3</v>
      </c>
      <c r="O14" s="13">
        <v>3.3898305084745801E-3</v>
      </c>
      <c r="P14" s="13"/>
      <c r="Q14" s="13">
        <v>0</v>
      </c>
      <c r="R14" s="13">
        <v>0</v>
      </c>
      <c r="S14" s="13">
        <v>0</v>
      </c>
      <c r="T14" s="13">
        <v>1.9047619047619001E-2</v>
      </c>
      <c r="U14" s="13">
        <v>0</v>
      </c>
      <c r="V14" s="13">
        <v>1.5748031496062999E-2</v>
      </c>
      <c r="W14" s="13">
        <v>0</v>
      </c>
      <c r="X14" s="13">
        <v>4.5871559633027499E-3</v>
      </c>
      <c r="Y14" s="13"/>
      <c r="Z14" s="13">
        <v>7.7519379844961196E-3</v>
      </c>
      <c r="AA14" s="13">
        <v>6.6225165562913899E-3</v>
      </c>
      <c r="AB14" s="13">
        <v>0</v>
      </c>
      <c r="AC14" s="13">
        <v>5.74712643678161E-3</v>
      </c>
      <c r="AD14" s="13">
        <v>0</v>
      </c>
      <c r="AE14" s="13">
        <v>9.8039215686274508E-3</v>
      </c>
      <c r="AF14" s="13">
        <v>0</v>
      </c>
      <c r="AG14" s="13">
        <v>1.16279069767442E-2</v>
      </c>
      <c r="AH14" s="13"/>
      <c r="AI14" s="13">
        <v>0</v>
      </c>
      <c r="AJ14" s="13">
        <v>1.1111111111111099E-2</v>
      </c>
      <c r="AK14" s="13">
        <v>6.9930069930069904E-3</v>
      </c>
      <c r="AL14" s="13">
        <v>4.15800415800416E-3</v>
      </c>
      <c r="AM14" s="13">
        <v>6.0240963855421699E-3</v>
      </c>
      <c r="AN14" s="13"/>
      <c r="AO14" s="13">
        <v>0</v>
      </c>
      <c r="AP14" s="13">
        <v>1.36239782016349E-2</v>
      </c>
      <c r="AQ14" s="13"/>
      <c r="AR14" s="13">
        <v>3.4482758620689703E-2</v>
      </c>
      <c r="AS14" s="13">
        <v>1.0989010989011E-2</v>
      </c>
      <c r="AT14" s="13">
        <v>0</v>
      </c>
      <c r="AU14" s="13">
        <v>0</v>
      </c>
      <c r="AV14" s="13">
        <v>0</v>
      </c>
      <c r="AW14" s="13">
        <v>0</v>
      </c>
      <c r="AX14" s="13">
        <v>0</v>
      </c>
      <c r="AY14" s="13">
        <v>0</v>
      </c>
      <c r="AZ14" s="13">
        <v>0</v>
      </c>
      <c r="BA14" s="13">
        <v>0</v>
      </c>
      <c r="BB14" s="13">
        <v>0</v>
      </c>
      <c r="BC14" s="13">
        <v>0</v>
      </c>
      <c r="BD14" s="13"/>
      <c r="BE14" s="13">
        <v>2.8328611898016999E-3</v>
      </c>
    </row>
    <row r="15" spans="2:57" x14ac:dyDescent="0.25">
      <c r="B15" s="14" t="s">
        <v>222</v>
      </c>
      <c r="C15" s="13">
        <v>2.1505376344086E-3</v>
      </c>
      <c r="D15" s="13">
        <v>0</v>
      </c>
      <c r="E15" s="13">
        <v>0</v>
      </c>
      <c r="F15" s="13">
        <v>8.3682008368200795E-3</v>
      </c>
      <c r="G15" s="13">
        <v>0</v>
      </c>
      <c r="H15" s="13"/>
      <c r="I15" s="13">
        <v>4.64037122969838E-3</v>
      </c>
      <c r="J15" s="13">
        <v>0</v>
      </c>
      <c r="K15" s="13"/>
      <c r="L15" s="13">
        <v>8.0645161290322596E-3</v>
      </c>
      <c r="M15" s="13">
        <v>0</v>
      </c>
      <c r="N15" s="13">
        <v>0</v>
      </c>
      <c r="O15" s="13">
        <v>3.3898305084745801E-3</v>
      </c>
      <c r="P15" s="13"/>
      <c r="Q15" s="13">
        <v>0</v>
      </c>
      <c r="R15" s="13">
        <v>0</v>
      </c>
      <c r="S15" s="13">
        <v>0</v>
      </c>
      <c r="T15" s="13">
        <v>0</v>
      </c>
      <c r="U15" s="13">
        <v>0</v>
      </c>
      <c r="V15" s="13">
        <v>1.5748031496062999E-2</v>
      </c>
      <c r="W15" s="13">
        <v>0</v>
      </c>
      <c r="X15" s="13">
        <v>0</v>
      </c>
      <c r="Y15" s="13"/>
      <c r="Z15" s="13">
        <v>0</v>
      </c>
      <c r="AA15" s="13">
        <v>0</v>
      </c>
      <c r="AB15" s="13">
        <v>6.8027210884353704E-3</v>
      </c>
      <c r="AC15" s="13">
        <v>0</v>
      </c>
      <c r="AD15" s="13">
        <v>9.7087378640776708E-3</v>
      </c>
      <c r="AE15" s="13">
        <v>0</v>
      </c>
      <c r="AF15" s="13">
        <v>0</v>
      </c>
      <c r="AG15" s="13">
        <v>0</v>
      </c>
      <c r="AH15" s="13"/>
      <c r="AI15" s="13">
        <v>0</v>
      </c>
      <c r="AJ15" s="13">
        <v>0</v>
      </c>
      <c r="AK15" s="13">
        <v>0</v>
      </c>
      <c r="AL15" s="13">
        <v>4.15800415800416E-3</v>
      </c>
      <c r="AM15" s="13">
        <v>0</v>
      </c>
      <c r="AN15" s="13"/>
      <c r="AO15" s="13">
        <v>3.5523978685612799E-3</v>
      </c>
      <c r="AP15" s="13">
        <v>0</v>
      </c>
      <c r="AQ15" s="13"/>
      <c r="AR15" s="13">
        <v>0</v>
      </c>
      <c r="AS15" s="13">
        <v>3.66300366300366E-3</v>
      </c>
      <c r="AT15" s="13">
        <v>0</v>
      </c>
      <c r="AU15" s="13">
        <v>0</v>
      </c>
      <c r="AV15" s="13">
        <v>0</v>
      </c>
      <c r="AW15" s="13">
        <v>0</v>
      </c>
      <c r="AX15" s="13">
        <v>0</v>
      </c>
      <c r="AY15" s="13">
        <v>0</v>
      </c>
      <c r="AZ15" s="13">
        <v>1.05263157894737E-2</v>
      </c>
      <c r="BA15" s="13">
        <v>0</v>
      </c>
      <c r="BB15" s="13">
        <v>0</v>
      </c>
      <c r="BC15" s="13">
        <v>0</v>
      </c>
      <c r="BD15" s="13"/>
      <c r="BE15" s="13">
        <v>2.8328611898016999E-3</v>
      </c>
    </row>
    <row r="16" spans="2:57" x14ac:dyDescent="0.25">
      <c r="B16" s="14" t="s">
        <v>82</v>
      </c>
      <c r="C16" s="19">
        <v>4.1935483870967703E-2</v>
      </c>
      <c r="D16" s="19">
        <v>1.4285714285714299E-2</v>
      </c>
      <c r="E16" s="19">
        <v>4.0983606557376998E-2</v>
      </c>
      <c r="F16" s="19">
        <v>4.6025104602510497E-2</v>
      </c>
      <c r="G16" s="19">
        <v>4.4088176352705399E-2</v>
      </c>
      <c r="H16" s="19"/>
      <c r="I16" s="19">
        <v>3.94431554524362E-2</v>
      </c>
      <c r="J16" s="19">
        <v>4.4088176352705399E-2</v>
      </c>
      <c r="K16" s="19"/>
      <c r="L16" s="19">
        <v>2.4193548387096801E-2</v>
      </c>
      <c r="M16" s="19">
        <v>1.7777777777777799E-2</v>
      </c>
      <c r="N16" s="19">
        <v>3.8596491228070198E-2</v>
      </c>
      <c r="O16" s="19">
        <v>7.1186440677966104E-2</v>
      </c>
      <c r="P16" s="19"/>
      <c r="Q16" s="19">
        <v>9.7087378640776708E-3</v>
      </c>
      <c r="R16" s="19">
        <v>2.9850746268656699E-2</v>
      </c>
      <c r="S16" s="19">
        <v>4.7058823529411799E-2</v>
      </c>
      <c r="T16" s="19">
        <v>1.9047619047619001E-2</v>
      </c>
      <c r="U16" s="19">
        <v>5.0420168067226899E-2</v>
      </c>
      <c r="V16" s="19">
        <v>7.8740157480314994E-3</v>
      </c>
      <c r="W16" s="19">
        <v>5.3763440860215103E-2</v>
      </c>
      <c r="X16" s="19">
        <v>7.7981651376146793E-2</v>
      </c>
      <c r="Y16" s="19"/>
      <c r="Z16" s="19">
        <v>3.8759689922480599E-2</v>
      </c>
      <c r="AA16" s="19">
        <v>3.9735099337748297E-2</v>
      </c>
      <c r="AB16" s="19">
        <v>5.4421768707482998E-2</v>
      </c>
      <c r="AC16" s="19">
        <v>1.72413793103448E-2</v>
      </c>
      <c r="AD16" s="19">
        <v>2.9126213592233E-2</v>
      </c>
      <c r="AE16" s="19">
        <v>0.10784313725490199</v>
      </c>
      <c r="AF16" s="19">
        <v>2.6315789473684199E-2</v>
      </c>
      <c r="AG16" s="19">
        <v>2.32558139534884E-2</v>
      </c>
      <c r="AH16" s="19"/>
      <c r="AI16" s="19">
        <v>2.4390243902439001E-2</v>
      </c>
      <c r="AJ16" s="19">
        <v>5.5555555555555601E-2</v>
      </c>
      <c r="AK16" s="19">
        <v>4.1958041958042001E-2</v>
      </c>
      <c r="AL16" s="19">
        <v>4.1580041580041603E-2</v>
      </c>
      <c r="AM16" s="19">
        <v>3.0120481927710802E-2</v>
      </c>
      <c r="AN16" s="19"/>
      <c r="AO16" s="19">
        <v>2.8419182948490201E-2</v>
      </c>
      <c r="AP16" s="19">
        <v>6.2670299727520404E-2</v>
      </c>
      <c r="AQ16" s="19"/>
      <c r="AR16" s="19">
        <v>6.8965517241379296E-2</v>
      </c>
      <c r="AS16" s="19">
        <v>4.3956043956044001E-2</v>
      </c>
      <c r="AT16" s="19">
        <v>0</v>
      </c>
      <c r="AU16" s="19">
        <v>6.6666666666666693E-2</v>
      </c>
      <c r="AV16" s="19">
        <v>4.3859649122807001E-2</v>
      </c>
      <c r="AW16" s="19">
        <v>2.66666666666667E-2</v>
      </c>
      <c r="AX16" s="19">
        <v>2.40963855421687E-2</v>
      </c>
      <c r="AY16" s="19">
        <v>3.2258064516128997E-2</v>
      </c>
      <c r="AZ16" s="19">
        <v>0</v>
      </c>
      <c r="BA16" s="19">
        <v>7.4074074074074098E-2</v>
      </c>
      <c r="BB16" s="19">
        <v>2.04081632653061E-2</v>
      </c>
      <c r="BC16" s="19">
        <v>0.115384615384615</v>
      </c>
      <c r="BD16" s="19"/>
      <c r="BE16" s="19">
        <v>2.8328611898017001E-2</v>
      </c>
    </row>
    <row r="17" spans="2:2" x14ac:dyDescent="0.25">
      <c r="B17" s="15" t="s">
        <v>253</v>
      </c>
    </row>
    <row r="18" spans="2:2" x14ac:dyDescent="0.25">
      <c r="B18" t="s">
        <v>84</v>
      </c>
    </row>
    <row r="19" spans="2:2" x14ac:dyDescent="0.25">
      <c r="B19" t="s">
        <v>85</v>
      </c>
    </row>
    <row r="21" spans="2:2" x14ac:dyDescent="0.25">
      <c r="B21"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BE2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268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x14ac:dyDescent="0.25">
      <c r="B8" s="14" t="s">
        <v>262</v>
      </c>
      <c r="C8" s="13">
        <v>4.5161290322580601E-2</v>
      </c>
      <c r="D8" s="13">
        <v>0.128571428571429</v>
      </c>
      <c r="E8" s="13">
        <v>5.7377049180327898E-2</v>
      </c>
      <c r="F8" s="13">
        <v>2.92887029288703E-2</v>
      </c>
      <c r="G8" s="13">
        <v>3.8076152304609201E-2</v>
      </c>
      <c r="H8" s="13"/>
      <c r="I8" s="13">
        <v>5.3364269141531299E-2</v>
      </c>
      <c r="J8" s="13">
        <v>3.8076152304609201E-2</v>
      </c>
      <c r="K8" s="13"/>
      <c r="L8" s="13">
        <v>4.8387096774193498E-2</v>
      </c>
      <c r="M8" s="13">
        <v>4.4444444444444398E-2</v>
      </c>
      <c r="N8" s="13">
        <v>2.4561403508771899E-2</v>
      </c>
      <c r="O8" s="13">
        <v>6.4406779661016905E-2</v>
      </c>
      <c r="P8" s="13"/>
      <c r="Q8" s="13">
        <v>8.7378640776699004E-2</v>
      </c>
      <c r="R8" s="13">
        <v>5.9701492537313397E-2</v>
      </c>
      <c r="S8" s="13">
        <v>4.7058823529411799E-2</v>
      </c>
      <c r="T8" s="13">
        <v>2.8571428571428598E-2</v>
      </c>
      <c r="U8" s="13">
        <v>4.20168067226891E-2</v>
      </c>
      <c r="V8" s="13">
        <v>1.5748031496062999E-2</v>
      </c>
      <c r="W8" s="13">
        <v>2.1505376344085999E-2</v>
      </c>
      <c r="X8" s="13">
        <v>5.5045871559633003E-2</v>
      </c>
      <c r="Y8" s="13"/>
      <c r="Z8" s="13">
        <v>6.2015503875968998E-2</v>
      </c>
      <c r="AA8" s="13">
        <v>5.2980132450331098E-2</v>
      </c>
      <c r="AB8" s="13">
        <v>4.08163265306122E-2</v>
      </c>
      <c r="AC8" s="13">
        <v>3.4482758620689703E-2</v>
      </c>
      <c r="AD8" s="13">
        <v>5.8252427184466E-2</v>
      </c>
      <c r="AE8" s="13">
        <v>5.8823529411764698E-2</v>
      </c>
      <c r="AF8" s="13">
        <v>0</v>
      </c>
      <c r="AG8" s="13">
        <v>2.32558139534884E-2</v>
      </c>
      <c r="AH8" s="13"/>
      <c r="AI8" s="13">
        <v>0.146341463414634</v>
      </c>
      <c r="AJ8" s="13">
        <v>6.6666666666666693E-2</v>
      </c>
      <c r="AK8" s="13">
        <v>4.8951048951049E-2</v>
      </c>
      <c r="AL8" s="13">
        <v>3.7422037422037403E-2</v>
      </c>
      <c r="AM8" s="13">
        <v>3.0120481927710802E-2</v>
      </c>
      <c r="AN8" s="13"/>
      <c r="AO8" s="13">
        <v>4.2628774422735299E-2</v>
      </c>
      <c r="AP8" s="13">
        <v>4.9046321525885603E-2</v>
      </c>
      <c r="AQ8" s="13"/>
      <c r="AR8" s="13">
        <v>0.10344827586206901</v>
      </c>
      <c r="AS8" s="13">
        <v>3.2967032967033003E-2</v>
      </c>
      <c r="AT8" s="13">
        <v>6.25E-2</v>
      </c>
      <c r="AU8" s="13">
        <v>3.3333333333333298E-2</v>
      </c>
      <c r="AV8" s="13">
        <v>3.5087719298245598E-2</v>
      </c>
      <c r="AW8" s="13">
        <v>0.04</v>
      </c>
      <c r="AX8" s="13">
        <v>4.81927710843374E-2</v>
      </c>
      <c r="AY8" s="13">
        <v>3.2258064516128997E-2</v>
      </c>
      <c r="AZ8" s="13">
        <v>7.3684210526315796E-2</v>
      </c>
      <c r="BA8" s="13">
        <v>7.4074074074074098E-2</v>
      </c>
      <c r="BB8" s="13">
        <v>4.08163265306122E-2</v>
      </c>
      <c r="BC8" s="13">
        <v>0</v>
      </c>
      <c r="BD8" s="13"/>
      <c r="BE8" s="13">
        <v>2.8328611898017001E-2</v>
      </c>
    </row>
    <row r="9" spans="2:57" x14ac:dyDescent="0.25">
      <c r="B9" s="14" t="s">
        <v>263</v>
      </c>
      <c r="C9" s="13">
        <v>4.0860215053763402E-2</v>
      </c>
      <c r="D9" s="13">
        <v>0.1</v>
      </c>
      <c r="E9" s="13">
        <v>9.0163934426229497E-2</v>
      </c>
      <c r="F9" s="13">
        <v>4.1841004184100403E-2</v>
      </c>
      <c r="G9" s="13">
        <v>2.0040080160320599E-2</v>
      </c>
      <c r="H9" s="13"/>
      <c r="I9" s="13">
        <v>6.4965197215777301E-2</v>
      </c>
      <c r="J9" s="13">
        <v>2.0040080160320599E-2</v>
      </c>
      <c r="K9" s="13"/>
      <c r="L9" s="13">
        <v>3.2258064516128997E-2</v>
      </c>
      <c r="M9" s="13">
        <v>0.04</v>
      </c>
      <c r="N9" s="13">
        <v>3.8596491228070198E-2</v>
      </c>
      <c r="O9" s="13">
        <v>4.7457627118644097E-2</v>
      </c>
      <c r="P9" s="13"/>
      <c r="Q9" s="13">
        <v>6.7961165048543701E-2</v>
      </c>
      <c r="R9" s="13">
        <v>0.104477611940299</v>
      </c>
      <c r="S9" s="13">
        <v>2.3529411764705899E-2</v>
      </c>
      <c r="T9" s="13">
        <v>4.7619047619047603E-2</v>
      </c>
      <c r="U9" s="13">
        <v>3.3613445378151301E-2</v>
      </c>
      <c r="V9" s="13">
        <v>1.5748031496062999E-2</v>
      </c>
      <c r="W9" s="13">
        <v>2.1505376344085999E-2</v>
      </c>
      <c r="X9" s="13">
        <v>4.1284403669724801E-2</v>
      </c>
      <c r="Y9" s="13"/>
      <c r="Z9" s="13">
        <v>8.5271317829457405E-2</v>
      </c>
      <c r="AA9" s="13">
        <v>4.6357615894039701E-2</v>
      </c>
      <c r="AB9" s="13">
        <v>3.4013605442176902E-2</v>
      </c>
      <c r="AC9" s="13">
        <v>1.72413793103448E-2</v>
      </c>
      <c r="AD9" s="13">
        <v>3.8834951456310697E-2</v>
      </c>
      <c r="AE9" s="13">
        <v>1.9607843137254902E-2</v>
      </c>
      <c r="AF9" s="13">
        <v>0</v>
      </c>
      <c r="AG9" s="13">
        <v>6.9767441860465101E-2</v>
      </c>
      <c r="AH9" s="13"/>
      <c r="AI9" s="13">
        <v>7.3170731707317097E-2</v>
      </c>
      <c r="AJ9" s="13">
        <v>5.5555555555555601E-2</v>
      </c>
      <c r="AK9" s="13">
        <v>7.69230769230769E-2</v>
      </c>
      <c r="AL9" s="13">
        <v>3.3264033264033301E-2</v>
      </c>
      <c r="AM9" s="13">
        <v>1.20481927710843E-2</v>
      </c>
      <c r="AN9" s="13"/>
      <c r="AO9" s="13">
        <v>4.0852575488454702E-2</v>
      </c>
      <c r="AP9" s="13">
        <v>4.0871934604904597E-2</v>
      </c>
      <c r="AQ9" s="13"/>
      <c r="AR9" s="13">
        <v>1.72413793103448E-2</v>
      </c>
      <c r="AS9" s="13">
        <v>4.0293040293040303E-2</v>
      </c>
      <c r="AT9" s="13">
        <v>6.25E-2</v>
      </c>
      <c r="AU9" s="13">
        <v>0.1</v>
      </c>
      <c r="AV9" s="13">
        <v>4.3859649122807001E-2</v>
      </c>
      <c r="AW9" s="13">
        <v>0.04</v>
      </c>
      <c r="AX9" s="13">
        <v>3.6144578313252997E-2</v>
      </c>
      <c r="AY9" s="13">
        <v>0</v>
      </c>
      <c r="AZ9" s="13">
        <v>1.05263157894737E-2</v>
      </c>
      <c r="BA9" s="13">
        <v>3.7037037037037E-2</v>
      </c>
      <c r="BB9" s="13">
        <v>0.102040816326531</v>
      </c>
      <c r="BC9" s="13">
        <v>5.7692307692307702E-2</v>
      </c>
      <c r="BD9" s="13"/>
      <c r="BE9" s="13">
        <v>2.54957507082153E-2</v>
      </c>
    </row>
    <row r="10" spans="2:57" x14ac:dyDescent="0.25">
      <c r="B10" s="14" t="s">
        <v>264</v>
      </c>
      <c r="C10" s="13">
        <v>4.0860215053763402E-2</v>
      </c>
      <c r="D10" s="13">
        <v>0.1</v>
      </c>
      <c r="E10" s="13">
        <v>8.1967213114754106E-2</v>
      </c>
      <c r="F10" s="13">
        <v>2.92887029288703E-2</v>
      </c>
      <c r="G10" s="13">
        <v>2.8056112224448902E-2</v>
      </c>
      <c r="H10" s="13"/>
      <c r="I10" s="13">
        <v>5.5684454756380501E-2</v>
      </c>
      <c r="J10" s="13">
        <v>2.8056112224448902E-2</v>
      </c>
      <c r="K10" s="13"/>
      <c r="L10" s="13">
        <v>4.0322580645161303E-2</v>
      </c>
      <c r="M10" s="13">
        <v>4.8888888888888898E-2</v>
      </c>
      <c r="N10" s="13">
        <v>5.2631578947368397E-2</v>
      </c>
      <c r="O10" s="13">
        <v>2.3728813559322E-2</v>
      </c>
      <c r="P10" s="13"/>
      <c r="Q10" s="13">
        <v>0.106796116504854</v>
      </c>
      <c r="R10" s="13">
        <v>4.47761194029851E-2</v>
      </c>
      <c r="S10" s="13">
        <v>2.3529411764705899E-2</v>
      </c>
      <c r="T10" s="13">
        <v>4.7619047619047603E-2</v>
      </c>
      <c r="U10" s="13">
        <v>6.7226890756302504E-2</v>
      </c>
      <c r="V10" s="13">
        <v>4.7244094488188997E-2</v>
      </c>
      <c r="W10" s="13">
        <v>1.0752688172042999E-2</v>
      </c>
      <c r="X10" s="13">
        <v>9.1743119266055103E-3</v>
      </c>
      <c r="Y10" s="13"/>
      <c r="Z10" s="13">
        <v>5.4263565891472902E-2</v>
      </c>
      <c r="AA10" s="13">
        <v>3.3112582781456998E-2</v>
      </c>
      <c r="AB10" s="13">
        <v>1.3605442176870699E-2</v>
      </c>
      <c r="AC10" s="13">
        <v>4.0229885057471299E-2</v>
      </c>
      <c r="AD10" s="13">
        <v>3.8834951456310697E-2</v>
      </c>
      <c r="AE10" s="13">
        <v>1.9607843137254902E-2</v>
      </c>
      <c r="AF10" s="13">
        <v>2.6315789473684199E-2</v>
      </c>
      <c r="AG10" s="13">
        <v>0.116279069767442</v>
      </c>
      <c r="AH10" s="13"/>
      <c r="AI10" s="13">
        <v>7.3170731707317097E-2</v>
      </c>
      <c r="AJ10" s="13">
        <v>0.122222222222222</v>
      </c>
      <c r="AK10" s="13">
        <v>2.7972027972028E-2</v>
      </c>
      <c r="AL10" s="13">
        <v>3.1185031185031201E-2</v>
      </c>
      <c r="AM10" s="13">
        <v>3.0120481927710802E-2</v>
      </c>
      <c r="AN10" s="13"/>
      <c r="AO10" s="13">
        <v>4.2628774422735299E-2</v>
      </c>
      <c r="AP10" s="13">
        <v>3.81471389645777E-2</v>
      </c>
      <c r="AQ10" s="13"/>
      <c r="AR10" s="13">
        <v>3.4482758620689703E-2</v>
      </c>
      <c r="AS10" s="13">
        <v>3.6630036630036597E-2</v>
      </c>
      <c r="AT10" s="13">
        <v>0</v>
      </c>
      <c r="AU10" s="13">
        <v>6.6666666666666693E-2</v>
      </c>
      <c r="AV10" s="13">
        <v>2.6315789473684199E-2</v>
      </c>
      <c r="AW10" s="13">
        <v>5.3333333333333302E-2</v>
      </c>
      <c r="AX10" s="13">
        <v>6.02409638554217E-2</v>
      </c>
      <c r="AY10" s="13">
        <v>3.2258064516128997E-2</v>
      </c>
      <c r="AZ10" s="13">
        <v>5.2631578947368397E-2</v>
      </c>
      <c r="BA10" s="13">
        <v>1.85185185185185E-2</v>
      </c>
      <c r="BB10" s="13">
        <v>4.08163265306122E-2</v>
      </c>
      <c r="BC10" s="13">
        <v>5.7692307692307702E-2</v>
      </c>
      <c r="BD10" s="13"/>
      <c r="BE10" s="13">
        <v>3.1161473087818699E-2</v>
      </c>
    </row>
    <row r="11" spans="2:57" x14ac:dyDescent="0.25">
      <c r="B11" s="14" t="s">
        <v>265</v>
      </c>
      <c r="C11" s="13">
        <v>6.5591397849462399E-2</v>
      </c>
      <c r="D11" s="13">
        <v>0.2</v>
      </c>
      <c r="E11" s="13">
        <v>9.8360655737704902E-2</v>
      </c>
      <c r="F11" s="13">
        <v>8.3682008368200805E-2</v>
      </c>
      <c r="G11" s="13">
        <v>3.0060120240480999E-2</v>
      </c>
      <c r="H11" s="13"/>
      <c r="I11" s="13">
        <v>0.106728538283063</v>
      </c>
      <c r="J11" s="13">
        <v>3.0060120240480999E-2</v>
      </c>
      <c r="K11" s="13"/>
      <c r="L11" s="13">
        <v>0.14516129032258099</v>
      </c>
      <c r="M11" s="13">
        <v>7.1111111111111097E-2</v>
      </c>
      <c r="N11" s="13">
        <v>7.3684210526315796E-2</v>
      </c>
      <c r="O11" s="13">
        <v>2.0338983050847501E-2</v>
      </c>
      <c r="P11" s="13"/>
      <c r="Q11" s="13">
        <v>0.19417475728155301</v>
      </c>
      <c r="R11" s="13">
        <v>0.134328358208955</v>
      </c>
      <c r="S11" s="13">
        <v>0.105882352941176</v>
      </c>
      <c r="T11" s="13">
        <v>6.6666666666666693E-2</v>
      </c>
      <c r="U11" s="13">
        <v>5.8823529411764698E-2</v>
      </c>
      <c r="V11" s="13">
        <v>0</v>
      </c>
      <c r="W11" s="13">
        <v>7.5268817204301106E-2</v>
      </c>
      <c r="X11" s="13">
        <v>9.1743119266055103E-3</v>
      </c>
      <c r="Y11" s="13"/>
      <c r="Z11" s="13">
        <v>7.7519379844961198E-2</v>
      </c>
      <c r="AA11" s="13">
        <v>7.2847682119205295E-2</v>
      </c>
      <c r="AB11" s="13">
        <v>4.7619047619047603E-2</v>
      </c>
      <c r="AC11" s="13">
        <v>6.3218390804597693E-2</v>
      </c>
      <c r="AD11" s="13">
        <v>1.94174757281553E-2</v>
      </c>
      <c r="AE11" s="13">
        <v>0.12745098039215699</v>
      </c>
      <c r="AF11" s="13">
        <v>0.105263157894737</v>
      </c>
      <c r="AG11" s="13">
        <v>3.4883720930232599E-2</v>
      </c>
      <c r="AH11" s="13"/>
      <c r="AI11" s="13">
        <v>0.19512195121951201</v>
      </c>
      <c r="AJ11" s="13">
        <v>8.8888888888888906E-2</v>
      </c>
      <c r="AK11" s="13">
        <v>0.111888111888112</v>
      </c>
      <c r="AL11" s="13">
        <v>4.5738045738045699E-2</v>
      </c>
      <c r="AM11" s="13">
        <v>4.2168674698795199E-2</v>
      </c>
      <c r="AN11" s="13"/>
      <c r="AO11" s="13">
        <v>6.03907637655417E-2</v>
      </c>
      <c r="AP11" s="13">
        <v>7.35694822888283E-2</v>
      </c>
      <c r="AQ11" s="13"/>
      <c r="AR11" s="13">
        <v>5.1724137931034503E-2</v>
      </c>
      <c r="AS11" s="13">
        <v>4.0293040293040303E-2</v>
      </c>
      <c r="AT11" s="13">
        <v>0.125</v>
      </c>
      <c r="AU11" s="13">
        <v>6.6666666666666693E-2</v>
      </c>
      <c r="AV11" s="13">
        <v>7.0175438596491196E-2</v>
      </c>
      <c r="AW11" s="13">
        <v>6.6666666666666693E-2</v>
      </c>
      <c r="AX11" s="13">
        <v>0.132530120481928</v>
      </c>
      <c r="AY11" s="13">
        <v>3.2258064516128997E-2</v>
      </c>
      <c r="AZ11" s="13">
        <v>6.3157894736842093E-2</v>
      </c>
      <c r="BA11" s="13">
        <v>5.5555555555555601E-2</v>
      </c>
      <c r="BB11" s="13">
        <v>0.14285714285714299</v>
      </c>
      <c r="BC11" s="13">
        <v>3.8461538461538498E-2</v>
      </c>
      <c r="BD11" s="13"/>
      <c r="BE11" s="13">
        <v>6.5155807365439106E-2</v>
      </c>
    </row>
    <row r="12" spans="2:57" x14ac:dyDescent="0.25">
      <c r="B12" s="14" t="s">
        <v>213</v>
      </c>
      <c r="C12" s="13">
        <v>9.2473118279569902E-2</v>
      </c>
      <c r="D12" s="13">
        <v>0.1</v>
      </c>
      <c r="E12" s="13">
        <v>0.114754098360656</v>
      </c>
      <c r="F12" s="13">
        <v>0.121338912133891</v>
      </c>
      <c r="G12" s="13">
        <v>7.2144288577154297E-2</v>
      </c>
      <c r="H12" s="13"/>
      <c r="I12" s="13">
        <v>0.116009280742459</v>
      </c>
      <c r="J12" s="13">
        <v>7.2144288577154297E-2</v>
      </c>
      <c r="K12" s="13"/>
      <c r="L12" s="13">
        <v>0.12903225806451599</v>
      </c>
      <c r="M12" s="13">
        <v>0.12</v>
      </c>
      <c r="N12" s="13">
        <v>8.42105263157895E-2</v>
      </c>
      <c r="O12" s="13">
        <v>6.4406779661016905E-2</v>
      </c>
      <c r="P12" s="13"/>
      <c r="Q12" s="13">
        <v>0.15533980582524301</v>
      </c>
      <c r="R12" s="13">
        <v>0.164179104477612</v>
      </c>
      <c r="S12" s="13">
        <v>0.16470588235294101</v>
      </c>
      <c r="T12" s="13">
        <v>0.104761904761905</v>
      </c>
      <c r="U12" s="13">
        <v>0.10084033613445401</v>
      </c>
      <c r="V12" s="13">
        <v>7.0866141732283505E-2</v>
      </c>
      <c r="W12" s="13">
        <v>5.3763440860215103E-2</v>
      </c>
      <c r="X12" s="13">
        <v>2.7522935779816501E-2</v>
      </c>
      <c r="Y12" s="13"/>
      <c r="Z12" s="13">
        <v>8.5271317829457405E-2</v>
      </c>
      <c r="AA12" s="13">
        <v>7.2847682119205295E-2</v>
      </c>
      <c r="AB12" s="13">
        <v>0.108843537414966</v>
      </c>
      <c r="AC12" s="13">
        <v>9.1954022988505704E-2</v>
      </c>
      <c r="AD12" s="13">
        <v>8.7378640776699004E-2</v>
      </c>
      <c r="AE12" s="13">
        <v>0.11764705882352899</v>
      </c>
      <c r="AF12" s="13">
        <v>7.8947368421052599E-2</v>
      </c>
      <c r="AG12" s="13">
        <v>9.3023255813953501E-2</v>
      </c>
      <c r="AH12" s="13"/>
      <c r="AI12" s="13">
        <v>7.3170731707317097E-2</v>
      </c>
      <c r="AJ12" s="13">
        <v>0.1</v>
      </c>
      <c r="AK12" s="13">
        <v>9.7902097902097904E-2</v>
      </c>
      <c r="AL12" s="13">
        <v>9.9792099792099798E-2</v>
      </c>
      <c r="AM12" s="13">
        <v>7.2289156626505993E-2</v>
      </c>
      <c r="AN12" s="13"/>
      <c r="AO12" s="13">
        <v>9.4138543516873896E-2</v>
      </c>
      <c r="AP12" s="13">
        <v>8.99182561307902E-2</v>
      </c>
      <c r="AQ12" s="13"/>
      <c r="AR12" s="13">
        <v>0.15517241379310301</v>
      </c>
      <c r="AS12" s="13">
        <v>8.0586080586080605E-2</v>
      </c>
      <c r="AT12" s="13">
        <v>0.1875</v>
      </c>
      <c r="AU12" s="13">
        <v>0.1</v>
      </c>
      <c r="AV12" s="13">
        <v>0.140350877192982</v>
      </c>
      <c r="AW12" s="13">
        <v>6.6666666666666693E-2</v>
      </c>
      <c r="AX12" s="13">
        <v>0.120481927710843</v>
      </c>
      <c r="AY12" s="13">
        <v>3.2258064516128997E-2</v>
      </c>
      <c r="AZ12" s="13">
        <v>8.42105263157895E-2</v>
      </c>
      <c r="BA12" s="13">
        <v>5.5555555555555601E-2</v>
      </c>
      <c r="BB12" s="13">
        <v>8.1632653061224497E-2</v>
      </c>
      <c r="BC12" s="13">
        <v>3.8461538461538498E-2</v>
      </c>
      <c r="BD12" s="13"/>
      <c r="BE12" s="13">
        <v>8.4985835694051007E-2</v>
      </c>
    </row>
    <row r="13" spans="2:57" x14ac:dyDescent="0.25">
      <c r="B13" s="14" t="s">
        <v>214</v>
      </c>
      <c r="C13" s="13">
        <v>0.112903225806452</v>
      </c>
      <c r="D13" s="13">
        <v>0.114285714285714</v>
      </c>
      <c r="E13" s="13">
        <v>0.17213114754098399</v>
      </c>
      <c r="F13" s="13">
        <v>0.158995815899582</v>
      </c>
      <c r="G13" s="13">
        <v>7.6152304609218402E-2</v>
      </c>
      <c r="H13" s="13"/>
      <c r="I13" s="13">
        <v>0.15545243619489599</v>
      </c>
      <c r="J13" s="13">
        <v>7.6152304609218402E-2</v>
      </c>
      <c r="K13" s="13"/>
      <c r="L13" s="13">
        <v>0.15322580645161299</v>
      </c>
      <c r="M13" s="13">
        <v>0.155555555555556</v>
      </c>
      <c r="N13" s="13">
        <v>9.4736842105263203E-2</v>
      </c>
      <c r="O13" s="13">
        <v>8.1355932203389797E-2</v>
      </c>
      <c r="P13" s="13"/>
      <c r="Q13" s="13">
        <v>0.12621359223301001</v>
      </c>
      <c r="R13" s="13">
        <v>0.19402985074626899</v>
      </c>
      <c r="S13" s="13">
        <v>0.152941176470588</v>
      </c>
      <c r="T13" s="13">
        <v>0.114285714285714</v>
      </c>
      <c r="U13" s="13">
        <v>9.2436974789915999E-2</v>
      </c>
      <c r="V13" s="13">
        <v>0.18897637795275599</v>
      </c>
      <c r="W13" s="13">
        <v>0.118279569892473</v>
      </c>
      <c r="X13" s="13">
        <v>3.6697247706422E-2</v>
      </c>
      <c r="Y13" s="13"/>
      <c r="Z13" s="13">
        <v>5.4263565891472902E-2</v>
      </c>
      <c r="AA13" s="13">
        <v>0.13245033112582799</v>
      </c>
      <c r="AB13" s="13">
        <v>9.5238095238095205E-2</v>
      </c>
      <c r="AC13" s="13">
        <v>0.126436781609195</v>
      </c>
      <c r="AD13" s="13">
        <v>0.13592233009708701</v>
      </c>
      <c r="AE13" s="13">
        <v>0.12745098039215699</v>
      </c>
      <c r="AF13" s="13">
        <v>0.105263157894737</v>
      </c>
      <c r="AG13" s="13">
        <v>0.127906976744186</v>
      </c>
      <c r="AH13" s="13"/>
      <c r="AI13" s="13">
        <v>4.8780487804878099E-2</v>
      </c>
      <c r="AJ13" s="13">
        <v>0.122222222222222</v>
      </c>
      <c r="AK13" s="13">
        <v>8.3916083916083906E-2</v>
      </c>
      <c r="AL13" s="13">
        <v>0.12058212058212101</v>
      </c>
      <c r="AM13" s="13">
        <v>0.126506024096386</v>
      </c>
      <c r="AN13" s="13"/>
      <c r="AO13" s="13">
        <v>9.9467140319715805E-2</v>
      </c>
      <c r="AP13" s="13">
        <v>0.13351498637602199</v>
      </c>
      <c r="AQ13" s="13"/>
      <c r="AR13" s="13">
        <v>6.8965517241379296E-2</v>
      </c>
      <c r="AS13" s="13">
        <v>0.106227106227106</v>
      </c>
      <c r="AT13" s="13">
        <v>0</v>
      </c>
      <c r="AU13" s="13">
        <v>0.133333333333333</v>
      </c>
      <c r="AV13" s="13">
        <v>0.114035087719298</v>
      </c>
      <c r="AW13" s="13">
        <v>0.16</v>
      </c>
      <c r="AX13" s="13">
        <v>0.120481927710843</v>
      </c>
      <c r="AY13" s="13">
        <v>0.16129032258064499</v>
      </c>
      <c r="AZ13" s="13">
        <v>0.105263157894737</v>
      </c>
      <c r="BA13" s="13">
        <v>0.12962962962963001</v>
      </c>
      <c r="BB13" s="13">
        <v>0.102040816326531</v>
      </c>
      <c r="BC13" s="13">
        <v>0.115384615384615</v>
      </c>
      <c r="BD13" s="13"/>
      <c r="BE13" s="13">
        <v>0.118980169971671</v>
      </c>
    </row>
    <row r="14" spans="2:57" x14ac:dyDescent="0.25">
      <c r="B14" s="14" t="s">
        <v>215</v>
      </c>
      <c r="C14" s="13">
        <v>0.127956989247312</v>
      </c>
      <c r="D14" s="13">
        <v>4.2857142857142899E-2</v>
      </c>
      <c r="E14" s="13">
        <v>9.0163934426229497E-2</v>
      </c>
      <c r="F14" s="13">
        <v>0.14644351464435101</v>
      </c>
      <c r="G14" s="13">
        <v>0.14028056112224399</v>
      </c>
      <c r="H14" s="13"/>
      <c r="I14" s="13">
        <v>0.11368909512761</v>
      </c>
      <c r="J14" s="13">
        <v>0.14028056112224399</v>
      </c>
      <c r="K14" s="13"/>
      <c r="L14" s="13">
        <v>7.25806451612903E-2</v>
      </c>
      <c r="M14" s="13">
        <v>0.128888888888889</v>
      </c>
      <c r="N14" s="13">
        <v>0.133333333333333</v>
      </c>
      <c r="O14" s="13">
        <v>0.14576271186440701</v>
      </c>
      <c r="P14" s="13"/>
      <c r="Q14" s="13">
        <v>5.8252427184466E-2</v>
      </c>
      <c r="R14" s="13">
        <v>5.9701492537313397E-2</v>
      </c>
      <c r="S14" s="13">
        <v>0.188235294117647</v>
      </c>
      <c r="T14" s="13">
        <v>0.180952380952381</v>
      </c>
      <c r="U14" s="13">
        <v>0.11764705882352899</v>
      </c>
      <c r="V14" s="13">
        <v>0.196850393700787</v>
      </c>
      <c r="W14" s="13">
        <v>0.13978494623655899</v>
      </c>
      <c r="X14" s="13">
        <v>9.6330275229357804E-2</v>
      </c>
      <c r="Y14" s="13"/>
      <c r="Z14" s="13">
        <v>7.7519379844961198E-2</v>
      </c>
      <c r="AA14" s="13">
        <v>0.119205298013245</v>
      </c>
      <c r="AB14" s="13">
        <v>0.122448979591837</v>
      </c>
      <c r="AC14" s="13">
        <v>0.109195402298851</v>
      </c>
      <c r="AD14" s="13">
        <v>0.15533980582524301</v>
      </c>
      <c r="AE14" s="13">
        <v>8.8235294117647106E-2</v>
      </c>
      <c r="AF14" s="13">
        <v>0.21052631578947401</v>
      </c>
      <c r="AG14" s="13">
        <v>0.24418604651162801</v>
      </c>
      <c r="AH14" s="13"/>
      <c r="AI14" s="13">
        <v>4.8780487804878099E-2</v>
      </c>
      <c r="AJ14" s="13">
        <v>0.1</v>
      </c>
      <c r="AK14" s="13">
        <v>0.11888111888111901</v>
      </c>
      <c r="AL14" s="13">
        <v>0.15384615384615399</v>
      </c>
      <c r="AM14" s="13">
        <v>9.6385542168674704E-2</v>
      </c>
      <c r="AN14" s="13"/>
      <c r="AO14" s="13">
        <v>0.119005328596803</v>
      </c>
      <c r="AP14" s="13">
        <v>0.14168937329700301</v>
      </c>
      <c r="AQ14" s="13"/>
      <c r="AR14" s="13">
        <v>6.8965517241379296E-2</v>
      </c>
      <c r="AS14" s="13">
        <v>0.124542124542125</v>
      </c>
      <c r="AT14" s="13">
        <v>6.25E-2</v>
      </c>
      <c r="AU14" s="13">
        <v>3.3333333333333298E-2</v>
      </c>
      <c r="AV14" s="13">
        <v>0.140350877192982</v>
      </c>
      <c r="AW14" s="13">
        <v>0.133333333333333</v>
      </c>
      <c r="AX14" s="13">
        <v>0.14457831325301199</v>
      </c>
      <c r="AY14" s="13">
        <v>0.19354838709677399</v>
      </c>
      <c r="AZ14" s="13">
        <v>0.14736842105263201</v>
      </c>
      <c r="BA14" s="13">
        <v>0.16666666666666699</v>
      </c>
      <c r="BB14" s="13">
        <v>0.102040816326531</v>
      </c>
      <c r="BC14" s="13">
        <v>0.134615384615385</v>
      </c>
      <c r="BD14" s="13"/>
      <c r="BE14" s="13">
        <v>0.13314447592067999</v>
      </c>
    </row>
    <row r="15" spans="2:57" x14ac:dyDescent="0.25">
      <c r="B15" s="14" t="s">
        <v>216</v>
      </c>
      <c r="C15" s="13">
        <v>7.8494623655914003E-2</v>
      </c>
      <c r="D15" s="13">
        <v>4.2857142857142899E-2</v>
      </c>
      <c r="E15" s="13">
        <v>2.4590163934426201E-2</v>
      </c>
      <c r="F15" s="13">
        <v>7.5313807531380797E-2</v>
      </c>
      <c r="G15" s="13">
        <v>9.8196392785571102E-2</v>
      </c>
      <c r="H15" s="13"/>
      <c r="I15" s="13">
        <v>5.5684454756380501E-2</v>
      </c>
      <c r="J15" s="13">
        <v>9.8196392785571102E-2</v>
      </c>
      <c r="K15" s="13"/>
      <c r="L15" s="13">
        <v>9.6774193548387094E-2</v>
      </c>
      <c r="M15" s="13">
        <v>7.1111111111111097E-2</v>
      </c>
      <c r="N15" s="13">
        <v>9.4736842105263203E-2</v>
      </c>
      <c r="O15" s="13">
        <v>6.1016949152542403E-2</v>
      </c>
      <c r="P15" s="13"/>
      <c r="Q15" s="13">
        <v>4.85436893203883E-2</v>
      </c>
      <c r="R15" s="13">
        <v>1.49253731343284E-2</v>
      </c>
      <c r="S15" s="13">
        <v>3.5294117647058802E-2</v>
      </c>
      <c r="T15" s="13">
        <v>0.104761904761905</v>
      </c>
      <c r="U15" s="13">
        <v>7.5630252100840303E-2</v>
      </c>
      <c r="V15" s="13">
        <v>0.12598425196850399</v>
      </c>
      <c r="W15" s="13">
        <v>9.6774193548387094E-2</v>
      </c>
      <c r="X15" s="13">
        <v>8.7155963302752298E-2</v>
      </c>
      <c r="Y15" s="13"/>
      <c r="Z15" s="13">
        <v>6.2015503875968998E-2</v>
      </c>
      <c r="AA15" s="13">
        <v>7.9470198675496706E-2</v>
      </c>
      <c r="AB15" s="13">
        <v>0.108843537414966</v>
      </c>
      <c r="AC15" s="13">
        <v>0.10344827586206901</v>
      </c>
      <c r="AD15" s="13">
        <v>7.7669902912621394E-2</v>
      </c>
      <c r="AE15" s="13">
        <v>5.8823529411764698E-2</v>
      </c>
      <c r="AF15" s="13">
        <v>5.2631578947368397E-2</v>
      </c>
      <c r="AG15" s="13">
        <v>3.4883720930232599E-2</v>
      </c>
      <c r="AH15" s="13"/>
      <c r="AI15" s="13">
        <v>2.4390243902439001E-2</v>
      </c>
      <c r="AJ15" s="13">
        <v>5.5555555555555601E-2</v>
      </c>
      <c r="AK15" s="13">
        <v>7.69230769230769E-2</v>
      </c>
      <c r="AL15" s="13">
        <v>9.5634095634095598E-2</v>
      </c>
      <c r="AM15" s="13">
        <v>6.02409638554217E-2</v>
      </c>
      <c r="AN15" s="13"/>
      <c r="AO15" s="13">
        <v>7.1047957371225601E-2</v>
      </c>
      <c r="AP15" s="13">
        <v>8.99182561307902E-2</v>
      </c>
      <c r="AQ15" s="13"/>
      <c r="AR15" s="13">
        <v>5.1724137931034503E-2</v>
      </c>
      <c r="AS15" s="13">
        <v>6.5934065934065894E-2</v>
      </c>
      <c r="AT15" s="13">
        <v>0.125</v>
      </c>
      <c r="AU15" s="13">
        <v>6.6666666666666693E-2</v>
      </c>
      <c r="AV15" s="13">
        <v>8.7719298245614002E-2</v>
      </c>
      <c r="AW15" s="13">
        <v>0.133333333333333</v>
      </c>
      <c r="AX15" s="13">
        <v>9.6385542168674704E-2</v>
      </c>
      <c r="AY15" s="13">
        <v>0.16129032258064499</v>
      </c>
      <c r="AZ15" s="13">
        <v>6.3157894736842093E-2</v>
      </c>
      <c r="BA15" s="13">
        <v>5.5555555555555601E-2</v>
      </c>
      <c r="BB15" s="13">
        <v>0.102040816326531</v>
      </c>
      <c r="BC15" s="13">
        <v>1.9230769230769201E-2</v>
      </c>
      <c r="BD15" s="13"/>
      <c r="BE15" s="13">
        <v>9.0651558073654395E-2</v>
      </c>
    </row>
    <row r="16" spans="2:57" x14ac:dyDescent="0.25">
      <c r="B16" s="14" t="s">
        <v>217</v>
      </c>
      <c r="C16" s="13">
        <v>5.8064516129032302E-2</v>
      </c>
      <c r="D16" s="13">
        <v>1.4285714285714299E-2</v>
      </c>
      <c r="E16" s="13">
        <v>4.91803278688525E-2</v>
      </c>
      <c r="F16" s="13">
        <v>6.2761506276150597E-2</v>
      </c>
      <c r="G16" s="13">
        <v>6.4128256513026005E-2</v>
      </c>
      <c r="H16" s="13"/>
      <c r="I16" s="13">
        <v>5.1044083526682098E-2</v>
      </c>
      <c r="J16" s="13">
        <v>6.4128256513026005E-2</v>
      </c>
      <c r="K16" s="13"/>
      <c r="L16" s="13">
        <v>5.6451612903225798E-2</v>
      </c>
      <c r="M16" s="13">
        <v>5.7777777777777803E-2</v>
      </c>
      <c r="N16" s="13">
        <v>5.96491228070175E-2</v>
      </c>
      <c r="O16" s="13">
        <v>5.7627118644067797E-2</v>
      </c>
      <c r="P16" s="13"/>
      <c r="Q16" s="13">
        <v>9.7087378640776708E-3</v>
      </c>
      <c r="R16" s="13">
        <v>4.47761194029851E-2</v>
      </c>
      <c r="S16" s="13">
        <v>4.7058823529411799E-2</v>
      </c>
      <c r="T16" s="13">
        <v>0.104761904761905</v>
      </c>
      <c r="U16" s="13">
        <v>0.10084033613445401</v>
      </c>
      <c r="V16" s="13">
        <v>5.5118110236220499E-2</v>
      </c>
      <c r="W16" s="13">
        <v>4.3010752688171998E-2</v>
      </c>
      <c r="X16" s="13">
        <v>5.0458715596330299E-2</v>
      </c>
      <c r="Y16" s="13"/>
      <c r="Z16" s="13">
        <v>6.9767441860465101E-2</v>
      </c>
      <c r="AA16" s="13">
        <v>5.9602649006622502E-2</v>
      </c>
      <c r="AB16" s="13">
        <v>4.08163265306122E-2</v>
      </c>
      <c r="AC16" s="13">
        <v>3.4482758620689703E-2</v>
      </c>
      <c r="AD16" s="13">
        <v>8.7378640776699004E-2</v>
      </c>
      <c r="AE16" s="13">
        <v>6.8627450980392204E-2</v>
      </c>
      <c r="AF16" s="13">
        <v>0.13157894736842099</v>
      </c>
      <c r="AG16" s="13">
        <v>3.4883720930232599E-2</v>
      </c>
      <c r="AH16" s="13"/>
      <c r="AI16" s="13">
        <v>0</v>
      </c>
      <c r="AJ16" s="13">
        <v>6.6666666666666693E-2</v>
      </c>
      <c r="AK16" s="13">
        <v>4.8951048951049E-2</v>
      </c>
      <c r="AL16" s="13">
        <v>7.0686070686070704E-2</v>
      </c>
      <c r="AM16" s="13">
        <v>4.2168674698795199E-2</v>
      </c>
      <c r="AN16" s="13"/>
      <c r="AO16" s="13">
        <v>5.6838365896980499E-2</v>
      </c>
      <c r="AP16" s="13">
        <v>5.9945504087193499E-2</v>
      </c>
      <c r="AQ16" s="13"/>
      <c r="AR16" s="13">
        <v>6.8965517241379296E-2</v>
      </c>
      <c r="AS16" s="13">
        <v>6.22710622710623E-2</v>
      </c>
      <c r="AT16" s="13">
        <v>6.25E-2</v>
      </c>
      <c r="AU16" s="13">
        <v>0</v>
      </c>
      <c r="AV16" s="13">
        <v>3.5087719298245598E-2</v>
      </c>
      <c r="AW16" s="13">
        <v>6.6666666666666693E-2</v>
      </c>
      <c r="AX16" s="13">
        <v>3.6144578313252997E-2</v>
      </c>
      <c r="AY16" s="13">
        <v>0</v>
      </c>
      <c r="AZ16" s="13">
        <v>0.12631578947368399</v>
      </c>
      <c r="BA16" s="13">
        <v>9.2592592592592601E-2</v>
      </c>
      <c r="BB16" s="13">
        <v>2.04081632653061E-2</v>
      </c>
      <c r="BC16" s="13">
        <v>3.8461538461538498E-2</v>
      </c>
      <c r="BD16" s="13"/>
      <c r="BE16" s="13">
        <v>5.09915014164306E-2</v>
      </c>
    </row>
    <row r="17" spans="2:57" x14ac:dyDescent="0.25">
      <c r="B17" s="14" t="s">
        <v>218</v>
      </c>
      <c r="C17" s="13">
        <v>5.9139784946236597E-2</v>
      </c>
      <c r="D17" s="13">
        <v>1.4285714285714299E-2</v>
      </c>
      <c r="E17" s="13">
        <v>1.63934426229508E-2</v>
      </c>
      <c r="F17" s="13">
        <v>4.6025104602510497E-2</v>
      </c>
      <c r="G17" s="13">
        <v>8.21643286573146E-2</v>
      </c>
      <c r="H17" s="13"/>
      <c r="I17" s="13">
        <v>3.2482598607888602E-2</v>
      </c>
      <c r="J17" s="13">
        <v>8.21643286573146E-2</v>
      </c>
      <c r="K17" s="13"/>
      <c r="L17" s="13">
        <v>4.8387096774193498E-2</v>
      </c>
      <c r="M17" s="13">
        <v>6.22222222222222E-2</v>
      </c>
      <c r="N17" s="13">
        <v>7.7192982456140397E-2</v>
      </c>
      <c r="O17" s="13">
        <v>4.4067796610169498E-2</v>
      </c>
      <c r="P17" s="13"/>
      <c r="Q17" s="13">
        <v>1.94174757281553E-2</v>
      </c>
      <c r="R17" s="13">
        <v>4.47761194029851E-2</v>
      </c>
      <c r="S17" s="13">
        <v>4.7058823529411799E-2</v>
      </c>
      <c r="T17" s="13">
        <v>3.8095238095238099E-2</v>
      </c>
      <c r="U17" s="13">
        <v>5.0420168067226899E-2</v>
      </c>
      <c r="V17" s="13">
        <v>7.8740157480315001E-2</v>
      </c>
      <c r="W17" s="13">
        <v>5.3763440860215103E-2</v>
      </c>
      <c r="X17" s="13">
        <v>9.6330275229357804E-2</v>
      </c>
      <c r="Y17" s="13"/>
      <c r="Z17" s="13">
        <v>6.2015503875968998E-2</v>
      </c>
      <c r="AA17" s="13">
        <v>7.9470198675496706E-2</v>
      </c>
      <c r="AB17" s="13">
        <v>4.08163265306122E-2</v>
      </c>
      <c r="AC17" s="13">
        <v>8.6206896551724102E-2</v>
      </c>
      <c r="AD17" s="13">
        <v>4.85436893203883E-2</v>
      </c>
      <c r="AE17" s="13">
        <v>2.9411764705882401E-2</v>
      </c>
      <c r="AF17" s="13">
        <v>5.2631578947368397E-2</v>
      </c>
      <c r="AG17" s="13">
        <v>4.6511627906976702E-2</v>
      </c>
      <c r="AH17" s="13"/>
      <c r="AI17" s="13">
        <v>7.3170731707317097E-2</v>
      </c>
      <c r="AJ17" s="13">
        <v>2.2222222222222199E-2</v>
      </c>
      <c r="AK17" s="13">
        <v>2.0979020979021001E-2</v>
      </c>
      <c r="AL17" s="13">
        <v>6.2370062370062401E-2</v>
      </c>
      <c r="AM17" s="13">
        <v>0.102409638554217</v>
      </c>
      <c r="AN17" s="13"/>
      <c r="AO17" s="13">
        <v>7.1047957371225601E-2</v>
      </c>
      <c r="AP17" s="13">
        <v>4.0871934604904597E-2</v>
      </c>
      <c r="AQ17" s="13"/>
      <c r="AR17" s="13">
        <v>5.1724137931034503E-2</v>
      </c>
      <c r="AS17" s="13">
        <v>9.8901098901098897E-2</v>
      </c>
      <c r="AT17" s="13">
        <v>0</v>
      </c>
      <c r="AU17" s="13">
        <v>0.1</v>
      </c>
      <c r="AV17" s="13">
        <v>1.7543859649122799E-2</v>
      </c>
      <c r="AW17" s="13">
        <v>1.3333333333333299E-2</v>
      </c>
      <c r="AX17" s="13">
        <v>8.4337349397590397E-2</v>
      </c>
      <c r="AY17" s="13">
        <v>6.4516129032258104E-2</v>
      </c>
      <c r="AZ17" s="13">
        <v>5.2631578947368397E-2</v>
      </c>
      <c r="BA17" s="13">
        <v>1.85185185185185E-2</v>
      </c>
      <c r="BB17" s="13">
        <v>4.08163265306122E-2</v>
      </c>
      <c r="BC17" s="13">
        <v>3.8461538461538498E-2</v>
      </c>
      <c r="BD17" s="13"/>
      <c r="BE17" s="13">
        <v>8.2152974504249299E-2</v>
      </c>
    </row>
    <row r="18" spans="2:57" x14ac:dyDescent="0.25">
      <c r="B18" s="14" t="s">
        <v>266</v>
      </c>
      <c r="C18" s="13">
        <v>9.6774193548387094E-2</v>
      </c>
      <c r="D18" s="13">
        <v>1.4285714285714299E-2</v>
      </c>
      <c r="E18" s="13">
        <v>3.2786885245901599E-2</v>
      </c>
      <c r="F18" s="13">
        <v>5.0209205020920501E-2</v>
      </c>
      <c r="G18" s="13">
        <v>0.14629258517034099</v>
      </c>
      <c r="H18" s="13"/>
      <c r="I18" s="13">
        <v>3.94431554524362E-2</v>
      </c>
      <c r="J18" s="13">
        <v>0.14629258517034099</v>
      </c>
      <c r="K18" s="13"/>
      <c r="L18" s="13">
        <v>8.0645161290322606E-2</v>
      </c>
      <c r="M18" s="13">
        <v>6.22222222222222E-2</v>
      </c>
      <c r="N18" s="13">
        <v>0.10877192982456101</v>
      </c>
      <c r="O18" s="13">
        <v>0.11864406779661001</v>
      </c>
      <c r="P18" s="13"/>
      <c r="Q18" s="13">
        <v>9.7087378640776708E-3</v>
      </c>
      <c r="R18" s="13">
        <v>2.9850746268656699E-2</v>
      </c>
      <c r="S18" s="13">
        <v>3.5294117647058802E-2</v>
      </c>
      <c r="T18" s="13">
        <v>7.6190476190476197E-2</v>
      </c>
      <c r="U18" s="13">
        <v>7.5630252100840303E-2</v>
      </c>
      <c r="V18" s="13">
        <v>7.8740157480315001E-2</v>
      </c>
      <c r="W18" s="13">
        <v>0.18279569892473099</v>
      </c>
      <c r="X18" s="13">
        <v>0.18348623853210999</v>
      </c>
      <c r="Y18" s="13"/>
      <c r="Z18" s="13">
        <v>6.9767441860465101E-2</v>
      </c>
      <c r="AA18" s="13">
        <v>9.27152317880795E-2</v>
      </c>
      <c r="AB18" s="13">
        <v>0.156462585034014</v>
      </c>
      <c r="AC18" s="13">
        <v>0.13218390804597699</v>
      </c>
      <c r="AD18" s="13">
        <v>7.7669902912621394E-2</v>
      </c>
      <c r="AE18" s="13">
        <v>5.8823529411764698E-2</v>
      </c>
      <c r="AF18" s="13">
        <v>0.157894736842105</v>
      </c>
      <c r="AG18" s="13">
        <v>1.16279069767442E-2</v>
      </c>
      <c r="AH18" s="13"/>
      <c r="AI18" s="13">
        <v>9.7560975609756101E-2</v>
      </c>
      <c r="AJ18" s="13">
        <v>4.4444444444444398E-2</v>
      </c>
      <c r="AK18" s="13">
        <v>4.8951048951049E-2</v>
      </c>
      <c r="AL18" s="13">
        <v>9.7713097713097705E-2</v>
      </c>
      <c r="AM18" s="13">
        <v>0.16265060240963899</v>
      </c>
      <c r="AN18" s="13"/>
      <c r="AO18" s="13">
        <v>9.9467140319715805E-2</v>
      </c>
      <c r="AP18" s="13">
        <v>9.2643051771117202E-2</v>
      </c>
      <c r="AQ18" s="13"/>
      <c r="AR18" s="13">
        <v>6.8965517241379296E-2</v>
      </c>
      <c r="AS18" s="13">
        <v>0.139194139194139</v>
      </c>
      <c r="AT18" s="13">
        <v>6.25E-2</v>
      </c>
      <c r="AU18" s="13">
        <v>6.6666666666666693E-2</v>
      </c>
      <c r="AV18" s="13">
        <v>0.12280701754386</v>
      </c>
      <c r="AW18" s="13">
        <v>0.08</v>
      </c>
      <c r="AX18" s="13">
        <v>3.6144578313252997E-2</v>
      </c>
      <c r="AY18" s="13">
        <v>6.4516129032258104E-2</v>
      </c>
      <c r="AZ18" s="13">
        <v>0.105263157894737</v>
      </c>
      <c r="BA18" s="13">
        <v>0.11111111111111099</v>
      </c>
      <c r="BB18" s="13">
        <v>2.04081632653061E-2</v>
      </c>
      <c r="BC18" s="13">
        <v>5.7692307692307702E-2</v>
      </c>
      <c r="BD18" s="13"/>
      <c r="BE18" s="13">
        <v>0.107648725212465</v>
      </c>
    </row>
    <row r="19" spans="2:57" x14ac:dyDescent="0.25">
      <c r="B19" s="14" t="s">
        <v>267</v>
      </c>
      <c r="C19" s="13">
        <v>5.5913978494623699E-2</v>
      </c>
      <c r="D19" s="13">
        <v>0</v>
      </c>
      <c r="E19" s="13">
        <v>1.63934426229508E-2</v>
      </c>
      <c r="F19" s="13">
        <v>2.0920502092050201E-2</v>
      </c>
      <c r="G19" s="13">
        <v>9.0180360721442906E-2</v>
      </c>
      <c r="H19" s="13"/>
      <c r="I19" s="13">
        <v>1.6241299303944301E-2</v>
      </c>
      <c r="J19" s="13">
        <v>9.0180360721442906E-2</v>
      </c>
      <c r="K19" s="13"/>
      <c r="L19" s="13">
        <v>1.6129032258064498E-2</v>
      </c>
      <c r="M19" s="13">
        <v>4.8888888888888898E-2</v>
      </c>
      <c r="N19" s="13">
        <v>4.2105263157894701E-2</v>
      </c>
      <c r="O19" s="13">
        <v>9.1525423728813601E-2</v>
      </c>
      <c r="P19" s="13"/>
      <c r="Q19" s="13">
        <v>0</v>
      </c>
      <c r="R19" s="13">
        <v>0</v>
      </c>
      <c r="S19" s="13">
        <v>2.3529411764705899E-2</v>
      </c>
      <c r="T19" s="13">
        <v>0</v>
      </c>
      <c r="U19" s="13">
        <v>2.5210084033613401E-2</v>
      </c>
      <c r="V19" s="13">
        <v>5.5118110236220499E-2</v>
      </c>
      <c r="W19" s="13">
        <v>6.4516129032258104E-2</v>
      </c>
      <c r="X19" s="13">
        <v>0.155963302752294</v>
      </c>
      <c r="Y19" s="13"/>
      <c r="Z19" s="13">
        <v>6.9767441860465101E-2</v>
      </c>
      <c r="AA19" s="13">
        <v>3.3112582781456998E-2</v>
      </c>
      <c r="AB19" s="13">
        <v>5.4421768707482998E-2</v>
      </c>
      <c r="AC19" s="13">
        <v>9.7701149425287404E-2</v>
      </c>
      <c r="AD19" s="13">
        <v>4.85436893203883E-2</v>
      </c>
      <c r="AE19" s="13">
        <v>1.9607843137254902E-2</v>
      </c>
      <c r="AF19" s="13">
        <v>2.6315789473684199E-2</v>
      </c>
      <c r="AG19" s="13">
        <v>5.8139534883720902E-2</v>
      </c>
      <c r="AH19" s="13"/>
      <c r="AI19" s="13">
        <v>4.8780487804878099E-2</v>
      </c>
      <c r="AJ19" s="13">
        <v>6.6666666666666693E-2</v>
      </c>
      <c r="AK19" s="13">
        <v>1.3986013986014E-2</v>
      </c>
      <c r="AL19" s="13">
        <v>3.7422037422037403E-2</v>
      </c>
      <c r="AM19" s="13">
        <v>0.14457831325301199</v>
      </c>
      <c r="AN19" s="13"/>
      <c r="AO19" s="13">
        <v>6.2166962699822401E-2</v>
      </c>
      <c r="AP19" s="13">
        <v>4.6321525885558601E-2</v>
      </c>
      <c r="AQ19" s="13"/>
      <c r="AR19" s="13">
        <v>8.6206896551724102E-2</v>
      </c>
      <c r="AS19" s="13">
        <v>7.3260073260073305E-2</v>
      </c>
      <c r="AT19" s="13">
        <v>6.25E-2</v>
      </c>
      <c r="AU19" s="13">
        <v>6.6666666666666693E-2</v>
      </c>
      <c r="AV19" s="13">
        <v>3.5087719298245598E-2</v>
      </c>
      <c r="AW19" s="13">
        <v>2.66666666666667E-2</v>
      </c>
      <c r="AX19" s="13">
        <v>2.40963855421687E-2</v>
      </c>
      <c r="AY19" s="13">
        <v>6.4516129032258104E-2</v>
      </c>
      <c r="AZ19" s="13">
        <v>5.2631578947368397E-2</v>
      </c>
      <c r="BA19" s="13">
        <v>3.7037037037037E-2</v>
      </c>
      <c r="BB19" s="13">
        <v>6.1224489795918401E-2</v>
      </c>
      <c r="BC19" s="13">
        <v>7.69230769230769E-2</v>
      </c>
      <c r="BD19" s="13"/>
      <c r="BE19" s="13">
        <v>7.3654390934844202E-2</v>
      </c>
    </row>
    <row r="20" spans="2:57" x14ac:dyDescent="0.25">
      <c r="B20" s="14" t="s">
        <v>222</v>
      </c>
      <c r="C20" s="13">
        <v>8.6021505376344103E-3</v>
      </c>
      <c r="D20" s="13">
        <v>1.4285714285714299E-2</v>
      </c>
      <c r="E20" s="13">
        <v>8.1967213114754103E-3</v>
      </c>
      <c r="F20" s="13">
        <v>8.3682008368200795E-3</v>
      </c>
      <c r="G20" s="13">
        <v>8.0160320641282593E-3</v>
      </c>
      <c r="H20" s="13"/>
      <c r="I20" s="13">
        <v>9.2807424593967496E-3</v>
      </c>
      <c r="J20" s="13">
        <v>8.0160320641282593E-3</v>
      </c>
      <c r="K20" s="13"/>
      <c r="L20" s="13">
        <v>0</v>
      </c>
      <c r="M20" s="13">
        <v>8.8888888888888906E-3</v>
      </c>
      <c r="N20" s="13">
        <v>1.05263157894737E-2</v>
      </c>
      <c r="O20" s="13">
        <v>1.01694915254237E-2</v>
      </c>
      <c r="P20" s="13"/>
      <c r="Q20" s="13">
        <v>1.94174757281553E-2</v>
      </c>
      <c r="R20" s="13">
        <v>0</v>
      </c>
      <c r="S20" s="13">
        <v>0</v>
      </c>
      <c r="T20" s="13">
        <v>0</v>
      </c>
      <c r="U20" s="13">
        <v>1.6806722689075598E-2</v>
      </c>
      <c r="V20" s="13">
        <v>1.5748031496062999E-2</v>
      </c>
      <c r="W20" s="13">
        <v>0</v>
      </c>
      <c r="X20" s="13">
        <v>9.1743119266055103E-3</v>
      </c>
      <c r="Y20" s="13"/>
      <c r="Z20" s="13">
        <v>1.5503875968992199E-2</v>
      </c>
      <c r="AA20" s="13">
        <v>6.6225165562913899E-3</v>
      </c>
      <c r="AB20" s="13">
        <v>6.8027210884353704E-3</v>
      </c>
      <c r="AC20" s="13">
        <v>0</v>
      </c>
      <c r="AD20" s="13">
        <v>1.94174757281553E-2</v>
      </c>
      <c r="AE20" s="13">
        <v>1.9607843137254902E-2</v>
      </c>
      <c r="AF20" s="13">
        <v>0</v>
      </c>
      <c r="AG20" s="13">
        <v>0</v>
      </c>
      <c r="AH20" s="13"/>
      <c r="AI20" s="13">
        <v>0</v>
      </c>
      <c r="AJ20" s="13">
        <v>2.2222222222222199E-2</v>
      </c>
      <c r="AK20" s="13">
        <v>1.3986013986014E-2</v>
      </c>
      <c r="AL20" s="13">
        <v>8.3160083160083199E-3</v>
      </c>
      <c r="AM20" s="13">
        <v>0</v>
      </c>
      <c r="AN20" s="13"/>
      <c r="AO20" s="13">
        <v>1.42095914742451E-2</v>
      </c>
      <c r="AP20" s="13">
        <v>0</v>
      </c>
      <c r="AQ20" s="13"/>
      <c r="AR20" s="13">
        <v>3.4482758620689703E-2</v>
      </c>
      <c r="AS20" s="13">
        <v>3.66300366300366E-3</v>
      </c>
      <c r="AT20" s="13">
        <v>0</v>
      </c>
      <c r="AU20" s="13">
        <v>3.3333333333333298E-2</v>
      </c>
      <c r="AV20" s="13">
        <v>0</v>
      </c>
      <c r="AW20" s="13">
        <v>1.3333333333333299E-2</v>
      </c>
      <c r="AX20" s="13">
        <v>0</v>
      </c>
      <c r="AY20" s="13">
        <v>0</v>
      </c>
      <c r="AZ20" s="13">
        <v>0</v>
      </c>
      <c r="BA20" s="13">
        <v>0</v>
      </c>
      <c r="BB20" s="13">
        <v>0</v>
      </c>
      <c r="BC20" s="13">
        <v>5.7692307692307702E-2</v>
      </c>
      <c r="BD20" s="13"/>
      <c r="BE20" s="13">
        <v>5.6657223796033997E-3</v>
      </c>
    </row>
    <row r="21" spans="2:57" x14ac:dyDescent="0.25">
      <c r="B21" s="14" t="s">
        <v>82</v>
      </c>
      <c r="C21" s="19">
        <v>0.117204301075269</v>
      </c>
      <c r="D21" s="19">
        <v>0.114285714285714</v>
      </c>
      <c r="E21" s="19">
        <v>0.14754098360655701</v>
      </c>
      <c r="F21" s="19">
        <v>0.125523012552301</v>
      </c>
      <c r="G21" s="19">
        <v>0.10621242484969901</v>
      </c>
      <c r="H21" s="19"/>
      <c r="I21" s="19">
        <v>0.12993039443155499</v>
      </c>
      <c r="J21" s="19">
        <v>0.10621242484969901</v>
      </c>
      <c r="K21" s="19"/>
      <c r="L21" s="19">
        <v>8.0645161290322606E-2</v>
      </c>
      <c r="M21" s="19">
        <v>0.08</v>
      </c>
      <c r="N21" s="19">
        <v>0.105263157894737</v>
      </c>
      <c r="O21" s="19">
        <v>0.169491525423729</v>
      </c>
      <c r="P21" s="19"/>
      <c r="Q21" s="19">
        <v>9.7087378640776698E-2</v>
      </c>
      <c r="R21" s="19">
        <v>0.104477611940299</v>
      </c>
      <c r="S21" s="19">
        <v>0.105882352941176</v>
      </c>
      <c r="T21" s="19">
        <v>8.5714285714285701E-2</v>
      </c>
      <c r="U21" s="19">
        <v>0.14285714285714299</v>
      </c>
      <c r="V21" s="19">
        <v>5.5118110236220499E-2</v>
      </c>
      <c r="W21" s="19">
        <v>0.118279569892473</v>
      </c>
      <c r="X21" s="19">
        <v>0.142201834862385</v>
      </c>
      <c r="Y21" s="19"/>
      <c r="Z21" s="19">
        <v>0.15503875968992201</v>
      </c>
      <c r="AA21" s="19">
        <v>0.119205298013245</v>
      </c>
      <c r="AB21" s="19">
        <v>0.129251700680272</v>
      </c>
      <c r="AC21" s="19">
        <v>6.3218390804597693E-2</v>
      </c>
      <c r="AD21" s="19">
        <v>0.106796116504854</v>
      </c>
      <c r="AE21" s="19">
        <v>0.18627450980392199</v>
      </c>
      <c r="AF21" s="19">
        <v>5.2631578947368397E-2</v>
      </c>
      <c r="AG21" s="19">
        <v>0.104651162790698</v>
      </c>
      <c r="AH21" s="19"/>
      <c r="AI21" s="19">
        <v>9.7560975609756101E-2</v>
      </c>
      <c r="AJ21" s="19">
        <v>6.6666666666666693E-2</v>
      </c>
      <c r="AK21" s="19">
        <v>0.20979020979021001</v>
      </c>
      <c r="AL21" s="19">
        <v>0.10602910602910599</v>
      </c>
      <c r="AM21" s="19">
        <v>7.8313253012048195E-2</v>
      </c>
      <c r="AN21" s="19"/>
      <c r="AO21" s="19">
        <v>0.12611012433392499</v>
      </c>
      <c r="AP21" s="19">
        <v>0.103542234332425</v>
      </c>
      <c r="AQ21" s="19"/>
      <c r="AR21" s="19">
        <v>0.13793103448275901</v>
      </c>
      <c r="AS21" s="19">
        <v>9.5238095238095205E-2</v>
      </c>
      <c r="AT21" s="19">
        <v>0.1875</v>
      </c>
      <c r="AU21" s="19">
        <v>0.133333333333333</v>
      </c>
      <c r="AV21" s="19">
        <v>0.13157894736842099</v>
      </c>
      <c r="AW21" s="19">
        <v>0.10666666666666701</v>
      </c>
      <c r="AX21" s="19">
        <v>6.02409638554217E-2</v>
      </c>
      <c r="AY21" s="19">
        <v>0.16129032258064499</v>
      </c>
      <c r="AZ21" s="19">
        <v>6.3157894736842093E-2</v>
      </c>
      <c r="BA21" s="19">
        <v>0.148148148148148</v>
      </c>
      <c r="BB21" s="19">
        <v>0.14285714285714299</v>
      </c>
      <c r="BC21" s="19">
        <v>0.269230769230769</v>
      </c>
      <c r="BD21" s="19"/>
      <c r="BE21" s="19">
        <v>0.10198300283286101</v>
      </c>
    </row>
    <row r="22" spans="2:57" x14ac:dyDescent="0.25">
      <c r="B22" s="15" t="s">
        <v>253</v>
      </c>
    </row>
    <row r="23" spans="2:57" x14ac:dyDescent="0.25">
      <c r="B23" t="s">
        <v>84</v>
      </c>
    </row>
    <row r="24" spans="2:57" x14ac:dyDescent="0.25">
      <c r="B24" t="s">
        <v>85</v>
      </c>
    </row>
    <row r="26" spans="2:57" x14ac:dyDescent="0.25">
      <c r="B2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275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x14ac:dyDescent="0.25">
      <c r="B8" s="14" t="s">
        <v>269</v>
      </c>
      <c r="C8" s="13">
        <v>0.325806451612903</v>
      </c>
      <c r="D8" s="13">
        <v>0.24285714285714299</v>
      </c>
      <c r="E8" s="13">
        <v>0.23770491803278701</v>
      </c>
      <c r="F8" s="13">
        <v>0.29707112970711302</v>
      </c>
      <c r="G8" s="13">
        <v>0.37274549098196402</v>
      </c>
      <c r="H8" s="13"/>
      <c r="I8" s="13">
        <v>0.27146171693735499</v>
      </c>
      <c r="J8" s="13">
        <v>0.37274549098196402</v>
      </c>
      <c r="K8" s="13"/>
      <c r="L8" s="13">
        <v>0.40322580645161299</v>
      </c>
      <c r="M8" s="13">
        <v>0.33777777777777801</v>
      </c>
      <c r="N8" s="13">
        <v>0.336842105263158</v>
      </c>
      <c r="O8" s="13">
        <v>0.27457627118644101</v>
      </c>
      <c r="P8" s="13"/>
      <c r="Q8" s="13">
        <v>0.32038834951456302</v>
      </c>
      <c r="R8" s="13">
        <v>0.29850746268656703</v>
      </c>
      <c r="S8" s="13">
        <v>0.30588235294117599</v>
      </c>
      <c r="T8" s="13">
        <v>0.27619047619047599</v>
      </c>
      <c r="U8" s="13">
        <v>0.30252100840336099</v>
      </c>
      <c r="V8" s="13">
        <v>0.36220472440944901</v>
      </c>
      <c r="W8" s="13">
        <v>0.37634408602150499</v>
      </c>
      <c r="X8" s="13">
        <v>0.35321100917431197</v>
      </c>
      <c r="Y8" s="13"/>
      <c r="Z8" s="13">
        <v>0.26356589147286802</v>
      </c>
      <c r="AA8" s="13">
        <v>0.29801324503311299</v>
      </c>
      <c r="AB8" s="13">
        <v>0.32653061224489799</v>
      </c>
      <c r="AC8" s="13">
        <v>0.44252873563218398</v>
      </c>
      <c r="AD8" s="13">
        <v>0.30097087378640802</v>
      </c>
      <c r="AE8" s="13">
        <v>0.22549019607843099</v>
      </c>
      <c r="AF8" s="13">
        <v>0.44736842105263203</v>
      </c>
      <c r="AG8" s="13">
        <v>0.32558139534883701</v>
      </c>
      <c r="AH8" s="13"/>
      <c r="AI8" s="13">
        <v>0.439024390243902</v>
      </c>
      <c r="AJ8" s="13">
        <v>0.233333333333333</v>
      </c>
      <c r="AK8" s="13">
        <v>0.230769230769231</v>
      </c>
      <c r="AL8" s="13">
        <v>0.30977130977131001</v>
      </c>
      <c r="AM8" s="13">
        <v>0.47590361445783103</v>
      </c>
      <c r="AN8" s="13"/>
      <c r="AO8" s="13">
        <v>0.32504440497335702</v>
      </c>
      <c r="AP8" s="13">
        <v>0.326975476839237</v>
      </c>
      <c r="AQ8" s="13"/>
      <c r="AR8" s="13">
        <v>0.34482758620689702</v>
      </c>
      <c r="AS8" s="13">
        <v>0.36263736263736301</v>
      </c>
      <c r="AT8" s="13">
        <v>0.1875</v>
      </c>
      <c r="AU8" s="13">
        <v>0.3</v>
      </c>
      <c r="AV8" s="13">
        <v>0.23684210526315799</v>
      </c>
      <c r="AW8" s="13">
        <v>0.28000000000000003</v>
      </c>
      <c r="AX8" s="13">
        <v>0.313253012048193</v>
      </c>
      <c r="AY8" s="13">
        <v>0.45161290322580599</v>
      </c>
      <c r="AZ8" s="13">
        <v>0.4</v>
      </c>
      <c r="BA8" s="13">
        <v>0.203703703703704</v>
      </c>
      <c r="BB8" s="13">
        <v>0.36734693877551</v>
      </c>
      <c r="BC8" s="13">
        <v>0.32692307692307698</v>
      </c>
      <c r="BD8" s="13"/>
      <c r="BE8" s="13">
        <v>0.37960339943342802</v>
      </c>
    </row>
    <row r="9" spans="2:57" x14ac:dyDescent="0.25">
      <c r="B9" s="14" t="s">
        <v>270</v>
      </c>
      <c r="C9" s="13">
        <v>0.49247311827957002</v>
      </c>
      <c r="D9" s="13">
        <v>0.47142857142857097</v>
      </c>
      <c r="E9" s="13">
        <v>0.51639344262295095</v>
      </c>
      <c r="F9" s="13">
        <v>0.51046025104602499</v>
      </c>
      <c r="G9" s="13">
        <v>0.48096192384769498</v>
      </c>
      <c r="H9" s="13"/>
      <c r="I9" s="13">
        <v>0.50580046403712298</v>
      </c>
      <c r="J9" s="13">
        <v>0.48096192384769498</v>
      </c>
      <c r="K9" s="13"/>
      <c r="L9" s="13">
        <v>0.467741935483871</v>
      </c>
      <c r="M9" s="13">
        <v>0.51111111111111096</v>
      </c>
      <c r="N9" s="13">
        <v>0.49473684210526298</v>
      </c>
      <c r="O9" s="13">
        <v>0.48474576271186398</v>
      </c>
      <c r="P9" s="13"/>
      <c r="Q9" s="13">
        <v>0.456310679611651</v>
      </c>
      <c r="R9" s="13">
        <v>0.55223880597014896</v>
      </c>
      <c r="S9" s="13">
        <v>0.51764705882352902</v>
      </c>
      <c r="T9" s="13">
        <v>0.55238095238095197</v>
      </c>
      <c r="U9" s="13">
        <v>0.47058823529411797</v>
      </c>
      <c r="V9" s="13">
        <v>0.535433070866142</v>
      </c>
      <c r="W9" s="13">
        <v>0.40860215053763399</v>
      </c>
      <c r="X9" s="13">
        <v>0.47706422018348599</v>
      </c>
      <c r="Y9" s="13"/>
      <c r="Z9" s="13">
        <v>0.48837209302325602</v>
      </c>
      <c r="AA9" s="13">
        <v>0.556291390728477</v>
      </c>
      <c r="AB9" s="13">
        <v>0.469387755102041</v>
      </c>
      <c r="AC9" s="13">
        <v>0.431034482758621</v>
      </c>
      <c r="AD9" s="13">
        <v>0.53398058252427205</v>
      </c>
      <c r="AE9" s="13">
        <v>0.52941176470588203</v>
      </c>
      <c r="AF9" s="13">
        <v>0.44736842105263203</v>
      </c>
      <c r="AG9" s="13">
        <v>0.47674418604651198</v>
      </c>
      <c r="AH9" s="13"/>
      <c r="AI9" s="13">
        <v>0.31707317073170699</v>
      </c>
      <c r="AJ9" s="13">
        <v>0.47777777777777802</v>
      </c>
      <c r="AK9" s="13">
        <v>0.47552447552447602</v>
      </c>
      <c r="AL9" s="13">
        <v>0.54677754677754697</v>
      </c>
      <c r="AM9" s="13">
        <v>0.41566265060240998</v>
      </c>
      <c r="AN9" s="13"/>
      <c r="AO9" s="13">
        <v>0.49911190053285998</v>
      </c>
      <c r="AP9" s="13">
        <v>0.48228882833787501</v>
      </c>
      <c r="AQ9" s="13"/>
      <c r="AR9" s="13">
        <v>0.44827586206896602</v>
      </c>
      <c r="AS9" s="13">
        <v>0.46886446886446898</v>
      </c>
      <c r="AT9" s="13">
        <v>0.3125</v>
      </c>
      <c r="AU9" s="13">
        <v>0.53333333333333299</v>
      </c>
      <c r="AV9" s="13">
        <v>0.63157894736842102</v>
      </c>
      <c r="AW9" s="13">
        <v>0.56000000000000005</v>
      </c>
      <c r="AX9" s="13">
        <v>0.48192771084337299</v>
      </c>
      <c r="AY9" s="13">
        <v>0.45161290322580599</v>
      </c>
      <c r="AZ9" s="13">
        <v>0.452631578947368</v>
      </c>
      <c r="BA9" s="13">
        <v>0.55555555555555602</v>
      </c>
      <c r="BB9" s="13">
        <v>0.44897959183673503</v>
      </c>
      <c r="BC9" s="13">
        <v>0.38461538461538503</v>
      </c>
      <c r="BD9" s="13"/>
      <c r="BE9" s="13">
        <v>0.47592067988668602</v>
      </c>
    </row>
    <row r="10" spans="2:57" x14ac:dyDescent="0.25">
      <c r="B10" s="14" t="s">
        <v>271</v>
      </c>
      <c r="C10" s="13">
        <v>9.0322580645161299E-2</v>
      </c>
      <c r="D10" s="13">
        <v>0.17142857142857101</v>
      </c>
      <c r="E10" s="13">
        <v>0.10655737704918</v>
      </c>
      <c r="F10" s="13">
        <v>7.9497907949790794E-2</v>
      </c>
      <c r="G10" s="13">
        <v>8.0160320641282604E-2</v>
      </c>
      <c r="H10" s="13"/>
      <c r="I10" s="13">
        <v>0.102088167053364</v>
      </c>
      <c r="J10" s="13">
        <v>8.0160320641282604E-2</v>
      </c>
      <c r="K10" s="13"/>
      <c r="L10" s="13">
        <v>6.4516129032258104E-2</v>
      </c>
      <c r="M10" s="13">
        <v>9.3333333333333296E-2</v>
      </c>
      <c r="N10" s="13">
        <v>9.1228070175438603E-2</v>
      </c>
      <c r="O10" s="13">
        <v>9.8305084745762703E-2</v>
      </c>
      <c r="P10" s="13"/>
      <c r="Q10" s="13">
        <v>0.12621359223301001</v>
      </c>
      <c r="R10" s="13">
        <v>0.104477611940299</v>
      </c>
      <c r="S10" s="13">
        <v>7.0588235294117604E-2</v>
      </c>
      <c r="T10" s="13">
        <v>9.5238095238095205E-2</v>
      </c>
      <c r="U10" s="13">
        <v>0.10084033613445401</v>
      </c>
      <c r="V10" s="13">
        <v>6.2992125984251995E-2</v>
      </c>
      <c r="W10" s="13">
        <v>0.12903225806451599</v>
      </c>
      <c r="X10" s="13">
        <v>7.3394495412843999E-2</v>
      </c>
      <c r="Y10" s="13"/>
      <c r="Z10" s="13">
        <v>0.10077519379845</v>
      </c>
      <c r="AA10" s="13">
        <v>7.9470198675496706E-2</v>
      </c>
      <c r="AB10" s="13">
        <v>0.102040816326531</v>
      </c>
      <c r="AC10" s="13">
        <v>8.04597701149425E-2</v>
      </c>
      <c r="AD10" s="13">
        <v>8.7378640776699004E-2</v>
      </c>
      <c r="AE10" s="13">
        <v>6.8627450980392204E-2</v>
      </c>
      <c r="AF10" s="13">
        <v>7.8947368421052599E-2</v>
      </c>
      <c r="AG10" s="13">
        <v>0.127906976744186</v>
      </c>
      <c r="AH10" s="13"/>
      <c r="AI10" s="13">
        <v>0.12195121951219499</v>
      </c>
      <c r="AJ10" s="13">
        <v>0.18888888888888899</v>
      </c>
      <c r="AK10" s="13">
        <v>0.125874125874126</v>
      </c>
      <c r="AL10" s="13">
        <v>7.4844074844074807E-2</v>
      </c>
      <c r="AM10" s="13">
        <v>4.81927710843374E-2</v>
      </c>
      <c r="AN10" s="13"/>
      <c r="AO10" s="13">
        <v>7.9928952042628801E-2</v>
      </c>
      <c r="AP10" s="13">
        <v>0.106267029972752</v>
      </c>
      <c r="AQ10" s="13"/>
      <c r="AR10" s="13">
        <v>0.13793103448275901</v>
      </c>
      <c r="AS10" s="13">
        <v>8.7912087912087905E-2</v>
      </c>
      <c r="AT10" s="13">
        <v>0.25</v>
      </c>
      <c r="AU10" s="13">
        <v>0.1</v>
      </c>
      <c r="AV10" s="13">
        <v>2.6315789473684199E-2</v>
      </c>
      <c r="AW10" s="13">
        <v>9.3333333333333296E-2</v>
      </c>
      <c r="AX10" s="13">
        <v>0.132530120481928</v>
      </c>
      <c r="AY10" s="13">
        <v>3.2258064516128997E-2</v>
      </c>
      <c r="AZ10" s="13">
        <v>7.3684210526315796E-2</v>
      </c>
      <c r="BA10" s="13">
        <v>0.11111111111111099</v>
      </c>
      <c r="BB10" s="13">
        <v>8.1632653061224497E-2</v>
      </c>
      <c r="BC10" s="13">
        <v>0.115384615384615</v>
      </c>
      <c r="BD10" s="13"/>
      <c r="BE10" s="13">
        <v>7.6487252124645896E-2</v>
      </c>
    </row>
    <row r="11" spans="2:57" x14ac:dyDescent="0.25">
      <c r="B11" s="14" t="s">
        <v>272</v>
      </c>
      <c r="C11" s="13">
        <v>2.9032258064516099E-2</v>
      </c>
      <c r="D11" s="13">
        <v>7.1428571428571397E-2</v>
      </c>
      <c r="E11" s="13">
        <v>4.91803278688525E-2</v>
      </c>
      <c r="F11" s="13">
        <v>2.92887029288703E-2</v>
      </c>
      <c r="G11" s="13">
        <v>1.8036072144288599E-2</v>
      </c>
      <c r="H11" s="13"/>
      <c r="I11" s="13">
        <v>4.1763341067285402E-2</v>
      </c>
      <c r="J11" s="13">
        <v>1.8036072144288599E-2</v>
      </c>
      <c r="K11" s="13"/>
      <c r="L11" s="13">
        <v>4.0322580645161303E-2</v>
      </c>
      <c r="M11" s="13">
        <v>1.7777777777777799E-2</v>
      </c>
      <c r="N11" s="13">
        <v>2.4561403508771899E-2</v>
      </c>
      <c r="O11" s="13">
        <v>3.7288135593220299E-2</v>
      </c>
      <c r="P11" s="13"/>
      <c r="Q11" s="13">
        <v>6.7961165048543701E-2</v>
      </c>
      <c r="R11" s="13">
        <v>2.9850746268656699E-2</v>
      </c>
      <c r="S11" s="13">
        <v>2.3529411764705899E-2</v>
      </c>
      <c r="T11" s="13">
        <v>2.8571428571428598E-2</v>
      </c>
      <c r="U11" s="13">
        <v>8.4033613445378096E-3</v>
      </c>
      <c r="V11" s="13">
        <v>2.3622047244094498E-2</v>
      </c>
      <c r="W11" s="13">
        <v>1.0752688172042999E-2</v>
      </c>
      <c r="X11" s="13">
        <v>2.7522935779816501E-2</v>
      </c>
      <c r="Y11" s="13"/>
      <c r="Z11" s="13">
        <v>5.4263565891472902E-2</v>
      </c>
      <c r="AA11" s="13">
        <v>1.3245033112582801E-2</v>
      </c>
      <c r="AB11" s="13">
        <v>3.4013605442176902E-2</v>
      </c>
      <c r="AC11" s="13">
        <v>2.8735632183908E-2</v>
      </c>
      <c r="AD11" s="13">
        <v>9.7087378640776708E-3</v>
      </c>
      <c r="AE11" s="13">
        <v>5.8823529411764698E-2</v>
      </c>
      <c r="AF11" s="13">
        <v>0</v>
      </c>
      <c r="AG11" s="13">
        <v>1.16279069767442E-2</v>
      </c>
      <c r="AH11" s="13"/>
      <c r="AI11" s="13">
        <v>4.8780487804878099E-2</v>
      </c>
      <c r="AJ11" s="13">
        <v>5.5555555555555601E-2</v>
      </c>
      <c r="AK11" s="13">
        <v>2.7972027972028E-2</v>
      </c>
      <c r="AL11" s="13">
        <v>2.2869022869022902E-2</v>
      </c>
      <c r="AM11" s="13">
        <v>3.0120481927710802E-2</v>
      </c>
      <c r="AN11" s="13"/>
      <c r="AO11" s="13">
        <v>2.8419182948490201E-2</v>
      </c>
      <c r="AP11" s="13">
        <v>2.9972752043596701E-2</v>
      </c>
      <c r="AQ11" s="13"/>
      <c r="AR11" s="13">
        <v>3.4482758620689703E-2</v>
      </c>
      <c r="AS11" s="13">
        <v>1.8315018315018299E-2</v>
      </c>
      <c r="AT11" s="13">
        <v>6.25E-2</v>
      </c>
      <c r="AU11" s="13">
        <v>0</v>
      </c>
      <c r="AV11" s="13">
        <v>2.6315789473684199E-2</v>
      </c>
      <c r="AW11" s="13">
        <v>0.04</v>
      </c>
      <c r="AX11" s="13">
        <v>2.40963855421687E-2</v>
      </c>
      <c r="AY11" s="13">
        <v>3.2258064516128997E-2</v>
      </c>
      <c r="AZ11" s="13">
        <v>5.2631578947368397E-2</v>
      </c>
      <c r="BA11" s="13">
        <v>3.7037037037037E-2</v>
      </c>
      <c r="BB11" s="13">
        <v>4.08163265306122E-2</v>
      </c>
      <c r="BC11" s="13">
        <v>1.9230769230769201E-2</v>
      </c>
      <c r="BD11" s="13"/>
      <c r="BE11" s="13">
        <v>1.9830028328611901E-2</v>
      </c>
    </row>
    <row r="12" spans="2:57" x14ac:dyDescent="0.25">
      <c r="B12" s="14" t="s">
        <v>82</v>
      </c>
      <c r="C12" s="20">
        <v>6.2365591397849501E-2</v>
      </c>
      <c r="D12" s="20">
        <v>4.2857142857142899E-2</v>
      </c>
      <c r="E12" s="20">
        <v>9.0163934426229497E-2</v>
      </c>
      <c r="F12" s="20">
        <v>8.3682008368200805E-2</v>
      </c>
      <c r="G12" s="20">
        <v>4.8096192384769497E-2</v>
      </c>
      <c r="H12" s="20"/>
      <c r="I12" s="20">
        <v>7.88863109048724E-2</v>
      </c>
      <c r="J12" s="20">
        <v>4.8096192384769497E-2</v>
      </c>
      <c r="K12" s="20"/>
      <c r="L12" s="20">
        <v>2.4193548387096801E-2</v>
      </c>
      <c r="M12" s="20">
        <v>0.04</v>
      </c>
      <c r="N12" s="20">
        <v>5.2631578947368397E-2</v>
      </c>
      <c r="O12" s="20">
        <v>0.105084745762712</v>
      </c>
      <c r="P12" s="20"/>
      <c r="Q12" s="20">
        <v>2.9126213592233E-2</v>
      </c>
      <c r="R12" s="20">
        <v>1.49253731343284E-2</v>
      </c>
      <c r="S12" s="20">
        <v>8.2352941176470601E-2</v>
      </c>
      <c r="T12" s="20">
        <v>4.7619047619047603E-2</v>
      </c>
      <c r="U12" s="20">
        <v>0.11764705882352899</v>
      </c>
      <c r="V12" s="20">
        <v>1.5748031496062999E-2</v>
      </c>
      <c r="W12" s="20">
        <v>7.5268817204301106E-2</v>
      </c>
      <c r="X12" s="20">
        <v>6.8807339449541302E-2</v>
      </c>
      <c r="Y12" s="20"/>
      <c r="Z12" s="20">
        <v>9.3023255813953501E-2</v>
      </c>
      <c r="AA12" s="20">
        <v>5.2980132450331098E-2</v>
      </c>
      <c r="AB12" s="20">
        <v>6.8027210884353706E-2</v>
      </c>
      <c r="AC12" s="20">
        <v>1.72413793103448E-2</v>
      </c>
      <c r="AD12" s="20">
        <v>6.7961165048543701E-2</v>
      </c>
      <c r="AE12" s="20">
        <v>0.11764705882352899</v>
      </c>
      <c r="AF12" s="20">
        <v>2.6315789473684199E-2</v>
      </c>
      <c r="AG12" s="20">
        <v>5.8139534883720902E-2</v>
      </c>
      <c r="AH12" s="20"/>
      <c r="AI12" s="20">
        <v>7.3170731707317097E-2</v>
      </c>
      <c r="AJ12" s="20">
        <v>4.4444444444444398E-2</v>
      </c>
      <c r="AK12" s="20">
        <v>0.13986013986014001</v>
      </c>
      <c r="AL12" s="20">
        <v>4.5738045738045699E-2</v>
      </c>
      <c r="AM12" s="20">
        <v>3.0120481927710802E-2</v>
      </c>
      <c r="AN12" s="20"/>
      <c r="AO12" s="20">
        <v>6.7495559502664296E-2</v>
      </c>
      <c r="AP12" s="20">
        <v>5.4495912806539502E-2</v>
      </c>
      <c r="AQ12" s="20"/>
      <c r="AR12" s="20">
        <v>3.4482758620689703E-2</v>
      </c>
      <c r="AS12" s="20">
        <v>6.22710622710623E-2</v>
      </c>
      <c r="AT12" s="20">
        <v>0.1875</v>
      </c>
      <c r="AU12" s="20">
        <v>6.6666666666666693E-2</v>
      </c>
      <c r="AV12" s="20">
        <v>7.8947368421052599E-2</v>
      </c>
      <c r="AW12" s="20">
        <v>2.66666666666667E-2</v>
      </c>
      <c r="AX12" s="20">
        <v>4.81927710843374E-2</v>
      </c>
      <c r="AY12" s="20">
        <v>3.2258064516128997E-2</v>
      </c>
      <c r="AZ12" s="20">
        <v>2.1052631578947399E-2</v>
      </c>
      <c r="BA12" s="20">
        <v>9.2592592592592601E-2</v>
      </c>
      <c r="BB12" s="20">
        <v>6.1224489795918401E-2</v>
      </c>
      <c r="BC12" s="20">
        <v>0.15384615384615399</v>
      </c>
      <c r="BD12" s="20"/>
      <c r="BE12" s="20">
        <v>4.8158640226628899E-2</v>
      </c>
    </row>
    <row r="13" spans="2:57" x14ac:dyDescent="0.25">
      <c r="B13" s="14" t="s">
        <v>273</v>
      </c>
      <c r="C13" s="20">
        <v>0.81827956989247297</v>
      </c>
      <c r="D13" s="20">
        <v>0.71428571428571397</v>
      </c>
      <c r="E13" s="20">
        <v>0.75409836065573799</v>
      </c>
      <c r="F13" s="20">
        <v>0.80753138075313802</v>
      </c>
      <c r="G13" s="20">
        <v>0.85370741482965895</v>
      </c>
      <c r="H13" s="20"/>
      <c r="I13" s="20">
        <v>0.77726218097447797</v>
      </c>
      <c r="J13" s="20">
        <v>0.85370741482965895</v>
      </c>
      <c r="K13" s="20"/>
      <c r="L13" s="20">
        <v>0.87096774193548399</v>
      </c>
      <c r="M13" s="20">
        <v>0.84888888888888903</v>
      </c>
      <c r="N13" s="20">
        <v>0.83157894736842097</v>
      </c>
      <c r="O13" s="20">
        <v>0.75932203389830499</v>
      </c>
      <c r="P13" s="20"/>
      <c r="Q13" s="20">
        <v>0.77669902912621402</v>
      </c>
      <c r="R13" s="20">
        <v>0.85074626865671599</v>
      </c>
      <c r="S13" s="20">
        <v>0.82352941176470595</v>
      </c>
      <c r="T13" s="20">
        <v>0.82857142857142896</v>
      </c>
      <c r="U13" s="20">
        <v>0.77310924369747902</v>
      </c>
      <c r="V13" s="20">
        <v>0.89763779527559096</v>
      </c>
      <c r="W13" s="20">
        <v>0.78494623655913998</v>
      </c>
      <c r="X13" s="20">
        <v>0.83027522935779796</v>
      </c>
      <c r="Y13" s="20"/>
      <c r="Z13" s="20">
        <v>0.75193798449612403</v>
      </c>
      <c r="AA13" s="20">
        <v>0.85430463576158899</v>
      </c>
      <c r="AB13" s="20">
        <v>0.79591836734693899</v>
      </c>
      <c r="AC13" s="20">
        <v>0.87356321839080497</v>
      </c>
      <c r="AD13" s="20">
        <v>0.83495145631068002</v>
      </c>
      <c r="AE13" s="20">
        <v>0.75490196078431404</v>
      </c>
      <c r="AF13" s="20">
        <v>0.89473684210526305</v>
      </c>
      <c r="AG13" s="20">
        <v>0.80232558139534904</v>
      </c>
      <c r="AH13" s="20"/>
      <c r="AI13" s="20">
        <v>0.75609756097560998</v>
      </c>
      <c r="AJ13" s="20">
        <v>0.71111111111111103</v>
      </c>
      <c r="AK13" s="20">
        <v>0.70629370629370603</v>
      </c>
      <c r="AL13" s="20">
        <v>0.85654885654885704</v>
      </c>
      <c r="AM13" s="20">
        <v>0.89156626506024095</v>
      </c>
      <c r="AN13" s="20"/>
      <c r="AO13" s="20">
        <v>0.82415630550621699</v>
      </c>
      <c r="AP13" s="20">
        <v>0.80926430517711201</v>
      </c>
      <c r="AQ13" s="20"/>
      <c r="AR13" s="20">
        <v>0.79310344827586199</v>
      </c>
      <c r="AS13" s="20">
        <v>0.83150183150183099</v>
      </c>
      <c r="AT13" s="20">
        <v>0.5</v>
      </c>
      <c r="AU13" s="20">
        <v>0.83333333333333304</v>
      </c>
      <c r="AV13" s="20">
        <v>0.86842105263157898</v>
      </c>
      <c r="AW13" s="20">
        <v>0.84</v>
      </c>
      <c r="AX13" s="20">
        <v>0.79518072289156605</v>
      </c>
      <c r="AY13" s="20">
        <v>0.90322580645161299</v>
      </c>
      <c r="AZ13" s="20">
        <v>0.85263157894736796</v>
      </c>
      <c r="BA13" s="20">
        <v>0.75925925925925897</v>
      </c>
      <c r="BB13" s="20">
        <v>0.81632653061224503</v>
      </c>
      <c r="BC13" s="20">
        <v>0.71153846153846201</v>
      </c>
      <c r="BD13" s="20"/>
      <c r="BE13" s="20">
        <v>0.85552407932011298</v>
      </c>
    </row>
    <row r="14" spans="2:57" x14ac:dyDescent="0.25">
      <c r="B14" s="14" t="s">
        <v>274</v>
      </c>
      <c r="C14" s="21">
        <v>-0.75591397849462405</v>
      </c>
      <c r="D14" s="21">
        <v>-0.67142857142857104</v>
      </c>
      <c r="E14" s="21">
        <v>-0.66393442622950805</v>
      </c>
      <c r="F14" s="21">
        <v>-0.72384937238493696</v>
      </c>
      <c r="G14" s="21">
        <v>-0.80561122244489003</v>
      </c>
      <c r="H14" s="21"/>
      <c r="I14" s="21">
        <v>-0.698375870069606</v>
      </c>
      <c r="J14" s="21">
        <v>-0.80561122244489003</v>
      </c>
      <c r="K14" s="21"/>
      <c r="L14" s="21">
        <v>-0.84677419354838701</v>
      </c>
      <c r="M14" s="21">
        <v>-0.80888888888888899</v>
      </c>
      <c r="N14" s="21">
        <v>-0.77894736842105305</v>
      </c>
      <c r="O14" s="21">
        <v>-0.65423728813559301</v>
      </c>
      <c r="P14" s="21"/>
      <c r="Q14" s="21">
        <v>-0.74757281553398103</v>
      </c>
      <c r="R14" s="21">
        <v>-0.83582089552238803</v>
      </c>
      <c r="S14" s="21">
        <v>-0.74117647058823499</v>
      </c>
      <c r="T14" s="21">
        <v>-0.78095238095238095</v>
      </c>
      <c r="U14" s="21">
        <v>-0.65546218487394903</v>
      </c>
      <c r="V14" s="21">
        <v>-0.88188976377952799</v>
      </c>
      <c r="W14" s="21">
        <v>-0.70967741935483897</v>
      </c>
      <c r="X14" s="21">
        <v>-0.76146788990825698</v>
      </c>
      <c r="Y14" s="21"/>
      <c r="Z14" s="21">
        <v>-0.65891472868217105</v>
      </c>
      <c r="AA14" s="21">
        <v>-0.80132450331125804</v>
      </c>
      <c r="AB14" s="21">
        <v>-0.72789115646258495</v>
      </c>
      <c r="AC14" s="21">
        <v>-0.85632183908046</v>
      </c>
      <c r="AD14" s="21">
        <v>-0.76699029126213603</v>
      </c>
      <c r="AE14" s="21">
        <v>-0.63725490196078405</v>
      </c>
      <c r="AF14" s="21">
        <v>-0.86842105263157898</v>
      </c>
      <c r="AG14" s="21">
        <v>-0.74418604651162801</v>
      </c>
      <c r="AH14" s="21"/>
      <c r="AI14" s="21">
        <v>-0.68292682926829296</v>
      </c>
      <c r="AJ14" s="21">
        <v>-0.66666666666666696</v>
      </c>
      <c r="AK14" s="21">
        <v>-0.56643356643356602</v>
      </c>
      <c r="AL14" s="21">
        <v>-0.81081081081081097</v>
      </c>
      <c r="AM14" s="21">
        <v>-0.86144578313252995</v>
      </c>
      <c r="AN14" s="21"/>
      <c r="AO14" s="21">
        <v>-0.75666074600355204</v>
      </c>
      <c r="AP14" s="21">
        <v>-0.75476839237057203</v>
      </c>
      <c r="AQ14" s="21"/>
      <c r="AR14" s="21">
        <v>-0.75862068965517204</v>
      </c>
      <c r="AS14" s="21">
        <v>-0.76923076923076905</v>
      </c>
      <c r="AT14" s="21">
        <v>-0.3125</v>
      </c>
      <c r="AU14" s="21">
        <v>-0.76666666666666705</v>
      </c>
      <c r="AV14" s="21">
        <v>-0.78947368421052599</v>
      </c>
      <c r="AW14" s="21">
        <v>-0.81333333333333302</v>
      </c>
      <c r="AX14" s="21">
        <v>-0.74698795180722899</v>
      </c>
      <c r="AY14" s="21">
        <v>-0.87096774193548399</v>
      </c>
      <c r="AZ14" s="21">
        <v>-0.83157894736842097</v>
      </c>
      <c r="BA14" s="21">
        <v>-0.66666666666666696</v>
      </c>
      <c r="BB14" s="21">
        <v>-0.75510204081632704</v>
      </c>
      <c r="BC14" s="21">
        <v>-0.55769230769230804</v>
      </c>
      <c r="BD14" s="21"/>
      <c r="BE14" s="21">
        <v>-0.80736543909348402</v>
      </c>
    </row>
    <row r="15" spans="2:57" x14ac:dyDescent="0.25">
      <c r="B15" s="15" t="s">
        <v>253</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K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1" width="20.7109375" customWidth="1"/>
  </cols>
  <sheetData>
    <row r="2" spans="2:11" ht="39.950000000000003" customHeight="1" x14ac:dyDescent="0.25">
      <c r="D2" s="28" t="s">
        <v>286</v>
      </c>
      <c r="E2" s="25"/>
      <c r="F2" s="25"/>
      <c r="G2" s="25"/>
      <c r="H2" s="25"/>
      <c r="I2" s="25"/>
      <c r="J2" s="25"/>
      <c r="K2" s="25"/>
    </row>
    <row r="6" spans="2:11" ht="50.1" customHeight="1" x14ac:dyDescent="0.25">
      <c r="B6" s="16" t="s">
        <v>15</v>
      </c>
      <c r="C6" s="16" t="s">
        <v>276</v>
      </c>
      <c r="D6" s="16" t="s">
        <v>277</v>
      </c>
      <c r="E6" s="16" t="s">
        <v>278</v>
      </c>
      <c r="F6" s="16" t="s">
        <v>279</v>
      </c>
      <c r="G6" s="16" t="s">
        <v>280</v>
      </c>
      <c r="H6" s="16" t="s">
        <v>281</v>
      </c>
      <c r="I6" s="16" t="s">
        <v>282</v>
      </c>
      <c r="J6" s="16" t="s">
        <v>283</v>
      </c>
    </row>
    <row r="7" spans="2:11" ht="60" x14ac:dyDescent="0.25">
      <c r="B7" s="14" t="s">
        <v>284</v>
      </c>
      <c r="C7" s="13">
        <v>0.61664392905866305</v>
      </c>
      <c r="D7" s="13">
        <v>0.58390177353342398</v>
      </c>
      <c r="E7" s="13">
        <v>0.57435197817189598</v>
      </c>
      <c r="F7" s="13">
        <v>0.62892223738062802</v>
      </c>
      <c r="G7" s="13">
        <v>0.60982264665757202</v>
      </c>
      <c r="H7" s="13">
        <v>0.60709413369713505</v>
      </c>
      <c r="I7" s="13">
        <v>0.61664392905866305</v>
      </c>
      <c r="J7" s="13">
        <v>0.57435197817189598</v>
      </c>
    </row>
    <row r="8" spans="2:11" ht="75" x14ac:dyDescent="0.25">
      <c r="B8" s="14" t="s">
        <v>285</v>
      </c>
      <c r="C8" s="13">
        <v>0.354706684856753</v>
      </c>
      <c r="D8" s="13">
        <v>0.37789904502046401</v>
      </c>
      <c r="E8" s="13">
        <v>0.39563437926330203</v>
      </c>
      <c r="F8" s="13">
        <v>0.34924965893588</v>
      </c>
      <c r="G8" s="13">
        <v>0.36562073669849898</v>
      </c>
      <c r="H8" s="13">
        <v>0.37517053206002698</v>
      </c>
      <c r="I8" s="13">
        <v>0.358799454297408</v>
      </c>
      <c r="J8" s="13">
        <v>0.398362892223738</v>
      </c>
    </row>
    <row r="9" spans="2:11" x14ac:dyDescent="0.25">
      <c r="B9" s="14" t="s">
        <v>82</v>
      </c>
      <c r="C9" s="13">
        <v>2.8649386084583901E-2</v>
      </c>
      <c r="D9" s="13">
        <v>3.8199181446111903E-2</v>
      </c>
      <c r="E9" s="13">
        <v>3.0013642564802202E-2</v>
      </c>
      <c r="F9" s="13">
        <v>2.18281036834925E-2</v>
      </c>
      <c r="G9" s="13">
        <v>2.4556616643929101E-2</v>
      </c>
      <c r="H9" s="13">
        <v>1.77353342428377E-2</v>
      </c>
      <c r="I9" s="13">
        <v>2.4556616643929101E-2</v>
      </c>
      <c r="J9" s="13">
        <v>2.7285129604365601E-2</v>
      </c>
    </row>
    <row r="10" spans="2:11" x14ac:dyDescent="0.25">
      <c r="B10" s="15" t="s">
        <v>287</v>
      </c>
      <c r="C10" s="15"/>
      <c r="D10" s="15"/>
      <c r="E10" s="15"/>
      <c r="F10" s="15"/>
      <c r="G10" s="15"/>
      <c r="H10" s="15"/>
      <c r="I10" s="15"/>
      <c r="J10" s="15"/>
    </row>
    <row r="11" spans="2:11" x14ac:dyDescent="0.25">
      <c r="B11" t="s">
        <v>84</v>
      </c>
    </row>
    <row r="12" spans="2:11" x14ac:dyDescent="0.25">
      <c r="B12" t="s">
        <v>85</v>
      </c>
    </row>
    <row r="16" spans="2:11" x14ac:dyDescent="0.25">
      <c r="B16"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288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0.61664392905866305</v>
      </c>
      <c r="D8" s="13">
        <v>0.35555555555555601</v>
      </c>
      <c r="E8" s="13">
        <v>0.48235294117647098</v>
      </c>
      <c r="F8" s="13">
        <v>0.62631578947368405</v>
      </c>
      <c r="G8" s="13">
        <v>0.66828087167070205</v>
      </c>
      <c r="H8" s="13"/>
      <c r="I8" s="13">
        <v>0.55000000000000004</v>
      </c>
      <c r="J8" s="13">
        <v>0.66828087167070205</v>
      </c>
      <c r="K8" s="13"/>
      <c r="L8" s="13">
        <v>0.56730769230769196</v>
      </c>
      <c r="M8" s="13">
        <v>0.62903225806451601</v>
      </c>
      <c r="N8" s="13">
        <v>0.63675213675213704</v>
      </c>
      <c r="O8" s="13">
        <v>0.607655502392344</v>
      </c>
      <c r="P8" s="13"/>
      <c r="Q8" s="13">
        <v>0.45333333333333298</v>
      </c>
      <c r="R8" s="13">
        <v>0.48979591836734698</v>
      </c>
      <c r="S8" s="13">
        <v>0.6</v>
      </c>
      <c r="T8" s="13">
        <v>0.64772727272727304</v>
      </c>
      <c r="U8" s="13">
        <v>0.60439560439560402</v>
      </c>
      <c r="V8" s="13">
        <v>0.66666666666666696</v>
      </c>
      <c r="W8" s="13">
        <v>0.66666666666666696</v>
      </c>
      <c r="X8" s="13">
        <v>0.67682926829268297</v>
      </c>
      <c r="Y8" s="13"/>
      <c r="Z8" s="13">
        <v>0.54545454545454497</v>
      </c>
      <c r="AA8" s="13">
        <v>0.658119658119658</v>
      </c>
      <c r="AB8" s="13">
        <v>0.62068965517241403</v>
      </c>
      <c r="AC8" s="13">
        <v>0.75324675324675305</v>
      </c>
      <c r="AD8" s="13">
        <v>0.57499999999999996</v>
      </c>
      <c r="AE8" s="13">
        <v>0.465753424657534</v>
      </c>
      <c r="AF8" s="13">
        <v>0.61111111111111105</v>
      </c>
      <c r="AG8" s="13">
        <v>0.53623188405797095</v>
      </c>
      <c r="AH8" s="13"/>
      <c r="AI8" s="13">
        <v>0.64285714285714302</v>
      </c>
      <c r="AJ8" s="13">
        <v>0.49295774647887303</v>
      </c>
      <c r="AK8" s="13">
        <v>0.45161290322580599</v>
      </c>
      <c r="AL8" s="13">
        <v>0.65816326530612201</v>
      </c>
      <c r="AM8" s="13">
        <v>0.65753424657534199</v>
      </c>
      <c r="AN8" s="13"/>
      <c r="AO8" s="13">
        <v>0.64302059496567499</v>
      </c>
      <c r="AP8" s="13">
        <v>0.57770270270270296</v>
      </c>
      <c r="AQ8" s="13"/>
      <c r="AR8" s="13">
        <v>0.60975609756097604</v>
      </c>
      <c r="AS8" s="13">
        <v>0.64159292035398197</v>
      </c>
      <c r="AT8" s="13">
        <v>0.54545454545454497</v>
      </c>
      <c r="AU8" s="13">
        <v>0.57142857142857095</v>
      </c>
      <c r="AV8" s="13">
        <v>0.57777777777777795</v>
      </c>
      <c r="AW8" s="13">
        <v>0.58333333333333304</v>
      </c>
      <c r="AX8" s="13">
        <v>0.61971830985915499</v>
      </c>
      <c r="AY8" s="13">
        <v>0.72</v>
      </c>
      <c r="AZ8" s="13">
        <v>0.65432098765432101</v>
      </c>
      <c r="BA8" s="13">
        <v>0.52500000000000002</v>
      </c>
      <c r="BB8" s="13">
        <v>0.6</v>
      </c>
      <c r="BC8" s="13">
        <v>0.625</v>
      </c>
      <c r="BD8" s="13"/>
      <c r="BE8" s="13">
        <v>0.66891891891891897</v>
      </c>
    </row>
    <row r="9" spans="2:57" ht="75" x14ac:dyDescent="0.25">
      <c r="B9" s="14" t="s">
        <v>285</v>
      </c>
      <c r="C9" s="13">
        <v>0.354706684856753</v>
      </c>
      <c r="D9" s="13">
        <v>0.62222222222222201</v>
      </c>
      <c r="E9" s="13">
        <v>0.44705882352941201</v>
      </c>
      <c r="F9" s="13">
        <v>0.35789473684210499</v>
      </c>
      <c r="G9" s="13">
        <v>0.305084745762712</v>
      </c>
      <c r="H9" s="13"/>
      <c r="I9" s="13">
        <v>0.41875000000000001</v>
      </c>
      <c r="J9" s="13">
        <v>0.305084745762712</v>
      </c>
      <c r="K9" s="13"/>
      <c r="L9" s="13">
        <v>0.42307692307692302</v>
      </c>
      <c r="M9" s="13">
        <v>0.35483870967741898</v>
      </c>
      <c r="N9" s="13">
        <v>0.33760683760683802</v>
      </c>
      <c r="O9" s="13">
        <v>0.33971291866028702</v>
      </c>
      <c r="P9" s="13"/>
      <c r="Q9" s="13">
        <v>0.52</v>
      </c>
      <c r="R9" s="13">
        <v>0.469387755102041</v>
      </c>
      <c r="S9" s="13">
        <v>0.38571428571428601</v>
      </c>
      <c r="T9" s="13">
        <v>0.34090909090909099</v>
      </c>
      <c r="U9" s="13">
        <v>0.38461538461538503</v>
      </c>
      <c r="V9" s="13">
        <v>0.324561403508772</v>
      </c>
      <c r="W9" s="13">
        <v>0.29487179487179499</v>
      </c>
      <c r="X9" s="13">
        <v>0.27439024390243899</v>
      </c>
      <c r="Y9" s="13"/>
      <c r="Z9" s="13">
        <v>0.42045454545454503</v>
      </c>
      <c r="AA9" s="13">
        <v>0.33333333333333298</v>
      </c>
      <c r="AB9" s="13">
        <v>0.318965517241379</v>
      </c>
      <c r="AC9" s="13">
        <v>0.246753246753247</v>
      </c>
      <c r="AD9" s="13">
        <v>0.38750000000000001</v>
      </c>
      <c r="AE9" s="13">
        <v>0.465753424657534</v>
      </c>
      <c r="AF9" s="13">
        <v>0.38888888888888901</v>
      </c>
      <c r="AG9" s="13">
        <v>0.434782608695652</v>
      </c>
      <c r="AH9" s="13"/>
      <c r="AI9" s="13">
        <v>0.32142857142857101</v>
      </c>
      <c r="AJ9" s="13">
        <v>0.46478873239436602</v>
      </c>
      <c r="AK9" s="13">
        <v>0.52688172043010795</v>
      </c>
      <c r="AL9" s="13">
        <v>0.32142857142857101</v>
      </c>
      <c r="AM9" s="13">
        <v>0.29452054794520499</v>
      </c>
      <c r="AN9" s="13"/>
      <c r="AO9" s="13">
        <v>0.33409610983981702</v>
      </c>
      <c r="AP9" s="13">
        <v>0.38513513513513498</v>
      </c>
      <c r="AQ9" s="13"/>
      <c r="AR9" s="13">
        <v>0.39024390243902402</v>
      </c>
      <c r="AS9" s="13">
        <v>0.33185840707964598</v>
      </c>
      <c r="AT9" s="13">
        <v>0.45454545454545497</v>
      </c>
      <c r="AU9" s="13">
        <v>0.42857142857142899</v>
      </c>
      <c r="AV9" s="13">
        <v>0.38888888888888901</v>
      </c>
      <c r="AW9" s="13">
        <v>0.35</v>
      </c>
      <c r="AX9" s="13">
        <v>0.352112676056338</v>
      </c>
      <c r="AY9" s="13">
        <v>0.28000000000000003</v>
      </c>
      <c r="AZ9" s="13">
        <v>0.32098765432098803</v>
      </c>
      <c r="BA9" s="13">
        <v>0.45</v>
      </c>
      <c r="BB9" s="13">
        <v>0.34285714285714303</v>
      </c>
      <c r="BC9" s="13">
        <v>0.34375</v>
      </c>
      <c r="BD9" s="13"/>
      <c r="BE9" s="13">
        <v>0.31081081081081102</v>
      </c>
    </row>
    <row r="10" spans="2:57" x14ac:dyDescent="0.25">
      <c r="B10" s="14" t="s">
        <v>82</v>
      </c>
      <c r="C10" s="19">
        <v>2.8649386084583901E-2</v>
      </c>
      <c r="D10" s="19">
        <v>2.2222222222222199E-2</v>
      </c>
      <c r="E10" s="19">
        <v>7.0588235294117604E-2</v>
      </c>
      <c r="F10" s="19">
        <v>1.5789473684210499E-2</v>
      </c>
      <c r="G10" s="19">
        <v>2.6634382566585998E-2</v>
      </c>
      <c r="H10" s="19"/>
      <c r="I10" s="19">
        <v>3.125E-2</v>
      </c>
      <c r="J10" s="19">
        <v>2.6634382566585998E-2</v>
      </c>
      <c r="K10" s="19"/>
      <c r="L10" s="19">
        <v>9.6153846153846194E-3</v>
      </c>
      <c r="M10" s="19">
        <v>1.6129032258064498E-2</v>
      </c>
      <c r="N10" s="19">
        <v>2.5641025641025599E-2</v>
      </c>
      <c r="O10" s="19">
        <v>5.2631578947368397E-2</v>
      </c>
      <c r="P10" s="19"/>
      <c r="Q10" s="19">
        <v>2.66666666666667E-2</v>
      </c>
      <c r="R10" s="19">
        <v>4.08163265306122E-2</v>
      </c>
      <c r="S10" s="19">
        <v>1.4285714285714299E-2</v>
      </c>
      <c r="T10" s="19">
        <v>1.13636363636364E-2</v>
      </c>
      <c r="U10" s="19">
        <v>1.0989010989011E-2</v>
      </c>
      <c r="V10" s="19">
        <v>8.7719298245613996E-3</v>
      </c>
      <c r="W10" s="19">
        <v>3.8461538461538498E-2</v>
      </c>
      <c r="X10" s="19">
        <v>4.8780487804878099E-2</v>
      </c>
      <c r="Y10" s="19"/>
      <c r="Z10" s="19">
        <v>3.4090909090909102E-2</v>
      </c>
      <c r="AA10" s="19">
        <v>8.5470085470085496E-3</v>
      </c>
      <c r="AB10" s="19">
        <v>6.0344827586206899E-2</v>
      </c>
      <c r="AC10" s="19">
        <v>0</v>
      </c>
      <c r="AD10" s="19">
        <v>3.7499999999999999E-2</v>
      </c>
      <c r="AE10" s="19">
        <v>6.8493150684931503E-2</v>
      </c>
      <c r="AF10" s="19">
        <v>0</v>
      </c>
      <c r="AG10" s="19">
        <v>2.8985507246376802E-2</v>
      </c>
      <c r="AH10" s="19"/>
      <c r="AI10" s="19">
        <v>3.5714285714285698E-2</v>
      </c>
      <c r="AJ10" s="19">
        <v>4.2253521126760597E-2</v>
      </c>
      <c r="AK10" s="19">
        <v>2.1505376344085999E-2</v>
      </c>
      <c r="AL10" s="19">
        <v>2.04081632653061E-2</v>
      </c>
      <c r="AM10" s="19">
        <v>4.7945205479452101E-2</v>
      </c>
      <c r="AN10" s="19"/>
      <c r="AO10" s="19">
        <v>2.2883295194508001E-2</v>
      </c>
      <c r="AP10" s="19">
        <v>3.7162162162162199E-2</v>
      </c>
      <c r="AQ10" s="19"/>
      <c r="AR10" s="19">
        <v>0</v>
      </c>
      <c r="AS10" s="19">
        <v>2.6548672566371698E-2</v>
      </c>
      <c r="AT10" s="19">
        <v>0</v>
      </c>
      <c r="AU10" s="19">
        <v>0</v>
      </c>
      <c r="AV10" s="19">
        <v>3.3333333333333298E-2</v>
      </c>
      <c r="AW10" s="19">
        <v>6.6666666666666693E-2</v>
      </c>
      <c r="AX10" s="19">
        <v>2.8169014084507001E-2</v>
      </c>
      <c r="AY10" s="19">
        <v>0</v>
      </c>
      <c r="AZ10" s="19">
        <v>2.4691358024691398E-2</v>
      </c>
      <c r="BA10" s="19">
        <v>2.5000000000000001E-2</v>
      </c>
      <c r="BB10" s="19">
        <v>5.7142857142857099E-2</v>
      </c>
      <c r="BC10" s="19">
        <v>3.125E-2</v>
      </c>
      <c r="BD10" s="19"/>
      <c r="BE10" s="19">
        <v>2.0270270270270299E-2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89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79</v>
      </c>
      <c r="C8" s="13">
        <v>0.58350305498981703</v>
      </c>
      <c r="D8" s="13">
        <v>0.44155844155844198</v>
      </c>
      <c r="E8" s="13">
        <v>0.49629629629629601</v>
      </c>
      <c r="F8" s="13">
        <v>0.60629921259842501</v>
      </c>
      <c r="G8" s="13">
        <v>0.61627906976744196</v>
      </c>
      <c r="H8" s="13"/>
      <c r="I8" s="13">
        <v>0.54721030042918495</v>
      </c>
      <c r="J8" s="13">
        <v>0.61627906976744196</v>
      </c>
      <c r="K8" s="13"/>
      <c r="L8" s="13">
        <v>0.6015625</v>
      </c>
      <c r="M8" s="13">
        <v>0.57575757575757602</v>
      </c>
      <c r="N8" s="13">
        <v>0.61538461538461497</v>
      </c>
      <c r="O8" s="13">
        <v>0.55108359133126905</v>
      </c>
      <c r="P8" s="13"/>
      <c r="Q8" s="13">
        <v>0.45945945945945899</v>
      </c>
      <c r="R8" s="13">
        <v>0.54054054054054101</v>
      </c>
      <c r="S8" s="13">
        <v>0.53260869565217395</v>
      </c>
      <c r="T8" s="13">
        <v>0.579439252336449</v>
      </c>
      <c r="U8" s="13">
        <v>0.58064516129032295</v>
      </c>
      <c r="V8" s="13">
        <v>0.55725190839694705</v>
      </c>
      <c r="W8" s="13">
        <v>0.56122448979591799</v>
      </c>
      <c r="X8" s="13">
        <v>0.72807017543859698</v>
      </c>
      <c r="Y8" s="13"/>
      <c r="Z8" s="13">
        <v>0.56115107913669104</v>
      </c>
      <c r="AA8" s="13">
        <v>0.58895705521472397</v>
      </c>
      <c r="AB8" s="13">
        <v>0.70129870129870098</v>
      </c>
      <c r="AC8" s="13">
        <v>0.68715083798882703</v>
      </c>
      <c r="AD8" s="13">
        <v>0.580952380952381</v>
      </c>
      <c r="AE8" s="13">
        <v>0.41284403669724801</v>
      </c>
      <c r="AF8" s="13">
        <v>0.452380952380952</v>
      </c>
      <c r="AG8" s="13">
        <v>0.47252747252747301</v>
      </c>
      <c r="AH8" s="13"/>
      <c r="AI8" s="13">
        <v>0.55555555555555602</v>
      </c>
      <c r="AJ8" s="13">
        <v>0.463917525773196</v>
      </c>
      <c r="AK8" s="13">
        <v>0.52287581699346397</v>
      </c>
      <c r="AL8" s="13">
        <v>0.59960159362549803</v>
      </c>
      <c r="AM8" s="13">
        <v>0.67241379310344795</v>
      </c>
      <c r="AN8" s="13"/>
      <c r="AO8" s="13">
        <v>0.59531772575250796</v>
      </c>
      <c r="AP8" s="13">
        <v>0.56510416666666696</v>
      </c>
      <c r="AQ8" s="13"/>
      <c r="AR8" s="13">
        <v>0.515625</v>
      </c>
      <c r="AS8" s="13">
        <v>0.65034965034964998</v>
      </c>
      <c r="AT8" s="13">
        <v>0.52941176470588203</v>
      </c>
      <c r="AU8" s="13">
        <v>0.61290322580645196</v>
      </c>
      <c r="AV8" s="13">
        <v>0.57142857142857095</v>
      </c>
      <c r="AW8" s="13">
        <v>0.53246753246753198</v>
      </c>
      <c r="AX8" s="13">
        <v>0.59523809523809501</v>
      </c>
      <c r="AY8" s="13">
        <v>0.47058823529411797</v>
      </c>
      <c r="AZ8" s="13">
        <v>0.55882352941176505</v>
      </c>
      <c r="BA8" s="13">
        <v>0.63793103448275901</v>
      </c>
      <c r="BB8" s="13">
        <v>0.64912280701754399</v>
      </c>
      <c r="BC8" s="13">
        <v>0.37735849056603799</v>
      </c>
      <c r="BD8" s="13"/>
      <c r="BE8" s="13">
        <v>0.651558073654391</v>
      </c>
    </row>
    <row r="9" spans="2:57" ht="45" x14ac:dyDescent="0.25">
      <c r="B9" s="14" t="s">
        <v>80</v>
      </c>
      <c r="C9" s="13">
        <v>0.31670061099796298</v>
      </c>
      <c r="D9" s="13">
        <v>0.25974025974025999</v>
      </c>
      <c r="E9" s="13">
        <v>0.34814814814814798</v>
      </c>
      <c r="F9" s="13">
        <v>0.30708661417322802</v>
      </c>
      <c r="G9" s="13">
        <v>0.321705426356589</v>
      </c>
      <c r="H9" s="13"/>
      <c r="I9" s="13">
        <v>0.31115879828326198</v>
      </c>
      <c r="J9" s="13">
        <v>0.321705426356589</v>
      </c>
      <c r="K9" s="13"/>
      <c r="L9" s="13">
        <v>0.3203125</v>
      </c>
      <c r="M9" s="13">
        <v>0.34632034632034597</v>
      </c>
      <c r="N9" s="13">
        <v>0.30769230769230799</v>
      </c>
      <c r="O9" s="13">
        <v>0.30340557275541802</v>
      </c>
      <c r="P9" s="13"/>
      <c r="Q9" s="13">
        <v>0.33333333333333298</v>
      </c>
      <c r="R9" s="13">
        <v>0.28378378378378399</v>
      </c>
      <c r="S9" s="13">
        <v>0.39130434782608697</v>
      </c>
      <c r="T9" s="13">
        <v>0.36448598130841098</v>
      </c>
      <c r="U9" s="13">
        <v>0.282258064516129</v>
      </c>
      <c r="V9" s="13">
        <v>0.39694656488549601</v>
      </c>
      <c r="W9" s="13">
        <v>0.35714285714285698</v>
      </c>
      <c r="X9" s="13">
        <v>0.21929824561403499</v>
      </c>
      <c r="Y9" s="13"/>
      <c r="Z9" s="13">
        <v>0.26618705035971202</v>
      </c>
      <c r="AA9" s="13">
        <v>0.32515337423312901</v>
      </c>
      <c r="AB9" s="13">
        <v>0.246753246753247</v>
      </c>
      <c r="AC9" s="13">
        <v>0.25139664804469303</v>
      </c>
      <c r="AD9" s="13">
        <v>0.39047619047618998</v>
      </c>
      <c r="AE9" s="13">
        <v>0.44036697247706402</v>
      </c>
      <c r="AF9" s="13">
        <v>0.52380952380952395</v>
      </c>
      <c r="AG9" s="13">
        <v>0.29670329670329698</v>
      </c>
      <c r="AH9" s="13"/>
      <c r="AI9" s="13">
        <v>0.24444444444444399</v>
      </c>
      <c r="AJ9" s="13">
        <v>0.402061855670103</v>
      </c>
      <c r="AK9" s="13">
        <v>0.32679738562091498</v>
      </c>
      <c r="AL9" s="13">
        <v>0.31474103585657398</v>
      </c>
      <c r="AM9" s="13">
        <v>0.29310344827586199</v>
      </c>
      <c r="AN9" s="13"/>
      <c r="AO9" s="13">
        <v>0.30434782608695699</v>
      </c>
      <c r="AP9" s="13">
        <v>0.3359375</v>
      </c>
      <c r="AQ9" s="13"/>
      <c r="AR9" s="13">
        <v>0.390625</v>
      </c>
      <c r="AS9" s="13">
        <v>0.304195804195804</v>
      </c>
      <c r="AT9" s="13">
        <v>0.23529411764705899</v>
      </c>
      <c r="AU9" s="13">
        <v>0.25806451612903197</v>
      </c>
      <c r="AV9" s="13">
        <v>0.34453781512604997</v>
      </c>
      <c r="AW9" s="13">
        <v>0.35064935064935099</v>
      </c>
      <c r="AX9" s="13">
        <v>0.33333333333333298</v>
      </c>
      <c r="AY9" s="13">
        <v>0.41176470588235298</v>
      </c>
      <c r="AZ9" s="13">
        <v>0.29411764705882398</v>
      </c>
      <c r="BA9" s="13">
        <v>0.22413793103448301</v>
      </c>
      <c r="BB9" s="13">
        <v>0.22807017543859601</v>
      </c>
      <c r="BC9" s="13">
        <v>0.39622641509433998</v>
      </c>
      <c r="BD9" s="13"/>
      <c r="BE9" s="13">
        <v>0.31161473087818697</v>
      </c>
    </row>
    <row r="10" spans="2:57" x14ac:dyDescent="0.25">
      <c r="B10" s="14" t="s">
        <v>81</v>
      </c>
      <c r="C10" s="13">
        <v>9.7759674134419494E-2</v>
      </c>
      <c r="D10" s="13">
        <v>0.29870129870129902</v>
      </c>
      <c r="E10" s="13">
        <v>0.155555555555556</v>
      </c>
      <c r="F10" s="13">
        <v>7.8740157480315001E-2</v>
      </c>
      <c r="G10" s="13">
        <v>6.2015503875968998E-2</v>
      </c>
      <c r="H10" s="13"/>
      <c r="I10" s="13">
        <v>0.137339055793991</v>
      </c>
      <c r="J10" s="13">
        <v>6.2015503875968998E-2</v>
      </c>
      <c r="K10" s="13"/>
      <c r="L10" s="13">
        <v>7.8125E-2</v>
      </c>
      <c r="M10" s="13">
        <v>7.3593073593073599E-2</v>
      </c>
      <c r="N10" s="13">
        <v>7.3578595317725801E-2</v>
      </c>
      <c r="O10" s="13">
        <v>0.14551083591331301</v>
      </c>
      <c r="P10" s="13"/>
      <c r="Q10" s="13">
        <v>0.19819819819819801</v>
      </c>
      <c r="R10" s="13">
        <v>0.162162162162162</v>
      </c>
      <c r="S10" s="13">
        <v>7.6086956521739094E-2</v>
      </c>
      <c r="T10" s="13">
        <v>5.60747663551402E-2</v>
      </c>
      <c r="U10" s="13">
        <v>0.13709677419354799</v>
      </c>
      <c r="V10" s="13">
        <v>4.58015267175573E-2</v>
      </c>
      <c r="W10" s="13">
        <v>8.1632653061224497E-2</v>
      </c>
      <c r="X10" s="13">
        <v>5.2631578947368397E-2</v>
      </c>
      <c r="Y10" s="13"/>
      <c r="Z10" s="13">
        <v>0.17266187050359699</v>
      </c>
      <c r="AA10" s="13">
        <v>8.5889570552147201E-2</v>
      </c>
      <c r="AB10" s="13">
        <v>5.1948051948052E-2</v>
      </c>
      <c r="AC10" s="13">
        <v>5.5865921787709501E-2</v>
      </c>
      <c r="AD10" s="13">
        <v>2.8571428571428598E-2</v>
      </c>
      <c r="AE10" s="13">
        <v>0.13761467889908299</v>
      </c>
      <c r="AF10" s="13">
        <v>2.3809523809523801E-2</v>
      </c>
      <c r="AG10" s="13">
        <v>0.230769230769231</v>
      </c>
      <c r="AH10" s="13"/>
      <c r="AI10" s="13">
        <v>0.2</v>
      </c>
      <c r="AJ10" s="13">
        <v>0.134020618556701</v>
      </c>
      <c r="AK10" s="13">
        <v>0.14379084967320299</v>
      </c>
      <c r="AL10" s="13">
        <v>8.3665338645418294E-2</v>
      </c>
      <c r="AM10" s="13">
        <v>3.4482758620689703E-2</v>
      </c>
      <c r="AN10" s="13"/>
      <c r="AO10" s="13">
        <v>9.8662207357859494E-2</v>
      </c>
      <c r="AP10" s="13">
        <v>9.6354166666666699E-2</v>
      </c>
      <c r="AQ10" s="13"/>
      <c r="AR10" s="13">
        <v>9.375E-2</v>
      </c>
      <c r="AS10" s="13">
        <v>4.1958041958042001E-2</v>
      </c>
      <c r="AT10" s="13">
        <v>0.23529411764705899</v>
      </c>
      <c r="AU10" s="13">
        <v>0.12903225806451599</v>
      </c>
      <c r="AV10" s="13">
        <v>8.40336134453782E-2</v>
      </c>
      <c r="AW10" s="13">
        <v>0.11688311688311701</v>
      </c>
      <c r="AX10" s="13">
        <v>7.1428571428571397E-2</v>
      </c>
      <c r="AY10" s="13">
        <v>0.11764705882352899</v>
      </c>
      <c r="AZ10" s="13">
        <v>0.14705882352941199</v>
      </c>
      <c r="BA10" s="13">
        <v>0.13793103448275901</v>
      </c>
      <c r="BB10" s="13">
        <v>0.105263157894737</v>
      </c>
      <c r="BC10" s="13">
        <v>0.22641509433962301</v>
      </c>
      <c r="BD10" s="13"/>
      <c r="BE10" s="13">
        <v>3.39943342776204E-2</v>
      </c>
    </row>
    <row r="11" spans="2:57" x14ac:dyDescent="0.25">
      <c r="B11" s="14" t="s">
        <v>82</v>
      </c>
      <c r="C11" s="19">
        <v>2.0366598778004102E-3</v>
      </c>
      <c r="D11" s="19">
        <v>0</v>
      </c>
      <c r="E11" s="19">
        <v>0</v>
      </c>
      <c r="F11" s="19">
        <v>7.8740157480314994E-3</v>
      </c>
      <c r="G11" s="19">
        <v>0</v>
      </c>
      <c r="H11" s="19"/>
      <c r="I11" s="19">
        <v>4.29184549356223E-3</v>
      </c>
      <c r="J11" s="19">
        <v>0</v>
      </c>
      <c r="K11" s="19"/>
      <c r="L11" s="19">
        <v>0</v>
      </c>
      <c r="M11" s="19">
        <v>4.3290043290043299E-3</v>
      </c>
      <c r="N11" s="19">
        <v>3.3444816053511701E-3</v>
      </c>
      <c r="O11" s="19">
        <v>0</v>
      </c>
      <c r="P11" s="19"/>
      <c r="Q11" s="19">
        <v>9.0090090090090107E-3</v>
      </c>
      <c r="R11" s="19">
        <v>1.35135135135135E-2</v>
      </c>
      <c r="S11" s="19">
        <v>0</v>
      </c>
      <c r="T11" s="19">
        <v>0</v>
      </c>
      <c r="U11" s="19">
        <v>0</v>
      </c>
      <c r="V11" s="19">
        <v>0</v>
      </c>
      <c r="W11" s="19">
        <v>0</v>
      </c>
      <c r="X11" s="19">
        <v>0</v>
      </c>
      <c r="Y11" s="19"/>
      <c r="Z11" s="19">
        <v>0</v>
      </c>
      <c r="AA11" s="19">
        <v>0</v>
      </c>
      <c r="AB11" s="19">
        <v>0</v>
      </c>
      <c r="AC11" s="19">
        <v>5.5865921787709499E-3</v>
      </c>
      <c r="AD11" s="19">
        <v>0</v>
      </c>
      <c r="AE11" s="19">
        <v>9.1743119266055103E-3</v>
      </c>
      <c r="AF11" s="19">
        <v>0</v>
      </c>
      <c r="AG11" s="19">
        <v>0</v>
      </c>
      <c r="AH11" s="19"/>
      <c r="AI11" s="19">
        <v>0</v>
      </c>
      <c r="AJ11" s="19">
        <v>0</v>
      </c>
      <c r="AK11" s="19">
        <v>6.5359477124183E-3</v>
      </c>
      <c r="AL11" s="19">
        <v>1.9920318725099601E-3</v>
      </c>
      <c r="AM11" s="19">
        <v>0</v>
      </c>
      <c r="AN11" s="19"/>
      <c r="AO11" s="19">
        <v>1.67224080267559E-3</v>
      </c>
      <c r="AP11" s="19">
        <v>2.60416666666667E-3</v>
      </c>
      <c r="AQ11" s="19"/>
      <c r="AR11" s="19">
        <v>0</v>
      </c>
      <c r="AS11" s="19">
        <v>3.4965034965035E-3</v>
      </c>
      <c r="AT11" s="19">
        <v>0</v>
      </c>
      <c r="AU11" s="19">
        <v>0</v>
      </c>
      <c r="AV11" s="19">
        <v>0</v>
      </c>
      <c r="AW11" s="19">
        <v>0</v>
      </c>
      <c r="AX11" s="19">
        <v>0</v>
      </c>
      <c r="AY11" s="19">
        <v>0</v>
      </c>
      <c r="AZ11" s="19">
        <v>0</v>
      </c>
      <c r="BA11" s="19">
        <v>0</v>
      </c>
      <c r="BB11" s="19">
        <v>1.7543859649122799E-2</v>
      </c>
      <c r="BC11" s="19">
        <v>0</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289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0.58390177353342398</v>
      </c>
      <c r="D8" s="13">
        <v>0.4</v>
      </c>
      <c r="E8" s="13">
        <v>0.45882352941176502</v>
      </c>
      <c r="F8" s="13">
        <v>0.57368421052631602</v>
      </c>
      <c r="G8" s="13">
        <v>0.63438256658595604</v>
      </c>
      <c r="H8" s="13"/>
      <c r="I8" s="13">
        <v>0.51875000000000004</v>
      </c>
      <c r="J8" s="13">
        <v>0.63438256658595604</v>
      </c>
      <c r="K8" s="13"/>
      <c r="L8" s="13">
        <v>0.55769230769230804</v>
      </c>
      <c r="M8" s="13">
        <v>0.60752688172043001</v>
      </c>
      <c r="N8" s="13">
        <v>0.60683760683760701</v>
      </c>
      <c r="O8" s="13">
        <v>0.55023923444976097</v>
      </c>
      <c r="P8" s="13"/>
      <c r="Q8" s="13">
        <v>0.49333333333333301</v>
      </c>
      <c r="R8" s="13">
        <v>0.59183673469387799</v>
      </c>
      <c r="S8" s="13">
        <v>0.45714285714285702</v>
      </c>
      <c r="T8" s="13">
        <v>0.54545454545454497</v>
      </c>
      <c r="U8" s="13">
        <v>0.64835164835164805</v>
      </c>
      <c r="V8" s="13">
        <v>0.55263157894736803</v>
      </c>
      <c r="W8" s="13">
        <v>0.66666666666666696</v>
      </c>
      <c r="X8" s="13">
        <v>0.64024390243902396</v>
      </c>
      <c r="Y8" s="13"/>
      <c r="Z8" s="13">
        <v>0.5</v>
      </c>
      <c r="AA8" s="13">
        <v>0.58119658119658102</v>
      </c>
      <c r="AB8" s="13">
        <v>0.64655172413793105</v>
      </c>
      <c r="AC8" s="13">
        <v>0.64935064935064901</v>
      </c>
      <c r="AD8" s="13">
        <v>0.58750000000000002</v>
      </c>
      <c r="AE8" s="13">
        <v>0.52054794520547898</v>
      </c>
      <c r="AF8" s="13">
        <v>0.58333333333333304</v>
      </c>
      <c r="AG8" s="13">
        <v>0.50724637681159401</v>
      </c>
      <c r="AH8" s="13"/>
      <c r="AI8" s="13">
        <v>0.60714285714285698</v>
      </c>
      <c r="AJ8" s="13">
        <v>0.52112676056338003</v>
      </c>
      <c r="AK8" s="13">
        <v>0.43010752688171999</v>
      </c>
      <c r="AL8" s="13">
        <v>0.58163265306122403</v>
      </c>
      <c r="AM8" s="13">
        <v>0.71232876712328796</v>
      </c>
      <c r="AN8" s="13"/>
      <c r="AO8" s="13">
        <v>0.597254004576659</v>
      </c>
      <c r="AP8" s="13">
        <v>0.56418918918918903</v>
      </c>
      <c r="AQ8" s="13"/>
      <c r="AR8" s="13">
        <v>0.36585365853658502</v>
      </c>
      <c r="AS8" s="13">
        <v>0.61504424778761102</v>
      </c>
      <c r="AT8" s="13">
        <v>0.54545454545454497</v>
      </c>
      <c r="AU8" s="13">
        <v>0.66666666666666696</v>
      </c>
      <c r="AV8" s="13">
        <v>0.56666666666666698</v>
      </c>
      <c r="AW8" s="13">
        <v>0.65</v>
      </c>
      <c r="AX8" s="13">
        <v>0.49295774647887303</v>
      </c>
      <c r="AY8" s="13">
        <v>0.6</v>
      </c>
      <c r="AZ8" s="13">
        <v>0.58024691358024705</v>
      </c>
      <c r="BA8" s="13">
        <v>0.65</v>
      </c>
      <c r="BB8" s="13">
        <v>0.6</v>
      </c>
      <c r="BC8" s="13">
        <v>0.625</v>
      </c>
      <c r="BD8" s="13"/>
      <c r="BE8" s="13">
        <v>0.63513513513513498</v>
      </c>
    </row>
    <row r="9" spans="2:57" ht="75" x14ac:dyDescent="0.25">
      <c r="B9" s="14" t="s">
        <v>285</v>
      </c>
      <c r="C9" s="13">
        <v>0.37789904502046401</v>
      </c>
      <c r="D9" s="13">
        <v>0.6</v>
      </c>
      <c r="E9" s="13">
        <v>0.435294117647059</v>
      </c>
      <c r="F9" s="13">
        <v>0.4</v>
      </c>
      <c r="G9" s="13">
        <v>0.33171912832929801</v>
      </c>
      <c r="H9" s="13"/>
      <c r="I9" s="13">
        <v>0.4375</v>
      </c>
      <c r="J9" s="13">
        <v>0.33171912832929801</v>
      </c>
      <c r="K9" s="13"/>
      <c r="L9" s="13">
        <v>0.394230769230769</v>
      </c>
      <c r="M9" s="13">
        <v>0.35483870967741898</v>
      </c>
      <c r="N9" s="13">
        <v>0.35897435897435898</v>
      </c>
      <c r="O9" s="13">
        <v>0.41148325358851701</v>
      </c>
      <c r="P9" s="13"/>
      <c r="Q9" s="13">
        <v>0.46666666666666701</v>
      </c>
      <c r="R9" s="13">
        <v>0.40816326530612201</v>
      </c>
      <c r="S9" s="13">
        <v>0.45714285714285702</v>
      </c>
      <c r="T9" s="13">
        <v>0.40909090909090901</v>
      </c>
      <c r="U9" s="13">
        <v>0.340659340659341</v>
      </c>
      <c r="V9" s="13">
        <v>0.394736842105263</v>
      </c>
      <c r="W9" s="13">
        <v>0.33333333333333298</v>
      </c>
      <c r="X9" s="13">
        <v>0.310975609756098</v>
      </c>
      <c r="Y9" s="13"/>
      <c r="Z9" s="13">
        <v>0.42045454545454503</v>
      </c>
      <c r="AA9" s="13">
        <v>0.39316239316239299</v>
      </c>
      <c r="AB9" s="13">
        <v>0.31034482758620702</v>
      </c>
      <c r="AC9" s="13">
        <v>0.337662337662338</v>
      </c>
      <c r="AD9" s="13">
        <v>0.35</v>
      </c>
      <c r="AE9" s="13">
        <v>0.42465753424657499</v>
      </c>
      <c r="AF9" s="13">
        <v>0.41666666666666702</v>
      </c>
      <c r="AG9" s="13">
        <v>0.46376811594202899</v>
      </c>
      <c r="AH9" s="13"/>
      <c r="AI9" s="13">
        <v>0.35714285714285698</v>
      </c>
      <c r="AJ9" s="13">
        <v>0.42253521126760601</v>
      </c>
      <c r="AK9" s="13">
        <v>0.54838709677419395</v>
      </c>
      <c r="AL9" s="13">
        <v>0.37244897959183698</v>
      </c>
      <c r="AM9" s="13">
        <v>0.267123287671233</v>
      </c>
      <c r="AN9" s="13"/>
      <c r="AO9" s="13">
        <v>0.36384439359267701</v>
      </c>
      <c r="AP9" s="13">
        <v>0.39864864864864902</v>
      </c>
      <c r="AQ9" s="13"/>
      <c r="AR9" s="13">
        <v>0.58536585365853699</v>
      </c>
      <c r="AS9" s="13">
        <v>0.34070796460177</v>
      </c>
      <c r="AT9" s="13">
        <v>0.45454545454545497</v>
      </c>
      <c r="AU9" s="13">
        <v>0.28571428571428598</v>
      </c>
      <c r="AV9" s="13">
        <v>0.43333333333333302</v>
      </c>
      <c r="AW9" s="13">
        <v>0.3</v>
      </c>
      <c r="AX9" s="13">
        <v>0.43661971830985902</v>
      </c>
      <c r="AY9" s="13">
        <v>0.4</v>
      </c>
      <c r="AZ9" s="13">
        <v>0.38271604938271597</v>
      </c>
      <c r="BA9" s="13">
        <v>0.3</v>
      </c>
      <c r="BB9" s="13">
        <v>0.4</v>
      </c>
      <c r="BC9" s="13">
        <v>0.3125</v>
      </c>
      <c r="BD9" s="13"/>
      <c r="BE9" s="13">
        <v>0.33445945945945899</v>
      </c>
    </row>
    <row r="10" spans="2:57" x14ac:dyDescent="0.25">
      <c r="B10" s="14" t="s">
        <v>82</v>
      </c>
      <c r="C10" s="19">
        <v>3.8199181446111903E-2</v>
      </c>
      <c r="D10" s="19">
        <v>0</v>
      </c>
      <c r="E10" s="19">
        <v>0.105882352941176</v>
      </c>
      <c r="F10" s="19">
        <v>2.6315789473684199E-2</v>
      </c>
      <c r="G10" s="19">
        <v>3.3898305084745797E-2</v>
      </c>
      <c r="H10" s="19"/>
      <c r="I10" s="19">
        <v>4.3749999999999997E-2</v>
      </c>
      <c r="J10" s="19">
        <v>3.3898305084745797E-2</v>
      </c>
      <c r="K10" s="19"/>
      <c r="L10" s="19">
        <v>4.80769230769231E-2</v>
      </c>
      <c r="M10" s="19">
        <v>3.7634408602150497E-2</v>
      </c>
      <c r="N10" s="19">
        <v>3.4188034188034198E-2</v>
      </c>
      <c r="O10" s="19">
        <v>3.82775119617225E-2</v>
      </c>
      <c r="P10" s="19"/>
      <c r="Q10" s="19">
        <v>0.04</v>
      </c>
      <c r="R10" s="19">
        <v>0</v>
      </c>
      <c r="S10" s="19">
        <v>8.5714285714285701E-2</v>
      </c>
      <c r="T10" s="19">
        <v>4.5454545454545497E-2</v>
      </c>
      <c r="U10" s="19">
        <v>1.0989010989011E-2</v>
      </c>
      <c r="V10" s="19">
        <v>5.2631578947368397E-2</v>
      </c>
      <c r="W10" s="19">
        <v>0</v>
      </c>
      <c r="X10" s="19">
        <v>4.8780487804878099E-2</v>
      </c>
      <c r="Y10" s="19"/>
      <c r="Z10" s="19">
        <v>7.9545454545454503E-2</v>
      </c>
      <c r="AA10" s="19">
        <v>2.5641025641025599E-2</v>
      </c>
      <c r="AB10" s="19">
        <v>4.31034482758621E-2</v>
      </c>
      <c r="AC10" s="19">
        <v>1.2987012987013E-2</v>
      </c>
      <c r="AD10" s="19">
        <v>6.25E-2</v>
      </c>
      <c r="AE10" s="19">
        <v>5.4794520547945202E-2</v>
      </c>
      <c r="AF10" s="19">
        <v>0</v>
      </c>
      <c r="AG10" s="19">
        <v>2.8985507246376802E-2</v>
      </c>
      <c r="AH10" s="19"/>
      <c r="AI10" s="19">
        <v>3.5714285714285698E-2</v>
      </c>
      <c r="AJ10" s="19">
        <v>5.63380281690141E-2</v>
      </c>
      <c r="AK10" s="19">
        <v>2.1505376344085999E-2</v>
      </c>
      <c r="AL10" s="19">
        <v>4.5918367346938799E-2</v>
      </c>
      <c r="AM10" s="19">
        <v>2.0547945205479499E-2</v>
      </c>
      <c r="AN10" s="19"/>
      <c r="AO10" s="19">
        <v>3.8901601830663601E-2</v>
      </c>
      <c r="AP10" s="19">
        <v>3.7162162162162199E-2</v>
      </c>
      <c r="AQ10" s="19"/>
      <c r="AR10" s="19">
        <v>4.8780487804878099E-2</v>
      </c>
      <c r="AS10" s="19">
        <v>4.4247787610619503E-2</v>
      </c>
      <c r="AT10" s="19">
        <v>0</v>
      </c>
      <c r="AU10" s="19">
        <v>4.7619047619047603E-2</v>
      </c>
      <c r="AV10" s="19">
        <v>0</v>
      </c>
      <c r="AW10" s="19">
        <v>0.05</v>
      </c>
      <c r="AX10" s="19">
        <v>7.0422535211267595E-2</v>
      </c>
      <c r="AY10" s="19">
        <v>0</v>
      </c>
      <c r="AZ10" s="19">
        <v>3.7037037037037E-2</v>
      </c>
      <c r="BA10" s="19">
        <v>0.05</v>
      </c>
      <c r="BB10" s="19">
        <v>0</v>
      </c>
      <c r="BC10" s="19">
        <v>6.25E-2</v>
      </c>
      <c r="BD10" s="19"/>
      <c r="BE10" s="19">
        <v>3.04054054054054E-2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0.57435197817189598</v>
      </c>
      <c r="D8" s="13">
        <v>0.33333333333333298</v>
      </c>
      <c r="E8" s="13">
        <v>0.435294117647059</v>
      </c>
      <c r="F8" s="13">
        <v>0.55263157894736803</v>
      </c>
      <c r="G8" s="13">
        <v>0.63922518159806296</v>
      </c>
      <c r="H8" s="13"/>
      <c r="I8" s="13">
        <v>0.49062499999999998</v>
      </c>
      <c r="J8" s="13">
        <v>0.63922518159806296</v>
      </c>
      <c r="K8" s="13"/>
      <c r="L8" s="13">
        <v>0.57692307692307698</v>
      </c>
      <c r="M8" s="13">
        <v>0.54838709677419395</v>
      </c>
      <c r="N8" s="13">
        <v>0.63247863247863201</v>
      </c>
      <c r="O8" s="13">
        <v>0.53110047846889996</v>
      </c>
      <c r="P8" s="13"/>
      <c r="Q8" s="13">
        <v>0.45333333333333298</v>
      </c>
      <c r="R8" s="13">
        <v>0.530612244897959</v>
      </c>
      <c r="S8" s="13">
        <v>0.51428571428571401</v>
      </c>
      <c r="T8" s="13">
        <v>0.51136363636363602</v>
      </c>
      <c r="U8" s="13">
        <v>0.57142857142857095</v>
      </c>
      <c r="V8" s="13">
        <v>0.60526315789473695</v>
      </c>
      <c r="W8" s="13">
        <v>0.64102564102564097</v>
      </c>
      <c r="X8" s="13">
        <v>0.65243902439024404</v>
      </c>
      <c r="Y8" s="13"/>
      <c r="Z8" s="13">
        <v>0.45454545454545497</v>
      </c>
      <c r="AA8" s="13">
        <v>0.62393162393162405</v>
      </c>
      <c r="AB8" s="13">
        <v>0.59482758620689702</v>
      </c>
      <c r="AC8" s="13">
        <v>0.668831168831169</v>
      </c>
      <c r="AD8" s="13">
        <v>0.61250000000000004</v>
      </c>
      <c r="AE8" s="13">
        <v>0.36986301369863001</v>
      </c>
      <c r="AF8" s="13">
        <v>0.47222222222222199</v>
      </c>
      <c r="AG8" s="13">
        <v>0.623188405797101</v>
      </c>
      <c r="AH8" s="13"/>
      <c r="AI8" s="13">
        <v>0.39285714285714302</v>
      </c>
      <c r="AJ8" s="13">
        <v>0.47887323943662002</v>
      </c>
      <c r="AK8" s="13">
        <v>0.483870967741935</v>
      </c>
      <c r="AL8" s="13">
        <v>0.59183673469387799</v>
      </c>
      <c r="AM8" s="13">
        <v>0.66438356164383605</v>
      </c>
      <c r="AN8" s="13"/>
      <c r="AO8" s="13">
        <v>0.581235697940503</v>
      </c>
      <c r="AP8" s="13">
        <v>0.56418918918918903</v>
      </c>
      <c r="AQ8" s="13"/>
      <c r="AR8" s="13">
        <v>0.56097560975609795</v>
      </c>
      <c r="AS8" s="13">
        <v>0.57964601769911495</v>
      </c>
      <c r="AT8" s="13">
        <v>0.45454545454545497</v>
      </c>
      <c r="AU8" s="13">
        <v>0.57142857142857095</v>
      </c>
      <c r="AV8" s="13">
        <v>0.54444444444444395</v>
      </c>
      <c r="AW8" s="13">
        <v>0.55000000000000004</v>
      </c>
      <c r="AX8" s="13">
        <v>0.54929577464788704</v>
      </c>
      <c r="AY8" s="13">
        <v>0.72</v>
      </c>
      <c r="AZ8" s="13">
        <v>0.60493827160493796</v>
      </c>
      <c r="BA8" s="13">
        <v>0.57499999999999996</v>
      </c>
      <c r="BB8" s="13">
        <v>0.65714285714285703</v>
      </c>
      <c r="BC8" s="13">
        <v>0.5</v>
      </c>
      <c r="BD8" s="13"/>
      <c r="BE8" s="13">
        <v>0.63851351351351304</v>
      </c>
    </row>
    <row r="9" spans="2:57" ht="75" x14ac:dyDescent="0.25">
      <c r="B9" s="14" t="s">
        <v>285</v>
      </c>
      <c r="C9" s="13">
        <v>0.39563437926330203</v>
      </c>
      <c r="D9" s="13">
        <v>0.64444444444444404</v>
      </c>
      <c r="E9" s="13">
        <v>0.50588235294117601</v>
      </c>
      <c r="F9" s="13">
        <v>0.42631578947368398</v>
      </c>
      <c r="G9" s="13">
        <v>0.33171912832929801</v>
      </c>
      <c r="H9" s="13"/>
      <c r="I9" s="13">
        <v>0.47812500000000002</v>
      </c>
      <c r="J9" s="13">
        <v>0.33171912832929801</v>
      </c>
      <c r="K9" s="13"/>
      <c r="L9" s="13">
        <v>0.38461538461538503</v>
      </c>
      <c r="M9" s="13">
        <v>0.43548387096774199</v>
      </c>
      <c r="N9" s="13">
        <v>0.341880341880342</v>
      </c>
      <c r="O9" s="13">
        <v>0.42583732057416301</v>
      </c>
      <c r="P9" s="13"/>
      <c r="Q9" s="13">
        <v>0.52</v>
      </c>
      <c r="R9" s="13">
        <v>0.469387755102041</v>
      </c>
      <c r="S9" s="13">
        <v>0.45714285714285702</v>
      </c>
      <c r="T9" s="13">
        <v>0.45454545454545497</v>
      </c>
      <c r="U9" s="13">
        <v>0.40659340659340698</v>
      </c>
      <c r="V9" s="13">
        <v>0.36842105263157898</v>
      </c>
      <c r="W9" s="13">
        <v>0.32051282051282098</v>
      </c>
      <c r="X9" s="13">
        <v>0.310975609756098</v>
      </c>
      <c r="Y9" s="13"/>
      <c r="Z9" s="13">
        <v>0.48863636363636398</v>
      </c>
      <c r="AA9" s="13">
        <v>0.35897435897435898</v>
      </c>
      <c r="AB9" s="13">
        <v>0.35344827586206901</v>
      </c>
      <c r="AC9" s="13">
        <v>0.32467532467532501</v>
      </c>
      <c r="AD9" s="13">
        <v>0.35</v>
      </c>
      <c r="AE9" s="13">
        <v>0.57534246575342496</v>
      </c>
      <c r="AF9" s="13">
        <v>0.52777777777777801</v>
      </c>
      <c r="AG9" s="13">
        <v>0.36231884057970998</v>
      </c>
      <c r="AH9" s="13"/>
      <c r="AI9" s="13">
        <v>0.57142857142857095</v>
      </c>
      <c r="AJ9" s="13">
        <v>0.49295774647887303</v>
      </c>
      <c r="AK9" s="13">
        <v>0.50537634408602194</v>
      </c>
      <c r="AL9" s="13">
        <v>0.37755102040816302</v>
      </c>
      <c r="AM9" s="13">
        <v>0.29452054794520499</v>
      </c>
      <c r="AN9" s="13"/>
      <c r="AO9" s="13">
        <v>0.39130434782608697</v>
      </c>
      <c r="AP9" s="13">
        <v>0.40202702702702697</v>
      </c>
      <c r="AQ9" s="13"/>
      <c r="AR9" s="13">
        <v>0.41463414634146301</v>
      </c>
      <c r="AS9" s="13">
        <v>0.393805309734513</v>
      </c>
      <c r="AT9" s="13">
        <v>0.45454545454545497</v>
      </c>
      <c r="AU9" s="13">
        <v>0.42857142857142899</v>
      </c>
      <c r="AV9" s="13">
        <v>0.422222222222222</v>
      </c>
      <c r="AW9" s="13">
        <v>0.36666666666666697</v>
      </c>
      <c r="AX9" s="13">
        <v>0.43661971830985902</v>
      </c>
      <c r="AY9" s="13">
        <v>0.28000000000000003</v>
      </c>
      <c r="AZ9" s="13">
        <v>0.358024691358025</v>
      </c>
      <c r="BA9" s="13">
        <v>0.4</v>
      </c>
      <c r="BB9" s="13">
        <v>0.34285714285714303</v>
      </c>
      <c r="BC9" s="13">
        <v>0.46875</v>
      </c>
      <c r="BD9" s="13"/>
      <c r="BE9" s="13">
        <v>0.34459459459459502</v>
      </c>
    </row>
    <row r="10" spans="2:57" x14ac:dyDescent="0.25">
      <c r="B10" s="14" t="s">
        <v>82</v>
      </c>
      <c r="C10" s="19">
        <v>3.0013642564802202E-2</v>
      </c>
      <c r="D10" s="19">
        <v>2.2222222222222199E-2</v>
      </c>
      <c r="E10" s="19">
        <v>5.8823529411764698E-2</v>
      </c>
      <c r="F10" s="19">
        <v>2.1052631578947399E-2</v>
      </c>
      <c r="G10" s="19">
        <v>2.9055690072639199E-2</v>
      </c>
      <c r="H10" s="19"/>
      <c r="I10" s="19">
        <v>3.125E-2</v>
      </c>
      <c r="J10" s="19">
        <v>2.9055690072639199E-2</v>
      </c>
      <c r="K10" s="19"/>
      <c r="L10" s="19">
        <v>3.8461538461538498E-2</v>
      </c>
      <c r="M10" s="19">
        <v>1.6129032258064498E-2</v>
      </c>
      <c r="N10" s="19">
        <v>2.5641025641025599E-2</v>
      </c>
      <c r="O10" s="19">
        <v>4.3062200956937802E-2</v>
      </c>
      <c r="P10" s="19"/>
      <c r="Q10" s="19">
        <v>2.66666666666667E-2</v>
      </c>
      <c r="R10" s="19">
        <v>0</v>
      </c>
      <c r="S10" s="19">
        <v>2.8571428571428598E-2</v>
      </c>
      <c r="T10" s="19">
        <v>3.4090909090909102E-2</v>
      </c>
      <c r="U10" s="19">
        <v>2.1978021978022001E-2</v>
      </c>
      <c r="V10" s="19">
        <v>2.6315789473684199E-2</v>
      </c>
      <c r="W10" s="19">
        <v>3.8461538461538498E-2</v>
      </c>
      <c r="X10" s="19">
        <v>3.65853658536585E-2</v>
      </c>
      <c r="Y10" s="19"/>
      <c r="Z10" s="19">
        <v>5.6818181818181802E-2</v>
      </c>
      <c r="AA10" s="19">
        <v>1.7094017094017099E-2</v>
      </c>
      <c r="AB10" s="19">
        <v>5.1724137931034503E-2</v>
      </c>
      <c r="AC10" s="19">
        <v>6.4935064935064896E-3</v>
      </c>
      <c r="AD10" s="19">
        <v>3.7499999999999999E-2</v>
      </c>
      <c r="AE10" s="19">
        <v>5.4794520547945202E-2</v>
      </c>
      <c r="AF10" s="19">
        <v>0</v>
      </c>
      <c r="AG10" s="19">
        <v>1.4492753623188401E-2</v>
      </c>
      <c r="AH10" s="19"/>
      <c r="AI10" s="19">
        <v>3.5714285714285698E-2</v>
      </c>
      <c r="AJ10" s="19">
        <v>2.8169014084507001E-2</v>
      </c>
      <c r="AK10" s="19">
        <v>1.0752688172042999E-2</v>
      </c>
      <c r="AL10" s="19">
        <v>3.06122448979592E-2</v>
      </c>
      <c r="AM10" s="19">
        <v>4.1095890410958902E-2</v>
      </c>
      <c r="AN10" s="19"/>
      <c r="AO10" s="19">
        <v>2.7459954233409599E-2</v>
      </c>
      <c r="AP10" s="19">
        <v>3.37837837837838E-2</v>
      </c>
      <c r="AQ10" s="19"/>
      <c r="AR10" s="19">
        <v>2.4390243902439001E-2</v>
      </c>
      <c r="AS10" s="19">
        <v>2.6548672566371698E-2</v>
      </c>
      <c r="AT10" s="19">
        <v>9.0909090909090898E-2</v>
      </c>
      <c r="AU10" s="19">
        <v>0</v>
      </c>
      <c r="AV10" s="19">
        <v>3.3333333333333298E-2</v>
      </c>
      <c r="AW10" s="19">
        <v>8.3333333333333301E-2</v>
      </c>
      <c r="AX10" s="19">
        <v>1.4084507042253501E-2</v>
      </c>
      <c r="AY10" s="19">
        <v>0</v>
      </c>
      <c r="AZ10" s="19">
        <v>3.7037037037037E-2</v>
      </c>
      <c r="BA10" s="19">
        <v>2.5000000000000001E-2</v>
      </c>
      <c r="BB10" s="19">
        <v>0</v>
      </c>
      <c r="BC10" s="19">
        <v>3.125E-2</v>
      </c>
      <c r="BD10" s="19"/>
      <c r="BE10" s="19">
        <v>1.68918918918919E-2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0.62892223738062802</v>
      </c>
      <c r="D8" s="13">
        <v>0.4</v>
      </c>
      <c r="E8" s="13">
        <v>0.57647058823529396</v>
      </c>
      <c r="F8" s="13">
        <v>0.62631578947368405</v>
      </c>
      <c r="G8" s="13">
        <v>0.66585956416464898</v>
      </c>
      <c r="H8" s="13"/>
      <c r="I8" s="13">
        <v>0.58125000000000004</v>
      </c>
      <c r="J8" s="13">
        <v>0.66585956416464898</v>
      </c>
      <c r="K8" s="13"/>
      <c r="L8" s="13">
        <v>0.61538461538461497</v>
      </c>
      <c r="M8" s="13">
        <v>0.58064516129032295</v>
      </c>
      <c r="N8" s="13">
        <v>0.67521367521367504</v>
      </c>
      <c r="O8" s="13">
        <v>0.62679425837320601</v>
      </c>
      <c r="P8" s="13"/>
      <c r="Q8" s="13">
        <v>0.50666666666666704</v>
      </c>
      <c r="R8" s="13">
        <v>0.55102040816326503</v>
      </c>
      <c r="S8" s="13">
        <v>0.61428571428571399</v>
      </c>
      <c r="T8" s="13">
        <v>0.64772727272727304</v>
      </c>
      <c r="U8" s="13">
        <v>0.64835164835164805</v>
      </c>
      <c r="V8" s="13">
        <v>0.69298245614035103</v>
      </c>
      <c r="W8" s="13">
        <v>0.61538461538461497</v>
      </c>
      <c r="X8" s="13">
        <v>0.65853658536585402</v>
      </c>
      <c r="Y8" s="13"/>
      <c r="Z8" s="13">
        <v>0.61363636363636398</v>
      </c>
      <c r="AA8" s="13">
        <v>0.57264957264957295</v>
      </c>
      <c r="AB8" s="13">
        <v>0.63793103448275901</v>
      </c>
      <c r="AC8" s="13">
        <v>0.65584415584415601</v>
      </c>
      <c r="AD8" s="13">
        <v>0.66249999999999998</v>
      </c>
      <c r="AE8" s="13">
        <v>0.58904109589041098</v>
      </c>
      <c r="AF8" s="13">
        <v>0.66666666666666696</v>
      </c>
      <c r="AG8" s="13">
        <v>0.65217391304347805</v>
      </c>
      <c r="AH8" s="13"/>
      <c r="AI8" s="13">
        <v>0.57142857142857095</v>
      </c>
      <c r="AJ8" s="13">
        <v>0.53521126760563398</v>
      </c>
      <c r="AK8" s="13">
        <v>0.61290322580645196</v>
      </c>
      <c r="AL8" s="13">
        <v>0.63775510204081598</v>
      </c>
      <c r="AM8" s="13">
        <v>0.67123287671232901</v>
      </c>
      <c r="AN8" s="13"/>
      <c r="AO8" s="13">
        <v>0.65675057208237997</v>
      </c>
      <c r="AP8" s="13">
        <v>0.58783783783783805</v>
      </c>
      <c r="AQ8" s="13"/>
      <c r="AR8" s="13">
        <v>0.60975609756097604</v>
      </c>
      <c r="AS8" s="13">
        <v>0.64601769911504403</v>
      </c>
      <c r="AT8" s="13">
        <v>0.72727272727272696</v>
      </c>
      <c r="AU8" s="13">
        <v>0.66666666666666696</v>
      </c>
      <c r="AV8" s="13">
        <v>0.64444444444444404</v>
      </c>
      <c r="AW8" s="13">
        <v>0.63333333333333297</v>
      </c>
      <c r="AX8" s="13">
        <v>0.56338028169014098</v>
      </c>
      <c r="AY8" s="13">
        <v>0.48</v>
      </c>
      <c r="AZ8" s="13">
        <v>0.65432098765432101</v>
      </c>
      <c r="BA8" s="13">
        <v>0.7</v>
      </c>
      <c r="BB8" s="13">
        <v>0.71428571428571397</v>
      </c>
      <c r="BC8" s="13">
        <v>0.4375</v>
      </c>
      <c r="BD8" s="13"/>
      <c r="BE8" s="13">
        <v>0.641891891891892</v>
      </c>
    </row>
    <row r="9" spans="2:57" ht="75" x14ac:dyDescent="0.25">
      <c r="B9" s="14" t="s">
        <v>285</v>
      </c>
      <c r="C9" s="13">
        <v>0.34924965893588</v>
      </c>
      <c r="D9" s="13">
        <v>0.57777777777777795</v>
      </c>
      <c r="E9" s="13">
        <v>0.376470588235294</v>
      </c>
      <c r="F9" s="13">
        <v>0.36842105263157898</v>
      </c>
      <c r="G9" s="13">
        <v>0.30992736077481797</v>
      </c>
      <c r="H9" s="13"/>
      <c r="I9" s="13">
        <v>0.4</v>
      </c>
      <c r="J9" s="13">
        <v>0.30992736077481797</v>
      </c>
      <c r="K9" s="13"/>
      <c r="L9" s="13">
        <v>0.38461538461538503</v>
      </c>
      <c r="M9" s="13">
        <v>0.38709677419354799</v>
      </c>
      <c r="N9" s="13">
        <v>0.30769230769230799</v>
      </c>
      <c r="O9" s="13">
        <v>0.34449760765550203</v>
      </c>
      <c r="P9" s="13"/>
      <c r="Q9" s="13">
        <v>0.48</v>
      </c>
      <c r="R9" s="13">
        <v>0.44897959183673503</v>
      </c>
      <c r="S9" s="13">
        <v>0.371428571428571</v>
      </c>
      <c r="T9" s="13">
        <v>0.32954545454545497</v>
      </c>
      <c r="U9" s="13">
        <v>0.35164835164835201</v>
      </c>
      <c r="V9" s="13">
        <v>0.28947368421052599</v>
      </c>
      <c r="W9" s="13">
        <v>0.34615384615384598</v>
      </c>
      <c r="X9" s="13">
        <v>0.29878048780487798</v>
      </c>
      <c r="Y9" s="13"/>
      <c r="Z9" s="13">
        <v>0.36363636363636398</v>
      </c>
      <c r="AA9" s="13">
        <v>0.41880341880341898</v>
      </c>
      <c r="AB9" s="13">
        <v>0.31034482758620702</v>
      </c>
      <c r="AC9" s="13">
        <v>0.32467532467532501</v>
      </c>
      <c r="AD9" s="13">
        <v>0.3125</v>
      </c>
      <c r="AE9" s="13">
        <v>0.397260273972603</v>
      </c>
      <c r="AF9" s="13">
        <v>0.30555555555555602</v>
      </c>
      <c r="AG9" s="13">
        <v>0.34782608695652201</v>
      </c>
      <c r="AH9" s="13"/>
      <c r="AI9" s="13">
        <v>0.42857142857142899</v>
      </c>
      <c r="AJ9" s="13">
        <v>0.46478873239436602</v>
      </c>
      <c r="AK9" s="13">
        <v>0.37634408602150499</v>
      </c>
      <c r="AL9" s="13">
        <v>0.33418367346938799</v>
      </c>
      <c r="AM9" s="13">
        <v>0.30821917808219201</v>
      </c>
      <c r="AN9" s="13"/>
      <c r="AO9" s="13">
        <v>0.32494279176201402</v>
      </c>
      <c r="AP9" s="13">
        <v>0.38513513513513498</v>
      </c>
      <c r="AQ9" s="13"/>
      <c r="AR9" s="13">
        <v>0.36585365853658502</v>
      </c>
      <c r="AS9" s="13">
        <v>0.31858407079646001</v>
      </c>
      <c r="AT9" s="13">
        <v>0.27272727272727298</v>
      </c>
      <c r="AU9" s="13">
        <v>0.33333333333333298</v>
      </c>
      <c r="AV9" s="13">
        <v>0.35555555555555601</v>
      </c>
      <c r="AW9" s="13">
        <v>0.31666666666666698</v>
      </c>
      <c r="AX9" s="13">
        <v>0.43661971830985902</v>
      </c>
      <c r="AY9" s="13">
        <v>0.52</v>
      </c>
      <c r="AZ9" s="13">
        <v>0.33333333333333298</v>
      </c>
      <c r="BA9" s="13">
        <v>0.25</v>
      </c>
      <c r="BB9" s="13">
        <v>0.25714285714285701</v>
      </c>
      <c r="BC9" s="13">
        <v>0.5625</v>
      </c>
      <c r="BD9" s="13"/>
      <c r="BE9" s="13">
        <v>0.33445945945945899</v>
      </c>
    </row>
    <row r="10" spans="2:57" x14ac:dyDescent="0.25">
      <c r="B10" s="14" t="s">
        <v>82</v>
      </c>
      <c r="C10" s="19">
        <v>2.18281036834925E-2</v>
      </c>
      <c r="D10" s="19">
        <v>2.2222222222222199E-2</v>
      </c>
      <c r="E10" s="19">
        <v>4.7058823529411799E-2</v>
      </c>
      <c r="F10" s="19">
        <v>5.2631578947368403E-3</v>
      </c>
      <c r="G10" s="19">
        <v>2.4213075060532701E-2</v>
      </c>
      <c r="H10" s="19"/>
      <c r="I10" s="19">
        <v>1.8749999999999999E-2</v>
      </c>
      <c r="J10" s="19">
        <v>2.4213075060532701E-2</v>
      </c>
      <c r="K10" s="19"/>
      <c r="L10" s="19">
        <v>0</v>
      </c>
      <c r="M10" s="19">
        <v>3.2258064516128997E-2</v>
      </c>
      <c r="N10" s="19">
        <v>1.7094017094017099E-2</v>
      </c>
      <c r="O10" s="19">
        <v>2.8708133971291901E-2</v>
      </c>
      <c r="P10" s="19"/>
      <c r="Q10" s="19">
        <v>1.3333333333333299E-2</v>
      </c>
      <c r="R10" s="19">
        <v>0</v>
      </c>
      <c r="S10" s="19">
        <v>1.4285714285714299E-2</v>
      </c>
      <c r="T10" s="19">
        <v>2.27272727272727E-2</v>
      </c>
      <c r="U10" s="19">
        <v>0</v>
      </c>
      <c r="V10" s="19">
        <v>1.7543859649122799E-2</v>
      </c>
      <c r="W10" s="19">
        <v>3.8461538461538498E-2</v>
      </c>
      <c r="X10" s="19">
        <v>4.2682926829268303E-2</v>
      </c>
      <c r="Y10" s="19"/>
      <c r="Z10" s="19">
        <v>2.27272727272727E-2</v>
      </c>
      <c r="AA10" s="19">
        <v>8.5470085470085496E-3</v>
      </c>
      <c r="AB10" s="19">
        <v>5.1724137931034503E-2</v>
      </c>
      <c r="AC10" s="19">
        <v>1.9480519480519501E-2</v>
      </c>
      <c r="AD10" s="19">
        <v>2.5000000000000001E-2</v>
      </c>
      <c r="AE10" s="19">
        <v>1.3698630136986301E-2</v>
      </c>
      <c r="AF10" s="19">
        <v>2.7777777777777801E-2</v>
      </c>
      <c r="AG10" s="19">
        <v>0</v>
      </c>
      <c r="AH10" s="19"/>
      <c r="AI10" s="19">
        <v>0</v>
      </c>
      <c r="AJ10" s="19">
        <v>0</v>
      </c>
      <c r="AK10" s="19">
        <v>1.0752688172042999E-2</v>
      </c>
      <c r="AL10" s="19">
        <v>2.8061224489795901E-2</v>
      </c>
      <c r="AM10" s="19">
        <v>2.0547945205479499E-2</v>
      </c>
      <c r="AN10" s="19"/>
      <c r="AO10" s="19">
        <v>1.83066361556064E-2</v>
      </c>
      <c r="AP10" s="19">
        <v>2.7027027027027001E-2</v>
      </c>
      <c r="AQ10" s="19"/>
      <c r="AR10" s="19">
        <v>2.4390243902439001E-2</v>
      </c>
      <c r="AS10" s="19">
        <v>3.5398230088495602E-2</v>
      </c>
      <c r="AT10" s="19">
        <v>0</v>
      </c>
      <c r="AU10" s="19">
        <v>0</v>
      </c>
      <c r="AV10" s="19">
        <v>0</v>
      </c>
      <c r="AW10" s="19">
        <v>0.05</v>
      </c>
      <c r="AX10" s="19">
        <v>0</v>
      </c>
      <c r="AY10" s="19">
        <v>0</v>
      </c>
      <c r="AZ10" s="19">
        <v>1.2345679012345699E-2</v>
      </c>
      <c r="BA10" s="19">
        <v>0.05</v>
      </c>
      <c r="BB10" s="19">
        <v>2.8571428571428598E-2</v>
      </c>
      <c r="BC10" s="19">
        <v>0</v>
      </c>
      <c r="BD10" s="19"/>
      <c r="BE10" s="19">
        <v>2.3648648648648601E-2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0.60982264665757202</v>
      </c>
      <c r="D8" s="13">
        <v>0.53333333333333299</v>
      </c>
      <c r="E8" s="13">
        <v>0.49411764705882399</v>
      </c>
      <c r="F8" s="13">
        <v>0.64210526315789496</v>
      </c>
      <c r="G8" s="13">
        <v>0.62711864406779705</v>
      </c>
      <c r="H8" s="13"/>
      <c r="I8" s="13">
        <v>0.58750000000000002</v>
      </c>
      <c r="J8" s="13">
        <v>0.62711864406779705</v>
      </c>
      <c r="K8" s="13"/>
      <c r="L8" s="13">
        <v>0.73076923076923095</v>
      </c>
      <c r="M8" s="13">
        <v>0.60752688172043001</v>
      </c>
      <c r="N8" s="13">
        <v>0.61965811965812001</v>
      </c>
      <c r="O8" s="13">
        <v>0.54066985645932997</v>
      </c>
      <c r="P8" s="13"/>
      <c r="Q8" s="13">
        <v>0.53333333333333299</v>
      </c>
      <c r="R8" s="13">
        <v>0.51020408163265296</v>
      </c>
      <c r="S8" s="13">
        <v>0.74285714285714299</v>
      </c>
      <c r="T8" s="13">
        <v>0.56818181818181801</v>
      </c>
      <c r="U8" s="13">
        <v>0.60439560439560402</v>
      </c>
      <c r="V8" s="13">
        <v>0.640350877192982</v>
      </c>
      <c r="W8" s="13">
        <v>0.56410256410256399</v>
      </c>
      <c r="X8" s="13">
        <v>0.65243902439024404</v>
      </c>
      <c r="Y8" s="13"/>
      <c r="Z8" s="13">
        <v>0.625</v>
      </c>
      <c r="AA8" s="13">
        <v>0.61538461538461497</v>
      </c>
      <c r="AB8" s="13">
        <v>0.59482758620689702</v>
      </c>
      <c r="AC8" s="13">
        <v>0.70779220779220797</v>
      </c>
      <c r="AD8" s="13">
        <v>0.53749999999999998</v>
      </c>
      <c r="AE8" s="13">
        <v>0.54794520547945202</v>
      </c>
      <c r="AF8" s="13">
        <v>0.47222222222222199</v>
      </c>
      <c r="AG8" s="13">
        <v>0.60869565217391297</v>
      </c>
      <c r="AH8" s="13"/>
      <c r="AI8" s="13">
        <v>0.64285714285714302</v>
      </c>
      <c r="AJ8" s="13">
        <v>0.56338028169014098</v>
      </c>
      <c r="AK8" s="13">
        <v>0.50537634408602194</v>
      </c>
      <c r="AL8" s="13">
        <v>0.60969387755102</v>
      </c>
      <c r="AM8" s="13">
        <v>0.68493150684931503</v>
      </c>
      <c r="AN8" s="13"/>
      <c r="AO8" s="13">
        <v>0.62013729977116705</v>
      </c>
      <c r="AP8" s="13">
        <v>0.59459459459459496</v>
      </c>
      <c r="AQ8" s="13"/>
      <c r="AR8" s="13">
        <v>0.63414634146341498</v>
      </c>
      <c r="AS8" s="13">
        <v>0.61946902654867297</v>
      </c>
      <c r="AT8" s="13">
        <v>0.81818181818181801</v>
      </c>
      <c r="AU8" s="13">
        <v>0.71428571428571397</v>
      </c>
      <c r="AV8" s="13">
        <v>0.5</v>
      </c>
      <c r="AW8" s="13">
        <v>0.58333333333333304</v>
      </c>
      <c r="AX8" s="13">
        <v>0.60563380281690105</v>
      </c>
      <c r="AY8" s="13">
        <v>0.52</v>
      </c>
      <c r="AZ8" s="13">
        <v>0.65432098765432101</v>
      </c>
      <c r="BA8" s="13">
        <v>0.65</v>
      </c>
      <c r="BB8" s="13">
        <v>0.65714285714285703</v>
      </c>
      <c r="BC8" s="13">
        <v>0.59375</v>
      </c>
      <c r="BD8" s="13"/>
      <c r="BE8" s="13">
        <v>0.62162162162162204</v>
      </c>
    </row>
    <row r="9" spans="2:57" ht="75" x14ac:dyDescent="0.25">
      <c r="B9" s="14" t="s">
        <v>285</v>
      </c>
      <c r="C9" s="13">
        <v>0.36562073669849898</v>
      </c>
      <c r="D9" s="13">
        <v>0.46666666666666701</v>
      </c>
      <c r="E9" s="13">
        <v>0.47058823529411797</v>
      </c>
      <c r="F9" s="13">
        <v>0.34736842105263199</v>
      </c>
      <c r="G9" s="13">
        <v>0.34140435835351102</v>
      </c>
      <c r="H9" s="13"/>
      <c r="I9" s="13">
        <v>0.39687499999999998</v>
      </c>
      <c r="J9" s="13">
        <v>0.34140435835351102</v>
      </c>
      <c r="K9" s="13"/>
      <c r="L9" s="13">
        <v>0.269230769230769</v>
      </c>
      <c r="M9" s="13">
        <v>0.38709677419354799</v>
      </c>
      <c r="N9" s="13">
        <v>0.354700854700855</v>
      </c>
      <c r="O9" s="13">
        <v>0.406698564593301</v>
      </c>
      <c r="P9" s="13"/>
      <c r="Q9" s="13">
        <v>0.46666666666666701</v>
      </c>
      <c r="R9" s="13">
        <v>0.48979591836734698</v>
      </c>
      <c r="S9" s="13">
        <v>0.25714285714285701</v>
      </c>
      <c r="T9" s="13">
        <v>0.39772727272727298</v>
      </c>
      <c r="U9" s="13">
        <v>0.38461538461538503</v>
      </c>
      <c r="V9" s="13">
        <v>0.33333333333333298</v>
      </c>
      <c r="W9" s="13">
        <v>0.41025641025641002</v>
      </c>
      <c r="X9" s="13">
        <v>0.29878048780487798</v>
      </c>
      <c r="Y9" s="13"/>
      <c r="Z9" s="13">
        <v>0.35227272727272702</v>
      </c>
      <c r="AA9" s="13">
        <v>0.37606837606837601</v>
      </c>
      <c r="AB9" s="13">
        <v>0.35344827586206901</v>
      </c>
      <c r="AC9" s="13">
        <v>0.27272727272727298</v>
      </c>
      <c r="AD9" s="13">
        <v>0.4375</v>
      </c>
      <c r="AE9" s="13">
        <v>0.41095890410958902</v>
      </c>
      <c r="AF9" s="13">
        <v>0.5</v>
      </c>
      <c r="AG9" s="13">
        <v>0.39130434782608697</v>
      </c>
      <c r="AH9" s="13"/>
      <c r="AI9" s="13">
        <v>0.35714285714285698</v>
      </c>
      <c r="AJ9" s="13">
        <v>0.43661971830985902</v>
      </c>
      <c r="AK9" s="13">
        <v>0.494623655913978</v>
      </c>
      <c r="AL9" s="13">
        <v>0.35714285714285698</v>
      </c>
      <c r="AM9" s="13">
        <v>0.28082191780821902</v>
      </c>
      <c r="AN9" s="13"/>
      <c r="AO9" s="13">
        <v>0.35697940503432501</v>
      </c>
      <c r="AP9" s="13">
        <v>0.37837837837837801</v>
      </c>
      <c r="AQ9" s="13"/>
      <c r="AR9" s="13">
        <v>0.34146341463414598</v>
      </c>
      <c r="AS9" s="13">
        <v>0.34070796460177</v>
      </c>
      <c r="AT9" s="13">
        <v>0.18181818181818199</v>
      </c>
      <c r="AU9" s="13">
        <v>0.28571428571428598</v>
      </c>
      <c r="AV9" s="13">
        <v>0.48888888888888898</v>
      </c>
      <c r="AW9" s="13">
        <v>0.36666666666666697</v>
      </c>
      <c r="AX9" s="13">
        <v>0.38028169014084501</v>
      </c>
      <c r="AY9" s="13">
        <v>0.44</v>
      </c>
      <c r="AZ9" s="13">
        <v>0.33333333333333298</v>
      </c>
      <c r="BA9" s="13">
        <v>0.35</v>
      </c>
      <c r="BB9" s="13">
        <v>0.314285714285714</v>
      </c>
      <c r="BC9" s="13">
        <v>0.40625</v>
      </c>
      <c r="BD9" s="13"/>
      <c r="BE9" s="13">
        <v>0.34797297297297303</v>
      </c>
    </row>
    <row r="10" spans="2:57" x14ac:dyDescent="0.25">
      <c r="B10" s="14" t="s">
        <v>82</v>
      </c>
      <c r="C10" s="19">
        <v>2.4556616643929101E-2</v>
      </c>
      <c r="D10" s="19">
        <v>0</v>
      </c>
      <c r="E10" s="19">
        <v>3.5294117647058802E-2</v>
      </c>
      <c r="F10" s="19">
        <v>1.05263157894737E-2</v>
      </c>
      <c r="G10" s="19">
        <v>3.1476997578692503E-2</v>
      </c>
      <c r="H10" s="19"/>
      <c r="I10" s="19">
        <v>1.5625E-2</v>
      </c>
      <c r="J10" s="19">
        <v>3.1476997578692503E-2</v>
      </c>
      <c r="K10" s="19"/>
      <c r="L10" s="19">
        <v>0</v>
      </c>
      <c r="M10" s="19">
        <v>5.3763440860215101E-3</v>
      </c>
      <c r="N10" s="19">
        <v>2.5641025641025599E-2</v>
      </c>
      <c r="O10" s="19">
        <v>5.2631578947368397E-2</v>
      </c>
      <c r="P10" s="19"/>
      <c r="Q10" s="19">
        <v>0</v>
      </c>
      <c r="R10" s="19">
        <v>0</v>
      </c>
      <c r="S10" s="19">
        <v>0</v>
      </c>
      <c r="T10" s="19">
        <v>3.4090909090909102E-2</v>
      </c>
      <c r="U10" s="19">
        <v>1.0989010989011E-2</v>
      </c>
      <c r="V10" s="19">
        <v>2.6315789473684199E-2</v>
      </c>
      <c r="W10" s="19">
        <v>2.5641025641025599E-2</v>
      </c>
      <c r="X10" s="19">
        <v>4.8780487804878099E-2</v>
      </c>
      <c r="Y10" s="19"/>
      <c r="Z10" s="19">
        <v>2.27272727272727E-2</v>
      </c>
      <c r="AA10" s="19">
        <v>8.5470085470085496E-3</v>
      </c>
      <c r="AB10" s="19">
        <v>5.1724137931034503E-2</v>
      </c>
      <c r="AC10" s="19">
        <v>1.9480519480519501E-2</v>
      </c>
      <c r="AD10" s="19">
        <v>2.5000000000000001E-2</v>
      </c>
      <c r="AE10" s="19">
        <v>4.1095890410958902E-2</v>
      </c>
      <c r="AF10" s="19">
        <v>2.7777777777777801E-2</v>
      </c>
      <c r="AG10" s="19">
        <v>0</v>
      </c>
      <c r="AH10" s="19"/>
      <c r="AI10" s="19">
        <v>0</v>
      </c>
      <c r="AJ10" s="19">
        <v>0</v>
      </c>
      <c r="AK10" s="19">
        <v>0</v>
      </c>
      <c r="AL10" s="19">
        <v>3.31632653061225E-2</v>
      </c>
      <c r="AM10" s="19">
        <v>3.42465753424658E-2</v>
      </c>
      <c r="AN10" s="19"/>
      <c r="AO10" s="19">
        <v>2.2883295194508001E-2</v>
      </c>
      <c r="AP10" s="19">
        <v>2.7027027027027001E-2</v>
      </c>
      <c r="AQ10" s="19"/>
      <c r="AR10" s="19">
        <v>2.4390243902439001E-2</v>
      </c>
      <c r="AS10" s="19">
        <v>3.9823008849557501E-2</v>
      </c>
      <c r="AT10" s="19">
        <v>0</v>
      </c>
      <c r="AU10" s="19">
        <v>0</v>
      </c>
      <c r="AV10" s="19">
        <v>1.1111111111111099E-2</v>
      </c>
      <c r="AW10" s="19">
        <v>0.05</v>
      </c>
      <c r="AX10" s="19">
        <v>1.4084507042253501E-2</v>
      </c>
      <c r="AY10" s="19">
        <v>0.04</v>
      </c>
      <c r="AZ10" s="19">
        <v>1.2345679012345699E-2</v>
      </c>
      <c r="BA10" s="19">
        <v>0</v>
      </c>
      <c r="BB10" s="19">
        <v>2.8571428571428598E-2</v>
      </c>
      <c r="BC10" s="19">
        <v>0</v>
      </c>
      <c r="BD10" s="19"/>
      <c r="BE10" s="19">
        <v>3.04054054054054E-2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0.60709413369713505</v>
      </c>
      <c r="D8" s="13">
        <v>0.37777777777777799</v>
      </c>
      <c r="E8" s="13">
        <v>0.52941176470588203</v>
      </c>
      <c r="F8" s="13">
        <v>0.63157894736842102</v>
      </c>
      <c r="G8" s="13">
        <v>0.63680387409201</v>
      </c>
      <c r="H8" s="13"/>
      <c r="I8" s="13">
        <v>0.56874999999999998</v>
      </c>
      <c r="J8" s="13">
        <v>0.63680387409201</v>
      </c>
      <c r="K8" s="13"/>
      <c r="L8" s="13">
        <v>0.625</v>
      </c>
      <c r="M8" s="13">
        <v>0.61290322580645196</v>
      </c>
      <c r="N8" s="13">
        <v>0.645299145299145</v>
      </c>
      <c r="O8" s="13">
        <v>0.55023923444976097</v>
      </c>
      <c r="P8" s="13"/>
      <c r="Q8" s="13">
        <v>0.44</v>
      </c>
      <c r="R8" s="13">
        <v>0.55102040816326503</v>
      </c>
      <c r="S8" s="13">
        <v>0.61428571428571399</v>
      </c>
      <c r="T8" s="13">
        <v>0.56818181818181801</v>
      </c>
      <c r="U8" s="13">
        <v>0.70329670329670302</v>
      </c>
      <c r="V8" s="13">
        <v>0.61403508771929804</v>
      </c>
      <c r="W8" s="13">
        <v>0.60256410256410298</v>
      </c>
      <c r="X8" s="13">
        <v>0.65853658536585402</v>
      </c>
      <c r="Y8" s="13"/>
      <c r="Z8" s="13">
        <v>0.67045454545454497</v>
      </c>
      <c r="AA8" s="13">
        <v>0.62393162393162405</v>
      </c>
      <c r="AB8" s="13">
        <v>0.55172413793103403</v>
      </c>
      <c r="AC8" s="13">
        <v>0.71428571428571397</v>
      </c>
      <c r="AD8" s="13">
        <v>0.51249999999999996</v>
      </c>
      <c r="AE8" s="13">
        <v>0.50684931506849296</v>
      </c>
      <c r="AF8" s="13">
        <v>0.61111111111111105</v>
      </c>
      <c r="AG8" s="13">
        <v>0.565217391304348</v>
      </c>
      <c r="AH8" s="13"/>
      <c r="AI8" s="13">
        <v>0.57142857142857095</v>
      </c>
      <c r="AJ8" s="13">
        <v>0.46478873239436602</v>
      </c>
      <c r="AK8" s="13">
        <v>0.483870967741935</v>
      </c>
      <c r="AL8" s="13">
        <v>0.62755102040816302</v>
      </c>
      <c r="AM8" s="13">
        <v>0.70547945205479501</v>
      </c>
      <c r="AN8" s="13"/>
      <c r="AO8" s="13">
        <v>0.61784897025171603</v>
      </c>
      <c r="AP8" s="13">
        <v>0.59121621621621601</v>
      </c>
      <c r="AQ8" s="13"/>
      <c r="AR8" s="13">
        <v>0.51219512195121997</v>
      </c>
      <c r="AS8" s="13">
        <v>0.62831858407079599</v>
      </c>
      <c r="AT8" s="13">
        <v>0.54545454545454497</v>
      </c>
      <c r="AU8" s="13">
        <v>0.61904761904761896</v>
      </c>
      <c r="AV8" s="13">
        <v>0.61111111111111105</v>
      </c>
      <c r="AW8" s="13">
        <v>0.63333333333333297</v>
      </c>
      <c r="AX8" s="13">
        <v>0.52112676056338003</v>
      </c>
      <c r="AY8" s="13">
        <v>0.68</v>
      </c>
      <c r="AZ8" s="13">
        <v>0.62962962962962998</v>
      </c>
      <c r="BA8" s="13">
        <v>0.57499999999999996</v>
      </c>
      <c r="BB8" s="13">
        <v>0.74285714285714299</v>
      </c>
      <c r="BC8" s="13">
        <v>0.5</v>
      </c>
      <c r="BD8" s="13"/>
      <c r="BE8" s="13">
        <v>0.64527027027026995</v>
      </c>
    </row>
    <row r="9" spans="2:57" ht="75" x14ac:dyDescent="0.25">
      <c r="B9" s="14" t="s">
        <v>285</v>
      </c>
      <c r="C9" s="13">
        <v>0.37517053206002698</v>
      </c>
      <c r="D9" s="13">
        <v>0.6</v>
      </c>
      <c r="E9" s="13">
        <v>0.44705882352941201</v>
      </c>
      <c r="F9" s="13">
        <v>0.35263157894736802</v>
      </c>
      <c r="G9" s="13">
        <v>0.34624697336561699</v>
      </c>
      <c r="H9" s="13"/>
      <c r="I9" s="13">
        <v>0.41249999999999998</v>
      </c>
      <c r="J9" s="13">
        <v>0.34624697336561699</v>
      </c>
      <c r="K9" s="13"/>
      <c r="L9" s="13">
        <v>0.375</v>
      </c>
      <c r="M9" s="13">
        <v>0.36559139784946199</v>
      </c>
      <c r="N9" s="13">
        <v>0.341880341880342</v>
      </c>
      <c r="O9" s="13">
        <v>0.42105263157894701</v>
      </c>
      <c r="P9" s="13"/>
      <c r="Q9" s="13">
        <v>0.53333333333333299</v>
      </c>
      <c r="R9" s="13">
        <v>0.44897959183673503</v>
      </c>
      <c r="S9" s="13">
        <v>0.38571428571428601</v>
      </c>
      <c r="T9" s="13">
        <v>0.375</v>
      </c>
      <c r="U9" s="13">
        <v>0.29670329670329698</v>
      </c>
      <c r="V9" s="13">
        <v>0.37719298245614002</v>
      </c>
      <c r="W9" s="13">
        <v>0.38461538461538503</v>
      </c>
      <c r="X9" s="13">
        <v>0.31707317073170699</v>
      </c>
      <c r="Y9" s="13"/>
      <c r="Z9" s="13">
        <v>0.31818181818181801</v>
      </c>
      <c r="AA9" s="13">
        <v>0.35042735042735002</v>
      </c>
      <c r="AB9" s="13">
        <v>0.42241379310344801</v>
      </c>
      <c r="AC9" s="13">
        <v>0.26623376623376599</v>
      </c>
      <c r="AD9" s="13">
        <v>0.47499999999999998</v>
      </c>
      <c r="AE9" s="13">
        <v>0.465753424657534</v>
      </c>
      <c r="AF9" s="13">
        <v>0.38888888888888901</v>
      </c>
      <c r="AG9" s="13">
        <v>0.434782608695652</v>
      </c>
      <c r="AH9" s="13"/>
      <c r="AI9" s="13">
        <v>0.39285714285714302</v>
      </c>
      <c r="AJ9" s="13">
        <v>0.53521126760563398</v>
      </c>
      <c r="AK9" s="13">
        <v>0.50537634408602194</v>
      </c>
      <c r="AL9" s="13">
        <v>0.35459183673469402</v>
      </c>
      <c r="AM9" s="13">
        <v>0.267123287671233</v>
      </c>
      <c r="AN9" s="13"/>
      <c r="AO9" s="13">
        <v>0.36155606407322699</v>
      </c>
      <c r="AP9" s="13">
        <v>0.39527027027027001</v>
      </c>
      <c r="AQ9" s="13"/>
      <c r="AR9" s="13">
        <v>0.48780487804877998</v>
      </c>
      <c r="AS9" s="13">
        <v>0.34955752212389402</v>
      </c>
      <c r="AT9" s="13">
        <v>0.45454545454545497</v>
      </c>
      <c r="AU9" s="13">
        <v>0.38095238095238099</v>
      </c>
      <c r="AV9" s="13">
        <v>0.37777777777777799</v>
      </c>
      <c r="AW9" s="13">
        <v>0.33333333333333298</v>
      </c>
      <c r="AX9" s="13">
        <v>0.45070422535211302</v>
      </c>
      <c r="AY9" s="13">
        <v>0.32</v>
      </c>
      <c r="AZ9" s="13">
        <v>0.37037037037037002</v>
      </c>
      <c r="BA9" s="13">
        <v>0.4</v>
      </c>
      <c r="BB9" s="13">
        <v>0.22857142857142901</v>
      </c>
      <c r="BC9" s="13">
        <v>0.46875</v>
      </c>
      <c r="BD9" s="13"/>
      <c r="BE9" s="13">
        <v>0.34121621621621601</v>
      </c>
    </row>
    <row r="10" spans="2:57" x14ac:dyDescent="0.25">
      <c r="B10" s="14" t="s">
        <v>82</v>
      </c>
      <c r="C10" s="19">
        <v>1.77353342428377E-2</v>
      </c>
      <c r="D10" s="19">
        <v>2.2222222222222199E-2</v>
      </c>
      <c r="E10" s="19">
        <v>2.3529411764705899E-2</v>
      </c>
      <c r="F10" s="19">
        <v>1.5789473684210499E-2</v>
      </c>
      <c r="G10" s="19">
        <v>1.6949152542372899E-2</v>
      </c>
      <c r="H10" s="19"/>
      <c r="I10" s="19">
        <v>1.8749999999999999E-2</v>
      </c>
      <c r="J10" s="19">
        <v>1.6949152542372899E-2</v>
      </c>
      <c r="K10" s="19"/>
      <c r="L10" s="19">
        <v>0</v>
      </c>
      <c r="M10" s="19">
        <v>2.1505376344085999E-2</v>
      </c>
      <c r="N10" s="19">
        <v>1.2820512820512799E-2</v>
      </c>
      <c r="O10" s="19">
        <v>2.8708133971291901E-2</v>
      </c>
      <c r="P10" s="19"/>
      <c r="Q10" s="19">
        <v>2.66666666666667E-2</v>
      </c>
      <c r="R10" s="19">
        <v>0</v>
      </c>
      <c r="S10" s="19">
        <v>0</v>
      </c>
      <c r="T10" s="19">
        <v>5.6818181818181802E-2</v>
      </c>
      <c r="U10" s="19">
        <v>0</v>
      </c>
      <c r="V10" s="19">
        <v>8.7719298245613996E-3</v>
      </c>
      <c r="W10" s="19">
        <v>1.2820512820512799E-2</v>
      </c>
      <c r="X10" s="19">
        <v>2.4390243902439001E-2</v>
      </c>
      <c r="Y10" s="19"/>
      <c r="Z10" s="19">
        <v>1.13636363636364E-2</v>
      </c>
      <c r="AA10" s="19">
        <v>2.5641025641025599E-2</v>
      </c>
      <c r="AB10" s="19">
        <v>2.5862068965517199E-2</v>
      </c>
      <c r="AC10" s="19">
        <v>1.9480519480519501E-2</v>
      </c>
      <c r="AD10" s="19">
        <v>1.2500000000000001E-2</v>
      </c>
      <c r="AE10" s="19">
        <v>2.7397260273972601E-2</v>
      </c>
      <c r="AF10" s="19">
        <v>0</v>
      </c>
      <c r="AG10" s="19">
        <v>0</v>
      </c>
      <c r="AH10" s="19"/>
      <c r="AI10" s="19">
        <v>3.5714285714285698E-2</v>
      </c>
      <c r="AJ10" s="19">
        <v>0</v>
      </c>
      <c r="AK10" s="19">
        <v>1.0752688172042999E-2</v>
      </c>
      <c r="AL10" s="19">
        <v>1.7857142857142901E-2</v>
      </c>
      <c r="AM10" s="19">
        <v>2.7397260273972601E-2</v>
      </c>
      <c r="AN10" s="19"/>
      <c r="AO10" s="19">
        <v>2.0594965675057201E-2</v>
      </c>
      <c r="AP10" s="19">
        <v>1.35135135135135E-2</v>
      </c>
      <c r="AQ10" s="19"/>
      <c r="AR10" s="19">
        <v>0</v>
      </c>
      <c r="AS10" s="19">
        <v>2.21238938053097E-2</v>
      </c>
      <c r="AT10" s="19">
        <v>0</v>
      </c>
      <c r="AU10" s="19">
        <v>0</v>
      </c>
      <c r="AV10" s="19">
        <v>1.1111111111111099E-2</v>
      </c>
      <c r="AW10" s="19">
        <v>3.3333333333333298E-2</v>
      </c>
      <c r="AX10" s="19">
        <v>2.8169014084507001E-2</v>
      </c>
      <c r="AY10" s="19">
        <v>0</v>
      </c>
      <c r="AZ10" s="19">
        <v>0</v>
      </c>
      <c r="BA10" s="19">
        <v>2.5000000000000001E-2</v>
      </c>
      <c r="BB10" s="19">
        <v>2.8571428571428598E-2</v>
      </c>
      <c r="BC10" s="19">
        <v>3.125E-2</v>
      </c>
      <c r="BD10" s="19"/>
      <c r="BE10" s="19">
        <v>1.35135135135135E-2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0.61664392905866305</v>
      </c>
      <c r="D8" s="13">
        <v>0.4</v>
      </c>
      <c r="E8" s="13">
        <v>0.55294117647058805</v>
      </c>
      <c r="F8" s="13">
        <v>0.57894736842105299</v>
      </c>
      <c r="G8" s="13">
        <v>0.67070217917675501</v>
      </c>
      <c r="H8" s="13"/>
      <c r="I8" s="13">
        <v>0.546875</v>
      </c>
      <c r="J8" s="13">
        <v>0.67070217917675501</v>
      </c>
      <c r="K8" s="13"/>
      <c r="L8" s="13">
        <v>0.58653846153846201</v>
      </c>
      <c r="M8" s="13">
        <v>0.61290322580645196</v>
      </c>
      <c r="N8" s="13">
        <v>0.67521367521367504</v>
      </c>
      <c r="O8" s="13">
        <v>0.56937799043062198</v>
      </c>
      <c r="P8" s="13"/>
      <c r="Q8" s="13">
        <v>0.57333333333333303</v>
      </c>
      <c r="R8" s="13">
        <v>0.55102040816326503</v>
      </c>
      <c r="S8" s="13">
        <v>0.6</v>
      </c>
      <c r="T8" s="13">
        <v>0.51136363636363602</v>
      </c>
      <c r="U8" s="13">
        <v>0.69230769230769196</v>
      </c>
      <c r="V8" s="13">
        <v>0.64912280701754399</v>
      </c>
      <c r="W8" s="13">
        <v>0.65384615384615397</v>
      </c>
      <c r="X8" s="13">
        <v>0.63414634146341498</v>
      </c>
      <c r="Y8" s="13"/>
      <c r="Z8" s="13">
        <v>0.57954545454545503</v>
      </c>
      <c r="AA8" s="13">
        <v>0.58974358974358998</v>
      </c>
      <c r="AB8" s="13">
        <v>0.62068965517241403</v>
      </c>
      <c r="AC8" s="13">
        <v>0.69480519480519498</v>
      </c>
      <c r="AD8" s="13">
        <v>0.61250000000000004</v>
      </c>
      <c r="AE8" s="13">
        <v>0.56164383561643805</v>
      </c>
      <c r="AF8" s="13">
        <v>0.61111111111111105</v>
      </c>
      <c r="AG8" s="13">
        <v>0.59420289855072495</v>
      </c>
      <c r="AH8" s="13"/>
      <c r="AI8" s="13">
        <v>0.57142857142857095</v>
      </c>
      <c r="AJ8" s="13">
        <v>0.46478873239436602</v>
      </c>
      <c r="AK8" s="13">
        <v>0.59139784946236595</v>
      </c>
      <c r="AL8" s="13">
        <v>0.63010204081632604</v>
      </c>
      <c r="AM8" s="13">
        <v>0.68493150684931503</v>
      </c>
      <c r="AN8" s="13"/>
      <c r="AO8" s="13">
        <v>0.63615560640732305</v>
      </c>
      <c r="AP8" s="13">
        <v>0.58783783783783805</v>
      </c>
      <c r="AQ8" s="13"/>
      <c r="AR8" s="13">
        <v>0.68292682926829296</v>
      </c>
      <c r="AS8" s="13">
        <v>0.63274336283185795</v>
      </c>
      <c r="AT8" s="13">
        <v>0.54545454545454497</v>
      </c>
      <c r="AU8" s="13">
        <v>0.71428571428571397</v>
      </c>
      <c r="AV8" s="13">
        <v>0.57777777777777795</v>
      </c>
      <c r="AW8" s="13">
        <v>0.55000000000000004</v>
      </c>
      <c r="AX8" s="13">
        <v>0.56338028169014098</v>
      </c>
      <c r="AY8" s="13">
        <v>0.68</v>
      </c>
      <c r="AZ8" s="13">
        <v>0.71604938271604901</v>
      </c>
      <c r="BA8" s="13">
        <v>0.625</v>
      </c>
      <c r="BB8" s="13">
        <v>0.57142857142857095</v>
      </c>
      <c r="BC8" s="13">
        <v>0.46875</v>
      </c>
      <c r="BD8" s="13"/>
      <c r="BE8" s="13">
        <v>0.64527027027026995</v>
      </c>
    </row>
    <row r="9" spans="2:57" ht="75" x14ac:dyDescent="0.25">
      <c r="B9" s="14" t="s">
        <v>285</v>
      </c>
      <c r="C9" s="13">
        <v>0.358799454297408</v>
      </c>
      <c r="D9" s="13">
        <v>0.6</v>
      </c>
      <c r="E9" s="13">
        <v>0.38823529411764701</v>
      </c>
      <c r="F9" s="13">
        <v>0.394736842105263</v>
      </c>
      <c r="G9" s="13">
        <v>0.30992736077481797</v>
      </c>
      <c r="H9" s="13"/>
      <c r="I9" s="13">
        <v>0.421875</v>
      </c>
      <c r="J9" s="13">
        <v>0.30992736077481797</v>
      </c>
      <c r="K9" s="13"/>
      <c r="L9" s="13">
        <v>0.40384615384615402</v>
      </c>
      <c r="M9" s="13">
        <v>0.36021505376344098</v>
      </c>
      <c r="N9" s="13">
        <v>0.30341880341880301</v>
      </c>
      <c r="O9" s="13">
        <v>0.397129186602871</v>
      </c>
      <c r="P9" s="13"/>
      <c r="Q9" s="13">
        <v>0.4</v>
      </c>
      <c r="R9" s="13">
        <v>0.44897959183673503</v>
      </c>
      <c r="S9" s="13">
        <v>0.38571428571428601</v>
      </c>
      <c r="T9" s="13">
        <v>0.45454545454545497</v>
      </c>
      <c r="U9" s="13">
        <v>0.28571428571428598</v>
      </c>
      <c r="V9" s="13">
        <v>0.33333333333333298</v>
      </c>
      <c r="W9" s="13">
        <v>0.33333333333333298</v>
      </c>
      <c r="X9" s="13">
        <v>0.32926829268292701</v>
      </c>
      <c r="Y9" s="13"/>
      <c r="Z9" s="13">
        <v>0.375</v>
      </c>
      <c r="AA9" s="13">
        <v>0.38461538461538503</v>
      </c>
      <c r="AB9" s="13">
        <v>0.34482758620689702</v>
      </c>
      <c r="AC9" s="13">
        <v>0.29870129870129902</v>
      </c>
      <c r="AD9" s="13">
        <v>0.35</v>
      </c>
      <c r="AE9" s="13">
        <v>0.397260273972603</v>
      </c>
      <c r="AF9" s="13">
        <v>0.38888888888888901</v>
      </c>
      <c r="AG9" s="13">
        <v>0.405797101449275</v>
      </c>
      <c r="AH9" s="13"/>
      <c r="AI9" s="13">
        <v>0.39285714285714302</v>
      </c>
      <c r="AJ9" s="13">
        <v>0.49295774647887303</v>
      </c>
      <c r="AK9" s="13">
        <v>0.40860215053763399</v>
      </c>
      <c r="AL9" s="13">
        <v>0.34693877551020402</v>
      </c>
      <c r="AM9" s="13">
        <v>0.28082191780821902</v>
      </c>
      <c r="AN9" s="13"/>
      <c r="AO9" s="13">
        <v>0.34096109839816902</v>
      </c>
      <c r="AP9" s="13">
        <v>0.38513513513513498</v>
      </c>
      <c r="AQ9" s="13"/>
      <c r="AR9" s="13">
        <v>0.292682926829268</v>
      </c>
      <c r="AS9" s="13">
        <v>0.34070796460177</v>
      </c>
      <c r="AT9" s="13">
        <v>0.36363636363636398</v>
      </c>
      <c r="AU9" s="13">
        <v>0.238095238095238</v>
      </c>
      <c r="AV9" s="13">
        <v>0.41111111111111098</v>
      </c>
      <c r="AW9" s="13">
        <v>0.41666666666666702</v>
      </c>
      <c r="AX9" s="13">
        <v>0.40845070422535201</v>
      </c>
      <c r="AY9" s="13">
        <v>0.32</v>
      </c>
      <c r="AZ9" s="13">
        <v>0.25925925925925902</v>
      </c>
      <c r="BA9" s="13">
        <v>0.375</v>
      </c>
      <c r="BB9" s="13">
        <v>0.4</v>
      </c>
      <c r="BC9" s="13">
        <v>0.5</v>
      </c>
      <c r="BD9" s="13"/>
      <c r="BE9" s="13">
        <v>0.337837837837838</v>
      </c>
    </row>
    <row r="10" spans="2:57" x14ac:dyDescent="0.25">
      <c r="B10" s="14" t="s">
        <v>82</v>
      </c>
      <c r="C10" s="19">
        <v>2.4556616643929101E-2</v>
      </c>
      <c r="D10" s="19">
        <v>0</v>
      </c>
      <c r="E10" s="19">
        <v>5.8823529411764698E-2</v>
      </c>
      <c r="F10" s="19">
        <v>2.6315789473684199E-2</v>
      </c>
      <c r="G10" s="19">
        <v>1.93704600484262E-2</v>
      </c>
      <c r="H10" s="19"/>
      <c r="I10" s="19">
        <v>3.125E-2</v>
      </c>
      <c r="J10" s="19">
        <v>1.93704600484262E-2</v>
      </c>
      <c r="K10" s="19"/>
      <c r="L10" s="19">
        <v>9.6153846153846194E-3</v>
      </c>
      <c r="M10" s="19">
        <v>2.68817204301075E-2</v>
      </c>
      <c r="N10" s="19">
        <v>2.1367521367521399E-2</v>
      </c>
      <c r="O10" s="19">
        <v>3.3492822966507199E-2</v>
      </c>
      <c r="P10" s="19"/>
      <c r="Q10" s="19">
        <v>2.66666666666667E-2</v>
      </c>
      <c r="R10" s="19">
        <v>0</v>
      </c>
      <c r="S10" s="19">
        <v>1.4285714285714299E-2</v>
      </c>
      <c r="T10" s="19">
        <v>3.4090909090909102E-2</v>
      </c>
      <c r="U10" s="19">
        <v>2.1978021978022001E-2</v>
      </c>
      <c r="V10" s="19">
        <v>1.7543859649122799E-2</v>
      </c>
      <c r="W10" s="19">
        <v>1.2820512820512799E-2</v>
      </c>
      <c r="X10" s="19">
        <v>3.65853658536585E-2</v>
      </c>
      <c r="Y10" s="19"/>
      <c r="Z10" s="19">
        <v>4.5454545454545497E-2</v>
      </c>
      <c r="AA10" s="19">
        <v>2.5641025641025599E-2</v>
      </c>
      <c r="AB10" s="19">
        <v>3.4482758620689703E-2</v>
      </c>
      <c r="AC10" s="19">
        <v>6.4935064935064896E-3</v>
      </c>
      <c r="AD10" s="19">
        <v>3.7499999999999999E-2</v>
      </c>
      <c r="AE10" s="19">
        <v>4.1095890410958902E-2</v>
      </c>
      <c r="AF10" s="19">
        <v>0</v>
      </c>
      <c r="AG10" s="19">
        <v>0</v>
      </c>
      <c r="AH10" s="19"/>
      <c r="AI10" s="19">
        <v>3.5714285714285698E-2</v>
      </c>
      <c r="AJ10" s="19">
        <v>4.2253521126760597E-2</v>
      </c>
      <c r="AK10" s="19">
        <v>0</v>
      </c>
      <c r="AL10" s="19">
        <v>2.2959183673469399E-2</v>
      </c>
      <c r="AM10" s="19">
        <v>3.42465753424658E-2</v>
      </c>
      <c r="AN10" s="19"/>
      <c r="AO10" s="19">
        <v>2.2883295194508001E-2</v>
      </c>
      <c r="AP10" s="19">
        <v>2.7027027027027001E-2</v>
      </c>
      <c r="AQ10" s="19"/>
      <c r="AR10" s="19">
        <v>2.4390243902439001E-2</v>
      </c>
      <c r="AS10" s="19">
        <v>2.6548672566371698E-2</v>
      </c>
      <c r="AT10" s="19">
        <v>9.0909090909090898E-2</v>
      </c>
      <c r="AU10" s="19">
        <v>4.7619047619047603E-2</v>
      </c>
      <c r="AV10" s="19">
        <v>1.1111111111111099E-2</v>
      </c>
      <c r="AW10" s="19">
        <v>3.3333333333333298E-2</v>
      </c>
      <c r="AX10" s="19">
        <v>2.8169014084507001E-2</v>
      </c>
      <c r="AY10" s="19">
        <v>0</v>
      </c>
      <c r="AZ10" s="19">
        <v>2.4691358024691398E-2</v>
      </c>
      <c r="BA10" s="19">
        <v>0</v>
      </c>
      <c r="BB10" s="19">
        <v>2.8571428571428598E-2</v>
      </c>
      <c r="BC10" s="19">
        <v>3.125E-2</v>
      </c>
      <c r="BD10" s="19"/>
      <c r="BE10" s="19">
        <v>1.68918918918919E-2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BE15"/>
  <sheetViews>
    <sheetView showGridLines="0" topLeftCell="A7" workbookViewId="0">
      <pane xSplit="2" topLeftCell="C1" activePane="topRight" state="frozen"/>
      <selection pane="topRight" activeCell="B15" sqref="B15"/>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733</v>
      </c>
      <c r="D7" s="10">
        <v>45</v>
      </c>
      <c r="E7" s="10">
        <v>85</v>
      </c>
      <c r="F7" s="10">
        <v>190</v>
      </c>
      <c r="G7" s="10">
        <v>413</v>
      </c>
      <c r="H7" s="10"/>
      <c r="I7" s="10">
        <v>320</v>
      </c>
      <c r="J7" s="10">
        <v>413</v>
      </c>
      <c r="K7" s="10"/>
      <c r="L7" s="10">
        <v>104</v>
      </c>
      <c r="M7" s="10">
        <v>186</v>
      </c>
      <c r="N7" s="10">
        <v>234</v>
      </c>
      <c r="O7" s="10">
        <v>209</v>
      </c>
      <c r="P7" s="10"/>
      <c r="Q7" s="10">
        <v>75</v>
      </c>
      <c r="R7" s="10">
        <v>49</v>
      </c>
      <c r="S7" s="10">
        <v>70</v>
      </c>
      <c r="T7" s="10">
        <v>88</v>
      </c>
      <c r="U7" s="10">
        <v>91</v>
      </c>
      <c r="V7" s="10">
        <v>114</v>
      </c>
      <c r="W7" s="10">
        <v>78</v>
      </c>
      <c r="X7" s="10">
        <v>164</v>
      </c>
      <c r="Y7" s="10"/>
      <c r="Z7" s="10">
        <v>88</v>
      </c>
      <c r="AA7" s="10">
        <v>117</v>
      </c>
      <c r="AB7" s="10">
        <v>116</v>
      </c>
      <c r="AC7" s="10">
        <v>154</v>
      </c>
      <c r="AD7" s="10">
        <v>80</v>
      </c>
      <c r="AE7" s="10">
        <v>73</v>
      </c>
      <c r="AF7" s="10">
        <v>36</v>
      </c>
      <c r="AG7" s="10">
        <v>69</v>
      </c>
      <c r="AH7" s="10"/>
      <c r="AI7" s="10">
        <v>28</v>
      </c>
      <c r="AJ7" s="10">
        <v>71</v>
      </c>
      <c r="AK7" s="10">
        <v>93</v>
      </c>
      <c r="AL7" s="10">
        <v>392</v>
      </c>
      <c r="AM7" s="10">
        <v>146</v>
      </c>
      <c r="AN7" s="10"/>
      <c r="AO7" s="10">
        <v>437</v>
      </c>
      <c r="AP7" s="10">
        <v>296</v>
      </c>
      <c r="AQ7" s="10"/>
      <c r="AR7" s="10">
        <v>41</v>
      </c>
      <c r="AS7" s="10">
        <v>226</v>
      </c>
      <c r="AT7" s="10">
        <v>11</v>
      </c>
      <c r="AU7" s="10">
        <v>21</v>
      </c>
      <c r="AV7" s="10">
        <v>90</v>
      </c>
      <c r="AW7" s="10">
        <v>60</v>
      </c>
      <c r="AX7" s="10">
        <v>71</v>
      </c>
      <c r="AY7" s="10">
        <v>25</v>
      </c>
      <c r="AZ7" s="10">
        <v>81</v>
      </c>
      <c r="BA7" s="10">
        <v>40</v>
      </c>
      <c r="BB7" s="10">
        <v>35</v>
      </c>
      <c r="BC7" s="10">
        <v>32</v>
      </c>
      <c r="BD7" s="10"/>
      <c r="BE7" s="10">
        <v>296</v>
      </c>
    </row>
    <row r="8" spans="2:57" ht="60" x14ac:dyDescent="0.25">
      <c r="B8" s="14" t="s">
        <v>284</v>
      </c>
      <c r="C8" s="13">
        <v>0.57435197817189598</v>
      </c>
      <c r="D8" s="13">
        <v>0.33333333333333298</v>
      </c>
      <c r="E8" s="13">
        <v>0.50588235294117601</v>
      </c>
      <c r="F8" s="13">
        <v>0.53684210526315801</v>
      </c>
      <c r="G8" s="13">
        <v>0.63196125907990297</v>
      </c>
      <c r="H8" s="13"/>
      <c r="I8" s="13">
        <v>0.5</v>
      </c>
      <c r="J8" s="13">
        <v>0.63196125907990297</v>
      </c>
      <c r="K8" s="13"/>
      <c r="L8" s="13">
        <v>0.52884615384615397</v>
      </c>
      <c r="M8" s="13">
        <v>0.60215053763440896</v>
      </c>
      <c r="N8" s="13">
        <v>0.57692307692307698</v>
      </c>
      <c r="O8" s="13">
        <v>0.56937799043062198</v>
      </c>
      <c r="P8" s="13"/>
      <c r="Q8" s="13">
        <v>0.46666666666666701</v>
      </c>
      <c r="R8" s="13">
        <v>0.469387755102041</v>
      </c>
      <c r="S8" s="13">
        <v>0.58571428571428596</v>
      </c>
      <c r="T8" s="13">
        <v>0.55681818181818199</v>
      </c>
      <c r="U8" s="13">
        <v>0.52747252747252704</v>
      </c>
      <c r="V8" s="13">
        <v>0.63157894736842102</v>
      </c>
      <c r="W8" s="13">
        <v>0.64102564102564097</v>
      </c>
      <c r="X8" s="13">
        <v>0.60975609756097604</v>
      </c>
      <c r="Y8" s="13"/>
      <c r="Z8" s="13">
        <v>0.5</v>
      </c>
      <c r="AA8" s="13">
        <v>0.54700854700854695</v>
      </c>
      <c r="AB8" s="13">
        <v>0.57758620689655205</v>
      </c>
      <c r="AC8" s="13">
        <v>0.62987012987013002</v>
      </c>
      <c r="AD8" s="13">
        <v>0.61250000000000004</v>
      </c>
      <c r="AE8" s="13">
        <v>0.58904109589041098</v>
      </c>
      <c r="AF8" s="13">
        <v>0.58333333333333304</v>
      </c>
      <c r="AG8" s="13">
        <v>0.52173913043478304</v>
      </c>
      <c r="AH8" s="13"/>
      <c r="AI8" s="13">
        <v>0.53571428571428603</v>
      </c>
      <c r="AJ8" s="13">
        <v>0.47887323943662002</v>
      </c>
      <c r="AK8" s="13">
        <v>0.462365591397849</v>
      </c>
      <c r="AL8" s="13">
        <v>0.59183673469387799</v>
      </c>
      <c r="AM8" s="13">
        <v>0.65753424657534199</v>
      </c>
      <c r="AN8" s="13"/>
      <c r="AO8" s="13">
        <v>0.57437070938215096</v>
      </c>
      <c r="AP8" s="13">
        <v>0.57432432432432401</v>
      </c>
      <c r="AQ8" s="13"/>
      <c r="AR8" s="13">
        <v>0.48780487804877998</v>
      </c>
      <c r="AS8" s="13">
        <v>0.56194690265486702</v>
      </c>
      <c r="AT8" s="13">
        <v>0.36363636363636398</v>
      </c>
      <c r="AU8" s="13">
        <v>0.476190476190476</v>
      </c>
      <c r="AV8" s="13">
        <v>0.6</v>
      </c>
      <c r="AW8" s="13">
        <v>0.56666666666666698</v>
      </c>
      <c r="AX8" s="13">
        <v>0.63380281690140805</v>
      </c>
      <c r="AY8" s="13">
        <v>0.76</v>
      </c>
      <c r="AZ8" s="13">
        <v>0.60493827160493796</v>
      </c>
      <c r="BA8" s="13">
        <v>0.55000000000000004</v>
      </c>
      <c r="BB8" s="13">
        <v>0.57142857142857095</v>
      </c>
      <c r="BC8" s="13">
        <v>0.53125</v>
      </c>
      <c r="BD8" s="13"/>
      <c r="BE8" s="13">
        <v>0.64864864864864902</v>
      </c>
    </row>
    <row r="9" spans="2:57" ht="75" x14ac:dyDescent="0.25">
      <c r="B9" s="14" t="s">
        <v>285</v>
      </c>
      <c r="C9" s="13">
        <v>0.398362892223738</v>
      </c>
      <c r="D9" s="13">
        <v>0.64444444444444404</v>
      </c>
      <c r="E9" s="13">
        <v>0.42352941176470599</v>
      </c>
      <c r="F9" s="13">
        <v>0.442105263157895</v>
      </c>
      <c r="G9" s="13">
        <v>0.34624697336561699</v>
      </c>
      <c r="H9" s="13"/>
      <c r="I9" s="13">
        <v>0.46562500000000001</v>
      </c>
      <c r="J9" s="13">
        <v>0.34624697336561699</v>
      </c>
      <c r="K9" s="13"/>
      <c r="L9" s="13">
        <v>0.45192307692307698</v>
      </c>
      <c r="M9" s="13">
        <v>0.37096774193548399</v>
      </c>
      <c r="N9" s="13">
        <v>0.401709401709402</v>
      </c>
      <c r="O9" s="13">
        <v>0.392344497607655</v>
      </c>
      <c r="P9" s="13"/>
      <c r="Q9" s="13">
        <v>0.50666666666666704</v>
      </c>
      <c r="R9" s="13">
        <v>0.530612244897959</v>
      </c>
      <c r="S9" s="13">
        <v>0.38571428571428601</v>
      </c>
      <c r="T9" s="13">
        <v>0.42045454545454503</v>
      </c>
      <c r="U9" s="13">
        <v>0.450549450549451</v>
      </c>
      <c r="V9" s="13">
        <v>0.34210526315789502</v>
      </c>
      <c r="W9" s="13">
        <v>0.33333333333333298</v>
      </c>
      <c r="X9" s="13">
        <v>0.353658536585366</v>
      </c>
      <c r="Y9" s="13"/>
      <c r="Z9" s="13">
        <v>0.46590909090909099</v>
      </c>
      <c r="AA9" s="13">
        <v>0.43589743589743601</v>
      </c>
      <c r="AB9" s="13">
        <v>0.36206896551724099</v>
      </c>
      <c r="AC9" s="13">
        <v>0.34415584415584399</v>
      </c>
      <c r="AD9" s="13">
        <v>0.375</v>
      </c>
      <c r="AE9" s="13">
        <v>0.397260273972603</v>
      </c>
      <c r="AF9" s="13">
        <v>0.38888888888888901</v>
      </c>
      <c r="AG9" s="13">
        <v>0.46376811594202899</v>
      </c>
      <c r="AH9" s="13"/>
      <c r="AI9" s="13">
        <v>0.42857142857142899</v>
      </c>
      <c r="AJ9" s="13">
        <v>0.49295774647887303</v>
      </c>
      <c r="AK9" s="13">
        <v>0.52688172043010795</v>
      </c>
      <c r="AL9" s="13">
        <v>0.38010204081632698</v>
      </c>
      <c r="AM9" s="13">
        <v>0.30821917808219201</v>
      </c>
      <c r="AN9" s="13"/>
      <c r="AO9" s="13">
        <v>0.40045766590388998</v>
      </c>
      <c r="AP9" s="13">
        <v>0.39527027027027001</v>
      </c>
      <c r="AQ9" s="13"/>
      <c r="AR9" s="13">
        <v>0.48780487804877998</v>
      </c>
      <c r="AS9" s="13">
        <v>0.40707964601769903</v>
      </c>
      <c r="AT9" s="13">
        <v>0.63636363636363602</v>
      </c>
      <c r="AU9" s="13">
        <v>0.52380952380952395</v>
      </c>
      <c r="AV9" s="13">
        <v>0.37777777777777799</v>
      </c>
      <c r="AW9" s="13">
        <v>0.4</v>
      </c>
      <c r="AX9" s="13">
        <v>0.352112676056338</v>
      </c>
      <c r="AY9" s="13">
        <v>0.24</v>
      </c>
      <c r="AZ9" s="13">
        <v>0.358024691358025</v>
      </c>
      <c r="BA9" s="13">
        <v>0.375</v>
      </c>
      <c r="BB9" s="13">
        <v>0.4</v>
      </c>
      <c r="BC9" s="13">
        <v>0.46875</v>
      </c>
      <c r="BD9" s="13"/>
      <c r="BE9" s="13">
        <v>0.33108108108108097</v>
      </c>
    </row>
    <row r="10" spans="2:57" x14ac:dyDescent="0.25">
      <c r="B10" s="14" t="s">
        <v>82</v>
      </c>
      <c r="C10" s="19">
        <v>2.7285129604365601E-2</v>
      </c>
      <c r="D10" s="19">
        <v>2.2222222222222199E-2</v>
      </c>
      <c r="E10" s="19">
        <v>7.0588235294117604E-2</v>
      </c>
      <c r="F10" s="19">
        <v>2.1052631578947399E-2</v>
      </c>
      <c r="G10" s="19">
        <v>2.17917675544794E-2</v>
      </c>
      <c r="H10" s="19"/>
      <c r="I10" s="19">
        <v>3.4375000000000003E-2</v>
      </c>
      <c r="J10" s="19">
        <v>2.17917675544794E-2</v>
      </c>
      <c r="K10" s="19"/>
      <c r="L10" s="19">
        <v>1.9230769230769201E-2</v>
      </c>
      <c r="M10" s="19">
        <v>2.68817204301075E-2</v>
      </c>
      <c r="N10" s="19">
        <v>2.1367521367521399E-2</v>
      </c>
      <c r="O10" s="19">
        <v>3.82775119617225E-2</v>
      </c>
      <c r="P10" s="19"/>
      <c r="Q10" s="19">
        <v>2.66666666666667E-2</v>
      </c>
      <c r="R10" s="19">
        <v>0</v>
      </c>
      <c r="S10" s="19">
        <v>2.8571428571428598E-2</v>
      </c>
      <c r="T10" s="19">
        <v>2.27272727272727E-2</v>
      </c>
      <c r="U10" s="19">
        <v>2.1978021978022001E-2</v>
      </c>
      <c r="V10" s="19">
        <v>2.6315789473684199E-2</v>
      </c>
      <c r="W10" s="19">
        <v>2.5641025641025599E-2</v>
      </c>
      <c r="X10" s="19">
        <v>3.65853658536585E-2</v>
      </c>
      <c r="Y10" s="19"/>
      <c r="Z10" s="19">
        <v>3.4090909090909102E-2</v>
      </c>
      <c r="AA10" s="19">
        <v>1.7094017094017099E-2</v>
      </c>
      <c r="AB10" s="19">
        <v>6.0344827586206899E-2</v>
      </c>
      <c r="AC10" s="19">
        <v>2.5974025974026E-2</v>
      </c>
      <c r="AD10" s="19">
        <v>1.2500000000000001E-2</v>
      </c>
      <c r="AE10" s="19">
        <v>1.3698630136986301E-2</v>
      </c>
      <c r="AF10" s="19">
        <v>2.7777777777777801E-2</v>
      </c>
      <c r="AG10" s="19">
        <v>1.4492753623188401E-2</v>
      </c>
      <c r="AH10" s="19"/>
      <c r="AI10" s="19">
        <v>3.5714285714285698E-2</v>
      </c>
      <c r="AJ10" s="19">
        <v>2.8169014084507001E-2</v>
      </c>
      <c r="AK10" s="19">
        <v>1.0752688172042999E-2</v>
      </c>
      <c r="AL10" s="19">
        <v>2.8061224489795901E-2</v>
      </c>
      <c r="AM10" s="19">
        <v>3.42465753424658E-2</v>
      </c>
      <c r="AN10" s="19"/>
      <c r="AO10" s="19">
        <v>2.5171624713958798E-2</v>
      </c>
      <c r="AP10" s="19">
        <v>3.04054054054054E-2</v>
      </c>
      <c r="AQ10" s="19"/>
      <c r="AR10" s="19">
        <v>2.4390243902439001E-2</v>
      </c>
      <c r="AS10" s="19">
        <v>3.09734513274336E-2</v>
      </c>
      <c r="AT10" s="19">
        <v>0</v>
      </c>
      <c r="AU10" s="19">
        <v>0</v>
      </c>
      <c r="AV10" s="19">
        <v>2.2222222222222199E-2</v>
      </c>
      <c r="AW10" s="19">
        <v>3.3333333333333298E-2</v>
      </c>
      <c r="AX10" s="19">
        <v>1.4084507042253501E-2</v>
      </c>
      <c r="AY10" s="19">
        <v>0</v>
      </c>
      <c r="AZ10" s="19">
        <v>3.7037037037037E-2</v>
      </c>
      <c r="BA10" s="19">
        <v>7.4999999999999997E-2</v>
      </c>
      <c r="BB10" s="19">
        <v>2.8571428571428598E-2</v>
      </c>
      <c r="BC10" s="19">
        <v>0</v>
      </c>
      <c r="BD10" s="19"/>
      <c r="BE10" s="19">
        <v>2.0270270270270299E-2</v>
      </c>
    </row>
    <row r="11" spans="2:57" x14ac:dyDescent="0.25">
      <c r="B11" s="15" t="s">
        <v>287</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BE2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299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x14ac:dyDescent="0.25">
      <c r="B8" s="14" t="s">
        <v>263</v>
      </c>
      <c r="C8" s="13">
        <v>6.3440860215053796E-2</v>
      </c>
      <c r="D8" s="13">
        <v>0.157142857142857</v>
      </c>
      <c r="E8" s="13">
        <v>0.10655737704918</v>
      </c>
      <c r="F8" s="13">
        <v>5.4393305439330498E-2</v>
      </c>
      <c r="G8" s="13">
        <v>4.4088176352705399E-2</v>
      </c>
      <c r="H8" s="13"/>
      <c r="I8" s="13">
        <v>8.5846867749420006E-2</v>
      </c>
      <c r="J8" s="13">
        <v>4.4088176352705399E-2</v>
      </c>
      <c r="K8" s="13"/>
      <c r="L8" s="13">
        <v>0</v>
      </c>
      <c r="M8" s="13">
        <v>5.7777777777777803E-2</v>
      </c>
      <c r="N8" s="13">
        <v>5.2631578947368397E-2</v>
      </c>
      <c r="O8" s="13">
        <v>0.105084745762712</v>
      </c>
      <c r="P8" s="13"/>
      <c r="Q8" s="13">
        <v>0.116504854368932</v>
      </c>
      <c r="R8" s="13">
        <v>4.47761194029851E-2</v>
      </c>
      <c r="S8" s="13">
        <v>5.8823529411764698E-2</v>
      </c>
      <c r="T8" s="13">
        <v>6.6666666666666693E-2</v>
      </c>
      <c r="U8" s="13">
        <v>4.20168067226891E-2</v>
      </c>
      <c r="V8" s="13">
        <v>4.7244094488188997E-2</v>
      </c>
      <c r="W8" s="13">
        <v>6.4516129032258104E-2</v>
      </c>
      <c r="X8" s="13">
        <v>6.8807339449541302E-2</v>
      </c>
      <c r="Y8" s="13"/>
      <c r="Z8" s="13">
        <v>0.116279069767442</v>
      </c>
      <c r="AA8" s="13">
        <v>7.9470198675496706E-2</v>
      </c>
      <c r="AB8" s="13">
        <v>7.4829931972789102E-2</v>
      </c>
      <c r="AC8" s="13">
        <v>2.2988505747126398E-2</v>
      </c>
      <c r="AD8" s="13">
        <v>4.85436893203883E-2</v>
      </c>
      <c r="AE8" s="13">
        <v>2.9411764705882401E-2</v>
      </c>
      <c r="AF8" s="13">
        <v>2.6315789473684199E-2</v>
      </c>
      <c r="AG8" s="13">
        <v>9.3023255813953501E-2</v>
      </c>
      <c r="AH8" s="13"/>
      <c r="AI8" s="13">
        <v>0.12195121951219499</v>
      </c>
      <c r="AJ8" s="13">
        <v>0.133333333333333</v>
      </c>
      <c r="AK8" s="13">
        <v>9.7902097902097904E-2</v>
      </c>
      <c r="AL8" s="13">
        <v>4.9896049896049899E-2</v>
      </c>
      <c r="AM8" s="13">
        <v>1.8072289156626498E-2</v>
      </c>
      <c r="AN8" s="13"/>
      <c r="AO8" s="13">
        <v>7.4600355239786906E-2</v>
      </c>
      <c r="AP8" s="13">
        <v>4.6321525885558601E-2</v>
      </c>
      <c r="AQ8" s="13"/>
      <c r="AR8" s="13">
        <v>6.8965517241379296E-2</v>
      </c>
      <c r="AS8" s="13">
        <v>5.4945054945054903E-2</v>
      </c>
      <c r="AT8" s="13">
        <v>0</v>
      </c>
      <c r="AU8" s="13">
        <v>3.3333333333333298E-2</v>
      </c>
      <c r="AV8" s="13">
        <v>9.6491228070175405E-2</v>
      </c>
      <c r="AW8" s="13">
        <v>6.6666666666666693E-2</v>
      </c>
      <c r="AX8" s="13">
        <v>4.81927710843374E-2</v>
      </c>
      <c r="AY8" s="13">
        <v>0</v>
      </c>
      <c r="AZ8" s="13">
        <v>7.3684210526315796E-2</v>
      </c>
      <c r="BA8" s="13">
        <v>3.7037037037037E-2</v>
      </c>
      <c r="BB8" s="13">
        <v>0.102040816326531</v>
      </c>
      <c r="BC8" s="13">
        <v>9.6153846153846201E-2</v>
      </c>
      <c r="BD8" s="13"/>
      <c r="BE8" s="13">
        <v>3.6827195467422101E-2</v>
      </c>
    </row>
    <row r="9" spans="2:57" ht="45" x14ac:dyDescent="0.25">
      <c r="B9" s="14" t="s">
        <v>296</v>
      </c>
      <c r="C9" s="13">
        <v>5.6989247311828001E-2</v>
      </c>
      <c r="D9" s="13">
        <v>0.114285714285714</v>
      </c>
      <c r="E9" s="13">
        <v>9.8360655737704902E-2</v>
      </c>
      <c r="F9" s="13">
        <v>2.5104602510460299E-2</v>
      </c>
      <c r="G9" s="13">
        <v>5.4108216432865702E-2</v>
      </c>
      <c r="H9" s="13"/>
      <c r="I9" s="13">
        <v>6.0324825986078898E-2</v>
      </c>
      <c r="J9" s="13">
        <v>5.4108216432865702E-2</v>
      </c>
      <c r="K9" s="13"/>
      <c r="L9" s="13">
        <v>0.104838709677419</v>
      </c>
      <c r="M9" s="13">
        <v>3.11111111111111E-2</v>
      </c>
      <c r="N9" s="13">
        <v>4.9122807017543901E-2</v>
      </c>
      <c r="O9" s="13">
        <v>6.1016949152542403E-2</v>
      </c>
      <c r="P9" s="13"/>
      <c r="Q9" s="13">
        <v>7.7669902912621394E-2</v>
      </c>
      <c r="R9" s="13">
        <v>8.9552238805970102E-2</v>
      </c>
      <c r="S9" s="13">
        <v>7.0588235294117604E-2</v>
      </c>
      <c r="T9" s="13">
        <v>3.8095238095238099E-2</v>
      </c>
      <c r="U9" s="13">
        <v>7.5630252100840303E-2</v>
      </c>
      <c r="V9" s="13">
        <v>3.1496062992125998E-2</v>
      </c>
      <c r="W9" s="13">
        <v>5.3763440860215103E-2</v>
      </c>
      <c r="X9" s="13">
        <v>4.1284403669724801E-2</v>
      </c>
      <c r="Y9" s="13"/>
      <c r="Z9" s="13">
        <v>8.5271317829457405E-2</v>
      </c>
      <c r="AA9" s="13">
        <v>6.6225165562913899E-2</v>
      </c>
      <c r="AB9" s="13">
        <v>3.4013605442176902E-2</v>
      </c>
      <c r="AC9" s="13">
        <v>6.8965517241379296E-2</v>
      </c>
      <c r="AD9" s="13">
        <v>5.8252427184466E-2</v>
      </c>
      <c r="AE9" s="13">
        <v>3.9215686274509803E-2</v>
      </c>
      <c r="AF9" s="13">
        <v>2.6315789473684199E-2</v>
      </c>
      <c r="AG9" s="13">
        <v>4.6511627906976702E-2</v>
      </c>
      <c r="AH9" s="13"/>
      <c r="AI9" s="13">
        <v>7.3170731707317097E-2</v>
      </c>
      <c r="AJ9" s="13">
        <v>0.1</v>
      </c>
      <c r="AK9" s="13">
        <v>6.9930069930069894E-2</v>
      </c>
      <c r="AL9" s="13">
        <v>3.3264033264033301E-2</v>
      </c>
      <c r="AM9" s="13">
        <v>9.0361445783132502E-2</v>
      </c>
      <c r="AN9" s="13"/>
      <c r="AO9" s="13">
        <v>5.5062166962699798E-2</v>
      </c>
      <c r="AP9" s="13">
        <v>5.9945504087193499E-2</v>
      </c>
      <c r="AQ9" s="13"/>
      <c r="AR9" s="13">
        <v>0.10344827586206901</v>
      </c>
      <c r="AS9" s="13">
        <v>2.9304029304029301E-2</v>
      </c>
      <c r="AT9" s="13">
        <v>6.25E-2</v>
      </c>
      <c r="AU9" s="13">
        <v>6.6666666666666693E-2</v>
      </c>
      <c r="AV9" s="13">
        <v>8.7719298245614002E-2</v>
      </c>
      <c r="AW9" s="13">
        <v>1.3333333333333299E-2</v>
      </c>
      <c r="AX9" s="13">
        <v>4.81927710843374E-2</v>
      </c>
      <c r="AY9" s="13">
        <v>9.6774193548387094E-2</v>
      </c>
      <c r="AZ9" s="13">
        <v>3.1578947368421102E-2</v>
      </c>
      <c r="BA9" s="13">
        <v>7.4074074074074098E-2</v>
      </c>
      <c r="BB9" s="13">
        <v>0.14285714285714299</v>
      </c>
      <c r="BC9" s="13">
        <v>7.69230769230769E-2</v>
      </c>
      <c r="BD9" s="13"/>
      <c r="BE9" s="13">
        <v>6.79886685552408E-2</v>
      </c>
    </row>
    <row r="10" spans="2:57" x14ac:dyDescent="0.25">
      <c r="B10" s="14" t="s">
        <v>264</v>
      </c>
      <c r="C10" s="13">
        <v>1.9354838709677399E-2</v>
      </c>
      <c r="D10" s="13">
        <v>7.1428571428571397E-2</v>
      </c>
      <c r="E10" s="13">
        <v>4.0983606557376998E-2</v>
      </c>
      <c r="F10" s="13">
        <v>1.2552301255230099E-2</v>
      </c>
      <c r="G10" s="13">
        <v>1.0020040080160299E-2</v>
      </c>
      <c r="H10" s="13"/>
      <c r="I10" s="13">
        <v>3.01624129930394E-2</v>
      </c>
      <c r="J10" s="13">
        <v>1.0020040080160299E-2</v>
      </c>
      <c r="K10" s="13"/>
      <c r="L10" s="13">
        <v>4.8387096774193498E-2</v>
      </c>
      <c r="M10" s="13">
        <v>1.7777777777777799E-2</v>
      </c>
      <c r="N10" s="13">
        <v>2.1052631578947399E-2</v>
      </c>
      <c r="O10" s="13">
        <v>6.7796610169491497E-3</v>
      </c>
      <c r="P10" s="13"/>
      <c r="Q10" s="13">
        <v>6.7961165048543701E-2</v>
      </c>
      <c r="R10" s="13">
        <v>2.9850746268656699E-2</v>
      </c>
      <c r="S10" s="13">
        <v>2.3529411764705899E-2</v>
      </c>
      <c r="T10" s="13">
        <v>2.8571428571428598E-2</v>
      </c>
      <c r="U10" s="13">
        <v>0</v>
      </c>
      <c r="V10" s="13">
        <v>7.8740157480314994E-3</v>
      </c>
      <c r="W10" s="13">
        <v>0</v>
      </c>
      <c r="X10" s="13">
        <v>9.1743119266055103E-3</v>
      </c>
      <c r="Y10" s="13"/>
      <c r="Z10" s="13">
        <v>2.32558139534884E-2</v>
      </c>
      <c r="AA10" s="13">
        <v>1.3245033112582801E-2</v>
      </c>
      <c r="AB10" s="13">
        <v>6.8027210884353704E-3</v>
      </c>
      <c r="AC10" s="13">
        <v>1.72413793103448E-2</v>
      </c>
      <c r="AD10" s="13">
        <v>0</v>
      </c>
      <c r="AE10" s="13">
        <v>6.8627450980392204E-2</v>
      </c>
      <c r="AF10" s="13">
        <v>0</v>
      </c>
      <c r="AG10" s="13">
        <v>2.32558139534884E-2</v>
      </c>
      <c r="AH10" s="13"/>
      <c r="AI10" s="13">
        <v>7.3170731707317097E-2</v>
      </c>
      <c r="AJ10" s="13">
        <v>1.1111111111111099E-2</v>
      </c>
      <c r="AK10" s="13">
        <v>1.3986013986014E-2</v>
      </c>
      <c r="AL10" s="13">
        <v>1.6632016632016602E-2</v>
      </c>
      <c r="AM10" s="13">
        <v>2.40963855421687E-2</v>
      </c>
      <c r="AN10" s="13"/>
      <c r="AO10" s="13">
        <v>1.59857904085258E-2</v>
      </c>
      <c r="AP10" s="13">
        <v>2.4523160762942801E-2</v>
      </c>
      <c r="AQ10" s="13"/>
      <c r="AR10" s="13">
        <v>0</v>
      </c>
      <c r="AS10" s="13">
        <v>1.8315018315018299E-2</v>
      </c>
      <c r="AT10" s="13">
        <v>0.125</v>
      </c>
      <c r="AU10" s="13">
        <v>0</v>
      </c>
      <c r="AV10" s="13">
        <v>1.7543859649122799E-2</v>
      </c>
      <c r="AW10" s="13">
        <v>0.04</v>
      </c>
      <c r="AX10" s="13">
        <v>2.40963855421687E-2</v>
      </c>
      <c r="AY10" s="13">
        <v>0</v>
      </c>
      <c r="AZ10" s="13">
        <v>2.1052631578947399E-2</v>
      </c>
      <c r="BA10" s="13">
        <v>3.7037037037037E-2</v>
      </c>
      <c r="BB10" s="13">
        <v>0</v>
      </c>
      <c r="BC10" s="13">
        <v>0</v>
      </c>
      <c r="BD10" s="13"/>
      <c r="BE10" s="13">
        <v>8.4985835694051E-3</v>
      </c>
    </row>
    <row r="11" spans="2:57" x14ac:dyDescent="0.25">
      <c r="B11" s="14" t="s">
        <v>265</v>
      </c>
      <c r="C11" s="13">
        <v>4.3010752688171998E-2</v>
      </c>
      <c r="D11" s="13">
        <v>0.114285714285714</v>
      </c>
      <c r="E11" s="13">
        <v>6.5573770491803296E-2</v>
      </c>
      <c r="F11" s="13">
        <v>4.6025104602510497E-2</v>
      </c>
      <c r="G11" s="13">
        <v>2.6052104208416801E-2</v>
      </c>
      <c r="H11" s="13"/>
      <c r="I11" s="13">
        <v>6.2645011600928099E-2</v>
      </c>
      <c r="J11" s="13">
        <v>2.6052104208416801E-2</v>
      </c>
      <c r="K11" s="13"/>
      <c r="L11" s="13">
        <v>8.8709677419354802E-2</v>
      </c>
      <c r="M11" s="13">
        <v>4.4444444444444398E-2</v>
      </c>
      <c r="N11" s="13">
        <v>4.5614035087719301E-2</v>
      </c>
      <c r="O11" s="13">
        <v>2.0338983050847501E-2</v>
      </c>
      <c r="P11" s="13"/>
      <c r="Q11" s="13">
        <v>0.116504854368932</v>
      </c>
      <c r="R11" s="13">
        <v>0.104477611940299</v>
      </c>
      <c r="S11" s="13">
        <v>5.8823529411764698E-2</v>
      </c>
      <c r="T11" s="13">
        <v>1.9047619047619001E-2</v>
      </c>
      <c r="U11" s="13">
        <v>5.8823529411764698E-2</v>
      </c>
      <c r="V11" s="13">
        <v>1.5748031496062999E-2</v>
      </c>
      <c r="W11" s="13">
        <v>2.1505376344085999E-2</v>
      </c>
      <c r="X11" s="13">
        <v>1.3761467889908299E-2</v>
      </c>
      <c r="Y11" s="13"/>
      <c r="Z11" s="13">
        <v>6.9767441860465101E-2</v>
      </c>
      <c r="AA11" s="13">
        <v>1.3245033112582801E-2</v>
      </c>
      <c r="AB11" s="13">
        <v>2.04081632653061E-2</v>
      </c>
      <c r="AC11" s="13">
        <v>3.4482758620689703E-2</v>
      </c>
      <c r="AD11" s="13">
        <v>3.8834951456310697E-2</v>
      </c>
      <c r="AE11" s="13">
        <v>9.8039215686274495E-2</v>
      </c>
      <c r="AF11" s="13">
        <v>0</v>
      </c>
      <c r="AG11" s="13">
        <v>6.9767441860465101E-2</v>
      </c>
      <c r="AH11" s="13"/>
      <c r="AI11" s="13">
        <v>0.17073170731707299</v>
      </c>
      <c r="AJ11" s="13">
        <v>7.7777777777777807E-2</v>
      </c>
      <c r="AK11" s="13">
        <v>6.2937062937062901E-2</v>
      </c>
      <c r="AL11" s="13">
        <v>2.9106029106029101E-2</v>
      </c>
      <c r="AM11" s="13">
        <v>1.8072289156626498E-2</v>
      </c>
      <c r="AN11" s="13"/>
      <c r="AO11" s="13">
        <v>4.0852575488454702E-2</v>
      </c>
      <c r="AP11" s="13">
        <v>4.6321525885558601E-2</v>
      </c>
      <c r="AQ11" s="13"/>
      <c r="AR11" s="13">
        <v>3.4482758620689703E-2</v>
      </c>
      <c r="AS11" s="13">
        <v>3.2967032967033003E-2</v>
      </c>
      <c r="AT11" s="13">
        <v>0.1875</v>
      </c>
      <c r="AU11" s="13">
        <v>3.3333333333333298E-2</v>
      </c>
      <c r="AV11" s="13">
        <v>4.3859649122807001E-2</v>
      </c>
      <c r="AW11" s="13">
        <v>5.3333333333333302E-2</v>
      </c>
      <c r="AX11" s="13">
        <v>6.02409638554217E-2</v>
      </c>
      <c r="AY11" s="13">
        <v>6.4516129032258104E-2</v>
      </c>
      <c r="AZ11" s="13">
        <v>2.1052631578947399E-2</v>
      </c>
      <c r="BA11" s="13">
        <v>3.7037037037037E-2</v>
      </c>
      <c r="BB11" s="13">
        <v>6.1224489795918401E-2</v>
      </c>
      <c r="BC11" s="13">
        <v>3.8461538461538498E-2</v>
      </c>
      <c r="BD11" s="13"/>
      <c r="BE11" s="13">
        <v>4.8158640226628899E-2</v>
      </c>
    </row>
    <row r="12" spans="2:57" x14ac:dyDescent="0.25">
      <c r="B12" s="14" t="s">
        <v>213</v>
      </c>
      <c r="C12" s="13">
        <v>6.4516129032258104E-2</v>
      </c>
      <c r="D12" s="13">
        <v>0.114285714285714</v>
      </c>
      <c r="E12" s="13">
        <v>0.12295081967213101</v>
      </c>
      <c r="F12" s="13">
        <v>7.5313807531380797E-2</v>
      </c>
      <c r="G12" s="13">
        <v>3.8076152304609201E-2</v>
      </c>
      <c r="H12" s="13"/>
      <c r="I12" s="13">
        <v>9.5127610208816701E-2</v>
      </c>
      <c r="J12" s="13">
        <v>3.8076152304609201E-2</v>
      </c>
      <c r="K12" s="13"/>
      <c r="L12" s="13">
        <v>9.6774193548387094E-2</v>
      </c>
      <c r="M12" s="13">
        <v>9.3333333333333296E-2</v>
      </c>
      <c r="N12" s="13">
        <v>5.96491228070175E-2</v>
      </c>
      <c r="O12" s="13">
        <v>3.3898305084745797E-2</v>
      </c>
      <c r="P12" s="13"/>
      <c r="Q12" s="13">
        <v>0.16504854368932001</v>
      </c>
      <c r="R12" s="13">
        <v>0.104477611940299</v>
      </c>
      <c r="S12" s="13">
        <v>0.14117647058823499</v>
      </c>
      <c r="T12" s="13">
        <v>8.5714285714285701E-2</v>
      </c>
      <c r="U12" s="13">
        <v>2.5210084033613401E-2</v>
      </c>
      <c r="V12" s="13">
        <v>2.3622047244094498E-2</v>
      </c>
      <c r="W12" s="13">
        <v>2.1505376344085999E-2</v>
      </c>
      <c r="X12" s="13">
        <v>2.7522935779816501E-2</v>
      </c>
      <c r="Y12" s="13"/>
      <c r="Z12" s="13">
        <v>7.7519379844961198E-2</v>
      </c>
      <c r="AA12" s="13">
        <v>5.9602649006622502E-2</v>
      </c>
      <c r="AB12" s="13">
        <v>2.7210884353741499E-2</v>
      </c>
      <c r="AC12" s="13">
        <v>5.1724137931034503E-2</v>
      </c>
      <c r="AD12" s="13">
        <v>5.8252427184466E-2</v>
      </c>
      <c r="AE12" s="13">
        <v>8.8235294117647106E-2</v>
      </c>
      <c r="AF12" s="13">
        <v>5.2631578947368397E-2</v>
      </c>
      <c r="AG12" s="13">
        <v>0.127906976744186</v>
      </c>
      <c r="AH12" s="13"/>
      <c r="AI12" s="13">
        <v>0.12195121951219499</v>
      </c>
      <c r="AJ12" s="13">
        <v>8.8888888888888906E-2</v>
      </c>
      <c r="AK12" s="13">
        <v>0.111888111888112</v>
      </c>
      <c r="AL12" s="13">
        <v>5.8212058212058201E-2</v>
      </c>
      <c r="AM12" s="13">
        <v>1.8072289156626498E-2</v>
      </c>
      <c r="AN12" s="13"/>
      <c r="AO12" s="13">
        <v>5.5062166962699798E-2</v>
      </c>
      <c r="AP12" s="13">
        <v>7.9019073569482304E-2</v>
      </c>
      <c r="AQ12" s="13"/>
      <c r="AR12" s="13">
        <v>0.12068965517241401</v>
      </c>
      <c r="AS12" s="13">
        <v>3.6630036630036597E-2</v>
      </c>
      <c r="AT12" s="13">
        <v>0</v>
      </c>
      <c r="AU12" s="13">
        <v>0.1</v>
      </c>
      <c r="AV12" s="13">
        <v>7.8947368421052599E-2</v>
      </c>
      <c r="AW12" s="13">
        <v>2.66666666666667E-2</v>
      </c>
      <c r="AX12" s="13">
        <v>8.4337349397590397E-2</v>
      </c>
      <c r="AY12" s="13">
        <v>6.4516129032258104E-2</v>
      </c>
      <c r="AZ12" s="13">
        <v>8.42105263157895E-2</v>
      </c>
      <c r="BA12" s="13">
        <v>7.4074074074074098E-2</v>
      </c>
      <c r="BB12" s="13">
        <v>0.122448979591837</v>
      </c>
      <c r="BC12" s="13">
        <v>3.8461538461538498E-2</v>
      </c>
      <c r="BD12" s="13"/>
      <c r="BE12" s="13">
        <v>4.5325779036827198E-2</v>
      </c>
    </row>
    <row r="13" spans="2:57" x14ac:dyDescent="0.25">
      <c r="B13" s="14" t="s">
        <v>214</v>
      </c>
      <c r="C13" s="13">
        <v>9.0322580645161299E-2</v>
      </c>
      <c r="D13" s="13">
        <v>0.14285714285714299</v>
      </c>
      <c r="E13" s="13">
        <v>9.8360655737704902E-2</v>
      </c>
      <c r="F13" s="13">
        <v>0.13389121338912099</v>
      </c>
      <c r="G13" s="13">
        <v>6.0120240480961901E-2</v>
      </c>
      <c r="H13" s="13"/>
      <c r="I13" s="13">
        <v>0.125290023201856</v>
      </c>
      <c r="J13" s="13">
        <v>6.0120240480961901E-2</v>
      </c>
      <c r="K13" s="13"/>
      <c r="L13" s="13">
        <v>0.104838709677419</v>
      </c>
      <c r="M13" s="13">
        <v>0.146666666666667</v>
      </c>
      <c r="N13" s="13">
        <v>7.3684210526315796E-2</v>
      </c>
      <c r="O13" s="13">
        <v>5.7627118644067797E-2</v>
      </c>
      <c r="P13" s="13"/>
      <c r="Q13" s="13">
        <v>0.12621359223301001</v>
      </c>
      <c r="R13" s="13">
        <v>0.134328358208955</v>
      </c>
      <c r="S13" s="13">
        <v>0.152941176470588</v>
      </c>
      <c r="T13" s="13">
        <v>0.104761904761905</v>
      </c>
      <c r="U13" s="13">
        <v>0.109243697478992</v>
      </c>
      <c r="V13" s="13">
        <v>0.102362204724409</v>
      </c>
      <c r="W13" s="13">
        <v>5.3763440860215103E-2</v>
      </c>
      <c r="X13" s="13">
        <v>2.2935779816513801E-2</v>
      </c>
      <c r="Y13" s="13"/>
      <c r="Z13" s="13">
        <v>8.5271317829457405E-2</v>
      </c>
      <c r="AA13" s="13">
        <v>9.9337748344370896E-2</v>
      </c>
      <c r="AB13" s="13">
        <v>0.129251700680272</v>
      </c>
      <c r="AC13" s="13">
        <v>9.7701149425287404E-2</v>
      </c>
      <c r="AD13" s="13">
        <v>6.7961165048543701E-2</v>
      </c>
      <c r="AE13" s="13">
        <v>6.8627450980392204E-2</v>
      </c>
      <c r="AF13" s="13">
        <v>0.105263157894737</v>
      </c>
      <c r="AG13" s="13">
        <v>4.6511627906976702E-2</v>
      </c>
      <c r="AH13" s="13"/>
      <c r="AI13" s="13">
        <v>7.3170731707317097E-2</v>
      </c>
      <c r="AJ13" s="13">
        <v>7.7777777777777807E-2</v>
      </c>
      <c r="AK13" s="13">
        <v>6.9930069930069894E-2</v>
      </c>
      <c r="AL13" s="13">
        <v>0.11018711018711</v>
      </c>
      <c r="AM13" s="13">
        <v>6.6265060240963902E-2</v>
      </c>
      <c r="AN13" s="13"/>
      <c r="AO13" s="13">
        <v>8.3481349911190106E-2</v>
      </c>
      <c r="AP13" s="13">
        <v>0.100817438692098</v>
      </c>
      <c r="AQ13" s="13"/>
      <c r="AR13" s="13">
        <v>6.8965517241379296E-2</v>
      </c>
      <c r="AS13" s="13">
        <v>0.102564102564103</v>
      </c>
      <c r="AT13" s="13">
        <v>0</v>
      </c>
      <c r="AU13" s="13">
        <v>6.6666666666666693E-2</v>
      </c>
      <c r="AV13" s="13">
        <v>8.7719298245614002E-2</v>
      </c>
      <c r="AW13" s="13">
        <v>5.3333333333333302E-2</v>
      </c>
      <c r="AX13" s="13">
        <v>0.120481927710843</v>
      </c>
      <c r="AY13" s="13">
        <v>0.12903225806451599</v>
      </c>
      <c r="AZ13" s="13">
        <v>0.12631578947368399</v>
      </c>
      <c r="BA13" s="13">
        <v>9.2592592592592601E-2</v>
      </c>
      <c r="BB13" s="13">
        <v>6.1224489795918401E-2</v>
      </c>
      <c r="BC13" s="13">
        <v>3.8461538461538498E-2</v>
      </c>
      <c r="BD13" s="13"/>
      <c r="BE13" s="13">
        <v>8.2152974504249299E-2</v>
      </c>
    </row>
    <row r="14" spans="2:57" x14ac:dyDescent="0.25">
      <c r="B14" s="14" t="s">
        <v>297</v>
      </c>
      <c r="C14" s="13">
        <v>0.11505376344086</v>
      </c>
      <c r="D14" s="13">
        <v>0.114285714285714</v>
      </c>
      <c r="E14" s="13">
        <v>8.1967213114754106E-2</v>
      </c>
      <c r="F14" s="13">
        <v>0.13807531380753099</v>
      </c>
      <c r="G14" s="13">
        <v>0.11222444889779599</v>
      </c>
      <c r="H14" s="13"/>
      <c r="I14" s="13">
        <v>0.118329466357309</v>
      </c>
      <c r="J14" s="13">
        <v>0.11222444889779599</v>
      </c>
      <c r="K14" s="13"/>
      <c r="L14" s="13">
        <v>0.120967741935484</v>
      </c>
      <c r="M14" s="13">
        <v>0.133333333333333</v>
      </c>
      <c r="N14" s="13">
        <v>0.115789473684211</v>
      </c>
      <c r="O14" s="13">
        <v>9.8305084745762703E-2</v>
      </c>
      <c r="P14" s="13"/>
      <c r="Q14" s="13">
        <v>0.116504854368932</v>
      </c>
      <c r="R14" s="13">
        <v>0.14925373134328401</v>
      </c>
      <c r="S14" s="13">
        <v>0.188235294117647</v>
      </c>
      <c r="T14" s="13">
        <v>0.14285714285714299</v>
      </c>
      <c r="U14" s="13">
        <v>0.11764705882352899</v>
      </c>
      <c r="V14" s="13">
        <v>0.110236220472441</v>
      </c>
      <c r="W14" s="13">
        <v>9.6774193548387094E-2</v>
      </c>
      <c r="X14" s="13">
        <v>7.7981651376146793E-2</v>
      </c>
      <c r="Y14" s="13"/>
      <c r="Z14" s="13">
        <v>9.3023255813953501E-2</v>
      </c>
      <c r="AA14" s="13">
        <v>0.105960264900662</v>
      </c>
      <c r="AB14" s="13">
        <v>0.129251700680272</v>
      </c>
      <c r="AC14" s="13">
        <v>0.126436781609195</v>
      </c>
      <c r="AD14" s="13">
        <v>9.7087378640776698E-2</v>
      </c>
      <c r="AE14" s="13">
        <v>9.8039215686274495E-2</v>
      </c>
      <c r="AF14" s="13">
        <v>0.13157894736842099</v>
      </c>
      <c r="AG14" s="13">
        <v>0.15116279069767399</v>
      </c>
      <c r="AH14" s="13"/>
      <c r="AI14" s="13">
        <v>4.8780487804878099E-2</v>
      </c>
      <c r="AJ14" s="13">
        <v>0.11111111111111099</v>
      </c>
      <c r="AK14" s="13">
        <v>0.10489510489510501</v>
      </c>
      <c r="AL14" s="13">
        <v>0.13305613305613301</v>
      </c>
      <c r="AM14" s="13">
        <v>9.6385542168674704E-2</v>
      </c>
      <c r="AN14" s="13"/>
      <c r="AO14" s="13">
        <v>0.103019538188277</v>
      </c>
      <c r="AP14" s="13">
        <v>0.13351498637602199</v>
      </c>
      <c r="AQ14" s="13"/>
      <c r="AR14" s="13">
        <v>0.12068965517241401</v>
      </c>
      <c r="AS14" s="13">
        <v>0.102564102564103</v>
      </c>
      <c r="AT14" s="13">
        <v>0.1875</v>
      </c>
      <c r="AU14" s="13">
        <v>6.6666666666666693E-2</v>
      </c>
      <c r="AV14" s="13">
        <v>9.6491228070175405E-2</v>
      </c>
      <c r="AW14" s="13">
        <v>6.6666666666666693E-2</v>
      </c>
      <c r="AX14" s="13">
        <v>0.16867469879518099</v>
      </c>
      <c r="AY14" s="13">
        <v>0.12903225806451599</v>
      </c>
      <c r="AZ14" s="13">
        <v>0.14736842105263201</v>
      </c>
      <c r="BA14" s="13">
        <v>0.12962962962963001</v>
      </c>
      <c r="BB14" s="13">
        <v>0.102040816326531</v>
      </c>
      <c r="BC14" s="13">
        <v>0.134615384615385</v>
      </c>
      <c r="BD14" s="13"/>
      <c r="BE14" s="13">
        <v>0.14447592067988699</v>
      </c>
    </row>
    <row r="15" spans="2:57" x14ac:dyDescent="0.25">
      <c r="B15" s="14" t="s">
        <v>298</v>
      </c>
      <c r="C15" s="13">
        <v>9.3548387096774197E-2</v>
      </c>
      <c r="D15" s="13">
        <v>2.8571428571428598E-2</v>
      </c>
      <c r="E15" s="13">
        <v>8.1967213114754106E-2</v>
      </c>
      <c r="F15" s="13">
        <v>0.11715481171548101</v>
      </c>
      <c r="G15" s="13">
        <v>9.4188376753506997E-2</v>
      </c>
      <c r="H15" s="13"/>
      <c r="I15" s="13">
        <v>9.28074245939675E-2</v>
      </c>
      <c r="J15" s="13">
        <v>9.4188376753506997E-2</v>
      </c>
      <c r="K15" s="13"/>
      <c r="L15" s="13">
        <v>0.112903225806452</v>
      </c>
      <c r="M15" s="13">
        <v>0.11111111111111099</v>
      </c>
      <c r="N15" s="13">
        <v>0.10877192982456101</v>
      </c>
      <c r="O15" s="13">
        <v>5.7627118644067797E-2</v>
      </c>
      <c r="P15" s="13"/>
      <c r="Q15" s="13">
        <v>7.7669902912621394E-2</v>
      </c>
      <c r="R15" s="13">
        <v>0.104477611940299</v>
      </c>
      <c r="S15" s="13">
        <v>9.41176470588235E-2</v>
      </c>
      <c r="T15" s="13">
        <v>0.14285714285714299</v>
      </c>
      <c r="U15" s="13">
        <v>9.2436974789915999E-2</v>
      </c>
      <c r="V15" s="13">
        <v>0.15748031496063</v>
      </c>
      <c r="W15" s="13">
        <v>0.118279569892473</v>
      </c>
      <c r="X15" s="13">
        <v>3.2110091743119303E-2</v>
      </c>
      <c r="Y15" s="13"/>
      <c r="Z15" s="13">
        <v>3.8759689922480599E-2</v>
      </c>
      <c r="AA15" s="13">
        <v>5.2980132450331098E-2</v>
      </c>
      <c r="AB15" s="13">
        <v>0.136054421768707</v>
      </c>
      <c r="AC15" s="13">
        <v>0.12068965517241401</v>
      </c>
      <c r="AD15" s="13">
        <v>9.7087378640776698E-2</v>
      </c>
      <c r="AE15" s="13">
        <v>7.8431372549019607E-2</v>
      </c>
      <c r="AF15" s="13">
        <v>0.157894736842105</v>
      </c>
      <c r="AG15" s="13">
        <v>0.104651162790698</v>
      </c>
      <c r="AH15" s="13"/>
      <c r="AI15" s="13">
        <v>7.3170731707317097E-2</v>
      </c>
      <c r="AJ15" s="13">
        <v>8.8888888888888906E-2</v>
      </c>
      <c r="AK15" s="13">
        <v>4.8951048951049E-2</v>
      </c>
      <c r="AL15" s="13">
        <v>0.10602910602910599</v>
      </c>
      <c r="AM15" s="13">
        <v>0.102409638554217</v>
      </c>
      <c r="AN15" s="13"/>
      <c r="AO15" s="13">
        <v>9.4138543516873896E-2</v>
      </c>
      <c r="AP15" s="13">
        <v>9.2643051771117202E-2</v>
      </c>
      <c r="AQ15" s="13"/>
      <c r="AR15" s="13">
        <v>5.1724137931034503E-2</v>
      </c>
      <c r="AS15" s="13">
        <v>9.8901098901098897E-2</v>
      </c>
      <c r="AT15" s="13">
        <v>0</v>
      </c>
      <c r="AU15" s="13">
        <v>0.133333333333333</v>
      </c>
      <c r="AV15" s="13">
        <v>0.105263157894737</v>
      </c>
      <c r="AW15" s="13">
        <v>0.146666666666667</v>
      </c>
      <c r="AX15" s="13">
        <v>0.108433734939759</v>
      </c>
      <c r="AY15" s="13">
        <v>0</v>
      </c>
      <c r="AZ15" s="13">
        <v>9.4736842105263203E-2</v>
      </c>
      <c r="BA15" s="13">
        <v>3.7037037037037E-2</v>
      </c>
      <c r="BB15" s="13">
        <v>0.183673469387755</v>
      </c>
      <c r="BC15" s="13">
        <v>1.9230769230769201E-2</v>
      </c>
      <c r="BD15" s="13"/>
      <c r="BE15" s="13">
        <v>0.12747875354107599</v>
      </c>
    </row>
    <row r="16" spans="2:57" x14ac:dyDescent="0.25">
      <c r="B16" s="14" t="s">
        <v>217</v>
      </c>
      <c r="C16" s="13">
        <v>4.94623655913978E-2</v>
      </c>
      <c r="D16" s="13">
        <v>0</v>
      </c>
      <c r="E16" s="13">
        <v>4.91803278688525E-2</v>
      </c>
      <c r="F16" s="13">
        <v>6.2761506276150597E-2</v>
      </c>
      <c r="G16" s="13">
        <v>5.0100200400801598E-2</v>
      </c>
      <c r="H16" s="13"/>
      <c r="I16" s="13">
        <v>4.8723897911832903E-2</v>
      </c>
      <c r="J16" s="13">
        <v>5.0100200400801598E-2</v>
      </c>
      <c r="K16" s="13"/>
      <c r="L16" s="13">
        <v>4.0322580645161303E-2</v>
      </c>
      <c r="M16" s="13">
        <v>4.4444444444444398E-2</v>
      </c>
      <c r="N16" s="13">
        <v>8.42105263157895E-2</v>
      </c>
      <c r="O16" s="13">
        <v>2.3728813559322E-2</v>
      </c>
      <c r="P16" s="13"/>
      <c r="Q16" s="13">
        <v>1.94174757281553E-2</v>
      </c>
      <c r="R16" s="13">
        <v>1.49253731343284E-2</v>
      </c>
      <c r="S16" s="13">
        <v>4.7058823529411799E-2</v>
      </c>
      <c r="T16" s="13">
        <v>5.7142857142857099E-2</v>
      </c>
      <c r="U16" s="13">
        <v>8.40336134453782E-2</v>
      </c>
      <c r="V16" s="13">
        <v>9.4488188976377993E-2</v>
      </c>
      <c r="W16" s="13">
        <v>5.3763440860215103E-2</v>
      </c>
      <c r="X16" s="13">
        <v>2.2935779816513801E-2</v>
      </c>
      <c r="Y16" s="13"/>
      <c r="Z16" s="13">
        <v>6.9767441860465101E-2</v>
      </c>
      <c r="AA16" s="13">
        <v>4.6357615894039701E-2</v>
      </c>
      <c r="AB16" s="13">
        <v>2.04081632653061E-2</v>
      </c>
      <c r="AC16" s="13">
        <v>2.8735632183908E-2</v>
      </c>
      <c r="AD16" s="13">
        <v>4.85436893203883E-2</v>
      </c>
      <c r="AE16" s="13">
        <v>6.8627450980392204E-2</v>
      </c>
      <c r="AF16" s="13">
        <v>0.13157894736842099</v>
      </c>
      <c r="AG16" s="13">
        <v>5.8139534883720902E-2</v>
      </c>
      <c r="AH16" s="13"/>
      <c r="AI16" s="13">
        <v>0</v>
      </c>
      <c r="AJ16" s="13">
        <v>7.7777777777777807E-2</v>
      </c>
      <c r="AK16" s="13">
        <v>3.4965034965035002E-2</v>
      </c>
      <c r="AL16" s="13">
        <v>5.1975051975051999E-2</v>
      </c>
      <c r="AM16" s="13">
        <v>5.4216867469879498E-2</v>
      </c>
      <c r="AN16" s="13"/>
      <c r="AO16" s="13">
        <v>4.2628774422735299E-2</v>
      </c>
      <c r="AP16" s="13">
        <v>5.9945504087193499E-2</v>
      </c>
      <c r="AQ16" s="13"/>
      <c r="AR16" s="13">
        <v>1.72413793103448E-2</v>
      </c>
      <c r="AS16" s="13">
        <v>4.7619047619047603E-2</v>
      </c>
      <c r="AT16" s="13">
        <v>0</v>
      </c>
      <c r="AU16" s="13">
        <v>0.1</v>
      </c>
      <c r="AV16" s="13">
        <v>2.6315789473684199E-2</v>
      </c>
      <c r="AW16" s="13">
        <v>0.10666666666666701</v>
      </c>
      <c r="AX16" s="13">
        <v>6.02409638554217E-2</v>
      </c>
      <c r="AY16" s="13">
        <v>3.2258064516128997E-2</v>
      </c>
      <c r="AZ16" s="13">
        <v>6.3157894736842093E-2</v>
      </c>
      <c r="BA16" s="13">
        <v>5.5555555555555601E-2</v>
      </c>
      <c r="BB16" s="13">
        <v>0</v>
      </c>
      <c r="BC16" s="13">
        <v>5.7692307692307702E-2</v>
      </c>
      <c r="BD16" s="13"/>
      <c r="BE16" s="13">
        <v>3.9660056657223802E-2</v>
      </c>
    </row>
    <row r="17" spans="2:57" x14ac:dyDescent="0.25">
      <c r="B17" s="14" t="s">
        <v>218</v>
      </c>
      <c r="C17" s="13">
        <v>7.4193548387096797E-2</v>
      </c>
      <c r="D17" s="13">
        <v>5.7142857142857099E-2</v>
      </c>
      <c r="E17" s="13">
        <v>2.4590163934426201E-2</v>
      </c>
      <c r="F17" s="13">
        <v>6.6945606694560705E-2</v>
      </c>
      <c r="G17" s="13">
        <v>9.2184368737474903E-2</v>
      </c>
      <c r="H17" s="13"/>
      <c r="I17" s="13">
        <v>5.3364269141531299E-2</v>
      </c>
      <c r="J17" s="13">
        <v>9.2184368737474903E-2</v>
      </c>
      <c r="K17" s="13"/>
      <c r="L17" s="13">
        <v>7.25806451612903E-2</v>
      </c>
      <c r="M17" s="13">
        <v>7.1111111111111097E-2</v>
      </c>
      <c r="N17" s="13">
        <v>7.7192982456140397E-2</v>
      </c>
      <c r="O17" s="13">
        <v>7.4576271186440696E-2</v>
      </c>
      <c r="P17" s="13"/>
      <c r="Q17" s="13">
        <v>1.94174757281553E-2</v>
      </c>
      <c r="R17" s="13">
        <v>7.4626865671641798E-2</v>
      </c>
      <c r="S17" s="13">
        <v>1.1764705882352899E-2</v>
      </c>
      <c r="T17" s="13">
        <v>0.114285714285714</v>
      </c>
      <c r="U17" s="13">
        <v>5.8823529411764698E-2</v>
      </c>
      <c r="V17" s="13">
        <v>0.14173228346456701</v>
      </c>
      <c r="W17" s="13">
        <v>9.6774193548387094E-2</v>
      </c>
      <c r="X17" s="13">
        <v>6.8807339449541302E-2</v>
      </c>
      <c r="Y17" s="13"/>
      <c r="Z17" s="13">
        <v>6.9767441860465101E-2</v>
      </c>
      <c r="AA17" s="13">
        <v>9.9337748344370896E-2</v>
      </c>
      <c r="AB17" s="13">
        <v>4.08163265306122E-2</v>
      </c>
      <c r="AC17" s="13">
        <v>8.04597701149425E-2</v>
      </c>
      <c r="AD17" s="13">
        <v>0.12621359223301001</v>
      </c>
      <c r="AE17" s="13">
        <v>6.8627450980392204E-2</v>
      </c>
      <c r="AF17" s="13">
        <v>2.6315789473684199E-2</v>
      </c>
      <c r="AG17" s="13">
        <v>4.6511627906976702E-2</v>
      </c>
      <c r="AH17" s="13"/>
      <c r="AI17" s="13">
        <v>2.4390243902439001E-2</v>
      </c>
      <c r="AJ17" s="13">
        <v>4.4444444444444398E-2</v>
      </c>
      <c r="AK17" s="13">
        <v>4.8951048951049E-2</v>
      </c>
      <c r="AL17" s="13">
        <v>8.9397089397089402E-2</v>
      </c>
      <c r="AM17" s="13">
        <v>8.4337349397590397E-2</v>
      </c>
      <c r="AN17" s="13"/>
      <c r="AO17" s="13">
        <v>7.9928952042628801E-2</v>
      </c>
      <c r="AP17" s="13">
        <v>6.5395095367847406E-2</v>
      </c>
      <c r="AQ17" s="13"/>
      <c r="AR17" s="13">
        <v>6.8965517241379296E-2</v>
      </c>
      <c r="AS17" s="13">
        <v>0.102564102564103</v>
      </c>
      <c r="AT17" s="13">
        <v>0.125</v>
      </c>
      <c r="AU17" s="13">
        <v>6.6666666666666693E-2</v>
      </c>
      <c r="AV17" s="13">
        <v>5.2631578947368397E-2</v>
      </c>
      <c r="AW17" s="13">
        <v>0.08</v>
      </c>
      <c r="AX17" s="13">
        <v>4.81927710843374E-2</v>
      </c>
      <c r="AY17" s="13">
        <v>6.4516129032258104E-2</v>
      </c>
      <c r="AZ17" s="13">
        <v>4.2105263157894701E-2</v>
      </c>
      <c r="BA17" s="13">
        <v>7.4074074074074098E-2</v>
      </c>
      <c r="BB17" s="13">
        <v>0.102040816326531</v>
      </c>
      <c r="BC17" s="13">
        <v>3.8461538461538498E-2</v>
      </c>
      <c r="BD17" s="13"/>
      <c r="BE17" s="13">
        <v>7.9320113314447604E-2</v>
      </c>
    </row>
    <row r="18" spans="2:57" x14ac:dyDescent="0.25">
      <c r="B18" s="14" t="s">
        <v>266</v>
      </c>
      <c r="C18" s="13">
        <v>0.119354838709677</v>
      </c>
      <c r="D18" s="13">
        <v>1.4285714285714299E-2</v>
      </c>
      <c r="E18" s="13">
        <v>5.7377049180327898E-2</v>
      </c>
      <c r="F18" s="13">
        <v>7.9497907949790794E-2</v>
      </c>
      <c r="G18" s="13">
        <v>0.168336673346693</v>
      </c>
      <c r="H18" s="13"/>
      <c r="I18" s="13">
        <v>6.2645011600928099E-2</v>
      </c>
      <c r="J18" s="13">
        <v>0.168336673346693</v>
      </c>
      <c r="K18" s="13"/>
      <c r="L18" s="13">
        <v>0.112903225806452</v>
      </c>
      <c r="M18" s="13">
        <v>9.7777777777777797E-2</v>
      </c>
      <c r="N18" s="13">
        <v>0.12631578947368399</v>
      </c>
      <c r="O18" s="13">
        <v>0.132203389830508</v>
      </c>
      <c r="P18" s="13"/>
      <c r="Q18" s="13">
        <v>2.9126213592233E-2</v>
      </c>
      <c r="R18" s="13">
        <v>4.47761194029851E-2</v>
      </c>
      <c r="S18" s="13">
        <v>9.41176470588235E-2</v>
      </c>
      <c r="T18" s="13">
        <v>7.6190476190476197E-2</v>
      </c>
      <c r="U18" s="13">
        <v>0.109243697478992</v>
      </c>
      <c r="V18" s="13">
        <v>0.14173228346456701</v>
      </c>
      <c r="W18" s="13">
        <v>0.19354838709677399</v>
      </c>
      <c r="X18" s="13">
        <v>0.18348623853210999</v>
      </c>
      <c r="Y18" s="13"/>
      <c r="Z18" s="13">
        <v>0.13178294573643401</v>
      </c>
      <c r="AA18" s="13">
        <v>0.105960264900662</v>
      </c>
      <c r="AB18" s="13">
        <v>9.5238095238095205E-2</v>
      </c>
      <c r="AC18" s="13">
        <v>0.18965517241379301</v>
      </c>
      <c r="AD18" s="13">
        <v>0.13592233009708701</v>
      </c>
      <c r="AE18" s="13">
        <v>3.9215686274509803E-2</v>
      </c>
      <c r="AF18" s="13">
        <v>0.21052631578947401</v>
      </c>
      <c r="AG18" s="13">
        <v>5.8139534883720902E-2</v>
      </c>
      <c r="AH18" s="13"/>
      <c r="AI18" s="13">
        <v>0.12195121951219499</v>
      </c>
      <c r="AJ18" s="13">
        <v>7.7777777777777807E-2</v>
      </c>
      <c r="AK18" s="13">
        <v>7.69230769230769E-2</v>
      </c>
      <c r="AL18" s="13">
        <v>0.12681912681912699</v>
      </c>
      <c r="AM18" s="13">
        <v>0.156626506024096</v>
      </c>
      <c r="AN18" s="13"/>
      <c r="AO18" s="13">
        <v>0.136767317939609</v>
      </c>
      <c r="AP18" s="13">
        <v>9.2643051771117202E-2</v>
      </c>
      <c r="AQ18" s="13"/>
      <c r="AR18" s="13">
        <v>0.10344827586206901</v>
      </c>
      <c r="AS18" s="13">
        <v>0.146520146520147</v>
      </c>
      <c r="AT18" s="13">
        <v>0.1875</v>
      </c>
      <c r="AU18" s="13">
        <v>0.1</v>
      </c>
      <c r="AV18" s="13">
        <v>0.105263157894737</v>
      </c>
      <c r="AW18" s="13">
        <v>0.08</v>
      </c>
      <c r="AX18" s="13">
        <v>0.132530120481928</v>
      </c>
      <c r="AY18" s="13">
        <v>9.6774193548387094E-2</v>
      </c>
      <c r="AZ18" s="13">
        <v>0.157894736842105</v>
      </c>
      <c r="BA18" s="13">
        <v>0.11111111111111099</v>
      </c>
      <c r="BB18" s="13">
        <v>2.04081632653061E-2</v>
      </c>
      <c r="BC18" s="13">
        <v>9.6153846153846201E-2</v>
      </c>
      <c r="BD18" s="13"/>
      <c r="BE18" s="13">
        <v>0.12747875354107599</v>
      </c>
    </row>
    <row r="19" spans="2:57" x14ac:dyDescent="0.25">
      <c r="B19" s="14" t="s">
        <v>267</v>
      </c>
      <c r="C19" s="13">
        <v>9.0322580645161299E-2</v>
      </c>
      <c r="D19" s="13">
        <v>1.4285714285714299E-2</v>
      </c>
      <c r="E19" s="13">
        <v>1.63934426229508E-2</v>
      </c>
      <c r="F19" s="13">
        <v>4.6025104602510497E-2</v>
      </c>
      <c r="G19" s="13">
        <v>0.14028056112224399</v>
      </c>
      <c r="H19" s="13"/>
      <c r="I19" s="13">
        <v>3.2482598607888602E-2</v>
      </c>
      <c r="J19" s="13">
        <v>0.14028056112224399</v>
      </c>
      <c r="K19" s="13"/>
      <c r="L19" s="13">
        <v>4.8387096774193498E-2</v>
      </c>
      <c r="M19" s="13">
        <v>0.08</v>
      </c>
      <c r="N19" s="13">
        <v>6.3157894736842093E-2</v>
      </c>
      <c r="O19" s="13">
        <v>0.14237288135593201</v>
      </c>
      <c r="P19" s="13"/>
      <c r="Q19" s="13">
        <v>0</v>
      </c>
      <c r="R19" s="13">
        <v>0</v>
      </c>
      <c r="S19" s="13">
        <v>2.3529411764705899E-2</v>
      </c>
      <c r="T19" s="13">
        <v>2.8571428571428598E-2</v>
      </c>
      <c r="U19" s="13">
        <v>8.40336134453782E-2</v>
      </c>
      <c r="V19" s="13">
        <v>4.7244094488188997E-2</v>
      </c>
      <c r="W19" s="13">
        <v>6.4516129032258104E-2</v>
      </c>
      <c r="X19" s="13">
        <v>0.26146788990825698</v>
      </c>
      <c r="Y19" s="13"/>
      <c r="Z19" s="13">
        <v>4.6511627906976702E-2</v>
      </c>
      <c r="AA19" s="13">
        <v>0.105960264900662</v>
      </c>
      <c r="AB19" s="13">
        <v>0.14285714285714299</v>
      </c>
      <c r="AC19" s="13">
        <v>9.1954022988505704E-2</v>
      </c>
      <c r="AD19" s="13">
        <v>6.7961165048543701E-2</v>
      </c>
      <c r="AE19" s="13">
        <v>5.8823529411764698E-2</v>
      </c>
      <c r="AF19" s="13">
        <v>7.8947368421052599E-2</v>
      </c>
      <c r="AG19" s="13">
        <v>0.104651162790698</v>
      </c>
      <c r="AH19" s="13"/>
      <c r="AI19" s="13">
        <v>4.8780487804878099E-2</v>
      </c>
      <c r="AJ19" s="13">
        <v>5.5555555555555601E-2</v>
      </c>
      <c r="AK19" s="13">
        <v>5.5944055944055902E-2</v>
      </c>
      <c r="AL19" s="13">
        <v>8.1081081081081099E-2</v>
      </c>
      <c r="AM19" s="13">
        <v>0.180722891566265</v>
      </c>
      <c r="AN19" s="13"/>
      <c r="AO19" s="13">
        <v>9.59147424511545E-2</v>
      </c>
      <c r="AP19" s="13">
        <v>8.1743869209809306E-2</v>
      </c>
      <c r="AQ19" s="13"/>
      <c r="AR19" s="13">
        <v>8.6206896551724102E-2</v>
      </c>
      <c r="AS19" s="13">
        <v>0.13186813186813201</v>
      </c>
      <c r="AT19" s="13">
        <v>0</v>
      </c>
      <c r="AU19" s="13">
        <v>6.6666666666666693E-2</v>
      </c>
      <c r="AV19" s="13">
        <v>0.105263157894737</v>
      </c>
      <c r="AW19" s="13">
        <v>0.133333333333333</v>
      </c>
      <c r="AX19" s="13">
        <v>1.20481927710843E-2</v>
      </c>
      <c r="AY19" s="13">
        <v>0.12903225806451599</v>
      </c>
      <c r="AZ19" s="13">
        <v>5.2631578947368397E-2</v>
      </c>
      <c r="BA19" s="13">
        <v>5.5555555555555601E-2</v>
      </c>
      <c r="BB19" s="13">
        <v>2.04081632653061E-2</v>
      </c>
      <c r="BC19" s="13">
        <v>9.6153846153846201E-2</v>
      </c>
      <c r="BD19" s="13"/>
      <c r="BE19" s="13">
        <v>9.9150141643059506E-2</v>
      </c>
    </row>
    <row r="20" spans="2:57" x14ac:dyDescent="0.25">
      <c r="B20" s="14" t="s">
        <v>222</v>
      </c>
      <c r="C20" s="13">
        <v>1.9354838709677399E-2</v>
      </c>
      <c r="D20" s="13">
        <v>0</v>
      </c>
      <c r="E20" s="13">
        <v>2.4590163934426201E-2</v>
      </c>
      <c r="F20" s="13">
        <v>2.5104602510460299E-2</v>
      </c>
      <c r="G20" s="13">
        <v>1.8036072144288599E-2</v>
      </c>
      <c r="H20" s="13"/>
      <c r="I20" s="13">
        <v>2.0881670533642701E-2</v>
      </c>
      <c r="J20" s="13">
        <v>1.8036072144288599E-2</v>
      </c>
      <c r="K20" s="13"/>
      <c r="L20" s="13">
        <v>0</v>
      </c>
      <c r="M20" s="13">
        <v>1.3333333333333299E-2</v>
      </c>
      <c r="N20" s="13">
        <v>1.7543859649122799E-2</v>
      </c>
      <c r="O20" s="13">
        <v>3.3898305084745797E-2</v>
      </c>
      <c r="P20" s="13"/>
      <c r="Q20" s="13">
        <v>0</v>
      </c>
      <c r="R20" s="13">
        <v>1.49253731343284E-2</v>
      </c>
      <c r="S20" s="13">
        <v>1.1764705882352899E-2</v>
      </c>
      <c r="T20" s="13">
        <v>9.5238095238095195E-3</v>
      </c>
      <c r="U20" s="13">
        <v>3.3613445378151301E-2</v>
      </c>
      <c r="V20" s="13">
        <v>3.9370078740157501E-2</v>
      </c>
      <c r="W20" s="13">
        <v>1.0752688172042999E-2</v>
      </c>
      <c r="X20" s="13">
        <v>2.2935779816513801E-2</v>
      </c>
      <c r="Y20" s="13"/>
      <c r="Z20" s="13">
        <v>0</v>
      </c>
      <c r="AA20" s="13">
        <v>1.9867549668874201E-2</v>
      </c>
      <c r="AB20" s="13">
        <v>2.7210884353741499E-2</v>
      </c>
      <c r="AC20" s="13">
        <v>1.1494252873563199E-2</v>
      </c>
      <c r="AD20" s="13">
        <v>1.94174757281553E-2</v>
      </c>
      <c r="AE20" s="13">
        <v>5.8823529411764698E-2</v>
      </c>
      <c r="AF20" s="13">
        <v>0</v>
      </c>
      <c r="AG20" s="13">
        <v>1.16279069767442E-2</v>
      </c>
      <c r="AH20" s="13"/>
      <c r="AI20" s="13">
        <v>0</v>
      </c>
      <c r="AJ20" s="13">
        <v>1.1111111111111099E-2</v>
      </c>
      <c r="AK20" s="13">
        <v>2.0979020979021001E-2</v>
      </c>
      <c r="AL20" s="13">
        <v>2.0790020790020802E-2</v>
      </c>
      <c r="AM20" s="13">
        <v>1.8072289156626498E-2</v>
      </c>
      <c r="AN20" s="13"/>
      <c r="AO20" s="13">
        <v>2.66429840142096E-2</v>
      </c>
      <c r="AP20" s="13">
        <v>8.1743869209809292E-3</v>
      </c>
      <c r="AQ20" s="13"/>
      <c r="AR20" s="13">
        <v>1.72413793103448E-2</v>
      </c>
      <c r="AS20" s="13">
        <v>1.4652014652014701E-2</v>
      </c>
      <c r="AT20" s="13">
        <v>0</v>
      </c>
      <c r="AU20" s="13">
        <v>3.3333333333333298E-2</v>
      </c>
      <c r="AV20" s="13">
        <v>0</v>
      </c>
      <c r="AW20" s="13">
        <v>1.3333333333333299E-2</v>
      </c>
      <c r="AX20" s="13">
        <v>2.40963855421687E-2</v>
      </c>
      <c r="AY20" s="13">
        <v>3.2258064516128997E-2</v>
      </c>
      <c r="AZ20" s="13">
        <v>4.2105263157894701E-2</v>
      </c>
      <c r="BA20" s="13">
        <v>1.85185185185185E-2</v>
      </c>
      <c r="BB20" s="13">
        <v>2.04081632653061E-2</v>
      </c>
      <c r="BC20" s="13">
        <v>3.8461538461538498E-2</v>
      </c>
      <c r="BD20" s="13"/>
      <c r="BE20" s="13">
        <v>1.1331444759206799E-2</v>
      </c>
    </row>
    <row r="21" spans="2:57" x14ac:dyDescent="0.25">
      <c r="B21" s="14" t="s">
        <v>82</v>
      </c>
      <c r="C21" s="19">
        <v>0.10107526881720399</v>
      </c>
      <c r="D21" s="19">
        <v>5.7142857142857099E-2</v>
      </c>
      <c r="E21" s="19">
        <v>0.13114754098360701</v>
      </c>
      <c r="F21" s="19">
        <v>0.11715481171548101</v>
      </c>
      <c r="G21" s="19">
        <v>9.2184368737474903E-2</v>
      </c>
      <c r="H21" s="19"/>
      <c r="I21" s="19">
        <v>0.111368909512761</v>
      </c>
      <c r="J21" s="19">
        <v>9.2184368737474903E-2</v>
      </c>
      <c r="K21" s="19"/>
      <c r="L21" s="19">
        <v>4.8387096774193498E-2</v>
      </c>
      <c r="M21" s="19">
        <v>5.7777777777777803E-2</v>
      </c>
      <c r="N21" s="19">
        <v>0.105263157894737</v>
      </c>
      <c r="O21" s="19">
        <v>0.152542372881356</v>
      </c>
      <c r="P21" s="19"/>
      <c r="Q21" s="19">
        <v>6.7961165048543701E-2</v>
      </c>
      <c r="R21" s="19">
        <v>8.9552238805970102E-2</v>
      </c>
      <c r="S21" s="19">
        <v>2.3529411764705899E-2</v>
      </c>
      <c r="T21" s="19">
        <v>8.5714285714285701E-2</v>
      </c>
      <c r="U21" s="19">
        <v>0.109243697478992</v>
      </c>
      <c r="V21" s="19">
        <v>3.9370078740157501E-2</v>
      </c>
      <c r="W21" s="19">
        <v>0.15053763440860199</v>
      </c>
      <c r="X21" s="19">
        <v>0.146788990825688</v>
      </c>
      <c r="Y21" s="19"/>
      <c r="Z21" s="19">
        <v>9.3023255813953501E-2</v>
      </c>
      <c r="AA21" s="19">
        <v>0.13245033112582799</v>
      </c>
      <c r="AB21" s="19">
        <v>0.115646258503401</v>
      </c>
      <c r="AC21" s="19">
        <v>5.7471264367816098E-2</v>
      </c>
      <c r="AD21" s="19">
        <v>0.13592233009708701</v>
      </c>
      <c r="AE21" s="19">
        <v>0.13725490196078399</v>
      </c>
      <c r="AF21" s="19">
        <v>5.2631578947368397E-2</v>
      </c>
      <c r="AG21" s="19">
        <v>5.8139534883720902E-2</v>
      </c>
      <c r="AH21" s="19"/>
      <c r="AI21" s="19">
        <v>4.8780487804878099E-2</v>
      </c>
      <c r="AJ21" s="19">
        <v>4.4444444444444398E-2</v>
      </c>
      <c r="AK21" s="19">
        <v>0.18181818181818199</v>
      </c>
      <c r="AL21" s="19">
        <v>9.3555093555093602E-2</v>
      </c>
      <c r="AM21" s="19">
        <v>7.2289156626505993E-2</v>
      </c>
      <c r="AN21" s="19"/>
      <c r="AO21" s="19">
        <v>9.59147424511545E-2</v>
      </c>
      <c r="AP21" s="19">
        <v>0.108991825613079</v>
      </c>
      <c r="AQ21" s="19"/>
      <c r="AR21" s="19">
        <v>0.13793103448275901</v>
      </c>
      <c r="AS21" s="19">
        <v>8.0586080586080605E-2</v>
      </c>
      <c r="AT21" s="19">
        <v>0.125</v>
      </c>
      <c r="AU21" s="19">
        <v>0.133333333333333</v>
      </c>
      <c r="AV21" s="19">
        <v>9.6491228070175405E-2</v>
      </c>
      <c r="AW21" s="19">
        <v>0.12</v>
      </c>
      <c r="AX21" s="19">
        <v>6.02409638554217E-2</v>
      </c>
      <c r="AY21" s="19">
        <v>0.16129032258064499</v>
      </c>
      <c r="AZ21" s="19">
        <v>4.2105263157894701E-2</v>
      </c>
      <c r="BA21" s="19">
        <v>0.16666666666666699</v>
      </c>
      <c r="BB21" s="19">
        <v>6.1224489795918401E-2</v>
      </c>
      <c r="BC21" s="19">
        <v>0.230769230769231</v>
      </c>
      <c r="BD21" s="19"/>
      <c r="BE21" s="19">
        <v>8.2152974504249299E-2</v>
      </c>
    </row>
    <row r="22" spans="2:57" x14ac:dyDescent="0.25">
      <c r="B22" s="15" t="s">
        <v>253</v>
      </c>
    </row>
    <row r="23" spans="2:57" x14ac:dyDescent="0.25">
      <c r="B23" t="s">
        <v>84</v>
      </c>
    </row>
    <row r="24" spans="2:57" x14ac:dyDescent="0.25">
      <c r="B24" t="s">
        <v>85</v>
      </c>
    </row>
    <row r="26" spans="2:57" x14ac:dyDescent="0.25">
      <c r="B2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300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x14ac:dyDescent="0.25">
      <c r="B8" s="14" t="s">
        <v>269</v>
      </c>
      <c r="C8" s="13">
        <v>0.35698924731182802</v>
      </c>
      <c r="D8" s="13">
        <v>0.27142857142857102</v>
      </c>
      <c r="E8" s="13">
        <v>0.31967213114754101</v>
      </c>
      <c r="F8" s="13">
        <v>0.326359832635983</v>
      </c>
      <c r="G8" s="13">
        <v>0.39278557114228502</v>
      </c>
      <c r="H8" s="13"/>
      <c r="I8" s="13">
        <v>0.31554524361948999</v>
      </c>
      <c r="J8" s="13">
        <v>0.39278557114228502</v>
      </c>
      <c r="K8" s="13"/>
      <c r="L8" s="13">
        <v>0.36290322580645201</v>
      </c>
      <c r="M8" s="13">
        <v>0.38222222222222202</v>
      </c>
      <c r="N8" s="13">
        <v>0.36140350877193</v>
      </c>
      <c r="O8" s="13">
        <v>0.33220338983050801</v>
      </c>
      <c r="P8" s="13"/>
      <c r="Q8" s="13">
        <v>0.32038834951456302</v>
      </c>
      <c r="R8" s="13">
        <v>0.25373134328358199</v>
      </c>
      <c r="S8" s="13">
        <v>0.36470588235294099</v>
      </c>
      <c r="T8" s="13">
        <v>0.29523809523809502</v>
      </c>
      <c r="U8" s="13">
        <v>0.31932773109243701</v>
      </c>
      <c r="V8" s="13">
        <v>0.43307086614173201</v>
      </c>
      <c r="W8" s="13">
        <v>0.38709677419354799</v>
      </c>
      <c r="X8" s="13">
        <v>0.408256880733945</v>
      </c>
      <c r="Y8" s="13"/>
      <c r="Z8" s="13">
        <v>0.32558139534883701</v>
      </c>
      <c r="AA8" s="13">
        <v>0.36423841059602602</v>
      </c>
      <c r="AB8" s="13">
        <v>0.36054421768707501</v>
      </c>
      <c r="AC8" s="13">
        <v>0.45977011494252901</v>
      </c>
      <c r="AD8" s="13">
        <v>0.36893203883495101</v>
      </c>
      <c r="AE8" s="13">
        <v>0.18627450980392199</v>
      </c>
      <c r="AF8" s="13">
        <v>0.28947368421052599</v>
      </c>
      <c r="AG8" s="13">
        <v>0.39534883720930197</v>
      </c>
      <c r="AH8" s="13"/>
      <c r="AI8" s="13">
        <v>0.39024390243902402</v>
      </c>
      <c r="AJ8" s="13">
        <v>0.22222222222222199</v>
      </c>
      <c r="AK8" s="13">
        <v>0.21678321678321699</v>
      </c>
      <c r="AL8" s="13">
        <v>0.35343035343035301</v>
      </c>
      <c r="AM8" s="13">
        <v>0.55421686746987997</v>
      </c>
      <c r="AN8" s="13"/>
      <c r="AO8" s="13">
        <v>0.37477797513321498</v>
      </c>
      <c r="AP8" s="13">
        <v>0.32970027247956402</v>
      </c>
      <c r="AQ8" s="13"/>
      <c r="AR8" s="13">
        <v>0.34482758620689702</v>
      </c>
      <c r="AS8" s="13">
        <v>0.43956043956044</v>
      </c>
      <c r="AT8" s="13">
        <v>0.25</v>
      </c>
      <c r="AU8" s="13">
        <v>0.33333333333333298</v>
      </c>
      <c r="AV8" s="13">
        <v>0.25438596491228099</v>
      </c>
      <c r="AW8" s="13">
        <v>0.34666666666666701</v>
      </c>
      <c r="AX8" s="13">
        <v>0.32530120481927699</v>
      </c>
      <c r="AY8" s="13">
        <v>0.35483870967741898</v>
      </c>
      <c r="AZ8" s="13">
        <v>0.38947368421052603</v>
      </c>
      <c r="BA8" s="13">
        <v>0.25925925925925902</v>
      </c>
      <c r="BB8" s="13">
        <v>0.28571428571428598</v>
      </c>
      <c r="BC8" s="13">
        <v>0.38461538461538503</v>
      </c>
      <c r="BD8" s="13"/>
      <c r="BE8" s="13">
        <v>0.39093484419263502</v>
      </c>
    </row>
    <row r="9" spans="2:57" x14ac:dyDescent="0.25">
      <c r="B9" s="14" t="s">
        <v>270</v>
      </c>
      <c r="C9" s="13">
        <v>0.47956989247311799</v>
      </c>
      <c r="D9" s="13">
        <v>0.5</v>
      </c>
      <c r="E9" s="13">
        <v>0.49180327868852503</v>
      </c>
      <c r="F9" s="13">
        <v>0.497907949790795</v>
      </c>
      <c r="G9" s="13">
        <v>0.46492985971943901</v>
      </c>
      <c r="H9" s="13"/>
      <c r="I9" s="13">
        <v>0.496519721577726</v>
      </c>
      <c r="J9" s="13">
        <v>0.46492985971943901</v>
      </c>
      <c r="K9" s="13"/>
      <c r="L9" s="13">
        <v>0.51612903225806495</v>
      </c>
      <c r="M9" s="13">
        <v>0.49333333333333301</v>
      </c>
      <c r="N9" s="13">
        <v>0.50175438596491195</v>
      </c>
      <c r="O9" s="13">
        <v>0.43389830508474603</v>
      </c>
      <c r="P9" s="13"/>
      <c r="Q9" s="13">
        <v>0.50485436893203905</v>
      </c>
      <c r="R9" s="13">
        <v>0.62686567164179097</v>
      </c>
      <c r="S9" s="13">
        <v>0.44705882352941201</v>
      </c>
      <c r="T9" s="13">
        <v>0.55238095238095197</v>
      </c>
      <c r="U9" s="13">
        <v>0.56302521008403394</v>
      </c>
      <c r="V9" s="13">
        <v>0.47244094488188998</v>
      </c>
      <c r="W9" s="13">
        <v>0.41935483870967699</v>
      </c>
      <c r="X9" s="13">
        <v>0.394495412844037</v>
      </c>
      <c r="Y9" s="13"/>
      <c r="Z9" s="13">
        <v>0.50387596899224796</v>
      </c>
      <c r="AA9" s="13">
        <v>0.48344370860927199</v>
      </c>
      <c r="AB9" s="13">
        <v>0.46258503401360501</v>
      </c>
      <c r="AC9" s="13">
        <v>0.431034482758621</v>
      </c>
      <c r="AD9" s="13">
        <v>0.43689320388349501</v>
      </c>
      <c r="AE9" s="13">
        <v>0.53921568627451</v>
      </c>
      <c r="AF9" s="13">
        <v>0.63157894736842102</v>
      </c>
      <c r="AG9" s="13">
        <v>0.47674418604651198</v>
      </c>
      <c r="AH9" s="13"/>
      <c r="AI9" s="13">
        <v>0.51219512195121997</v>
      </c>
      <c r="AJ9" s="13">
        <v>0.51111111111111096</v>
      </c>
      <c r="AK9" s="13">
        <v>0.49650349650349701</v>
      </c>
      <c r="AL9" s="13">
        <v>0.52390852390852405</v>
      </c>
      <c r="AM9" s="13">
        <v>0.31927710843373502</v>
      </c>
      <c r="AN9" s="13"/>
      <c r="AO9" s="13">
        <v>0.47069271758436898</v>
      </c>
      <c r="AP9" s="13">
        <v>0.49318801089918302</v>
      </c>
      <c r="AQ9" s="13"/>
      <c r="AR9" s="13">
        <v>0.46551724137931</v>
      </c>
      <c r="AS9" s="13">
        <v>0.41758241758241799</v>
      </c>
      <c r="AT9" s="13">
        <v>0.4375</v>
      </c>
      <c r="AU9" s="13">
        <v>0.43333333333333302</v>
      </c>
      <c r="AV9" s="13">
        <v>0.63157894736842102</v>
      </c>
      <c r="AW9" s="13">
        <v>0.48</v>
      </c>
      <c r="AX9" s="13">
        <v>0.45783132530120502</v>
      </c>
      <c r="AY9" s="13">
        <v>0.58064516129032295</v>
      </c>
      <c r="AZ9" s="13">
        <v>0.47368421052631599</v>
      </c>
      <c r="BA9" s="13">
        <v>0.53703703703703698</v>
      </c>
      <c r="BB9" s="13">
        <v>0.51020408163265296</v>
      </c>
      <c r="BC9" s="13">
        <v>0.42307692307692302</v>
      </c>
      <c r="BD9" s="13"/>
      <c r="BE9" s="13">
        <v>0.46175637393767699</v>
      </c>
    </row>
    <row r="10" spans="2:57" x14ac:dyDescent="0.25">
      <c r="B10" s="14" t="s">
        <v>271</v>
      </c>
      <c r="C10" s="13">
        <v>8.6021505376344107E-2</v>
      </c>
      <c r="D10" s="13">
        <v>0.2</v>
      </c>
      <c r="E10" s="13">
        <v>0.114754098360656</v>
      </c>
      <c r="F10" s="13">
        <v>7.9497907949790794E-2</v>
      </c>
      <c r="G10" s="13">
        <v>6.6132264529058099E-2</v>
      </c>
      <c r="H10" s="13"/>
      <c r="I10" s="13">
        <v>0.10904872389791199</v>
      </c>
      <c r="J10" s="13">
        <v>6.6132264529058099E-2</v>
      </c>
      <c r="K10" s="13"/>
      <c r="L10" s="13">
        <v>7.25806451612903E-2</v>
      </c>
      <c r="M10" s="13">
        <v>0.08</v>
      </c>
      <c r="N10" s="13">
        <v>8.0701754385964899E-2</v>
      </c>
      <c r="O10" s="13">
        <v>0.101694915254237</v>
      </c>
      <c r="P10" s="13"/>
      <c r="Q10" s="13">
        <v>0.15533980582524301</v>
      </c>
      <c r="R10" s="13">
        <v>7.4626865671641798E-2</v>
      </c>
      <c r="S10" s="13">
        <v>0.11764705882352899</v>
      </c>
      <c r="T10" s="13">
        <v>6.6666666666666693E-2</v>
      </c>
      <c r="U10" s="13">
        <v>5.0420168067226899E-2</v>
      </c>
      <c r="V10" s="13">
        <v>7.0866141732283505E-2</v>
      </c>
      <c r="W10" s="13">
        <v>0.118279569892473</v>
      </c>
      <c r="X10" s="13">
        <v>6.8807339449541302E-2</v>
      </c>
      <c r="Y10" s="13"/>
      <c r="Z10" s="13">
        <v>0.10077519379845</v>
      </c>
      <c r="AA10" s="13">
        <v>6.6225165562913899E-2</v>
      </c>
      <c r="AB10" s="13">
        <v>0.102040816326531</v>
      </c>
      <c r="AC10" s="13">
        <v>4.5977011494252901E-2</v>
      </c>
      <c r="AD10" s="13">
        <v>0.12621359223301001</v>
      </c>
      <c r="AE10" s="13">
        <v>0.10784313725490199</v>
      </c>
      <c r="AF10" s="13">
        <v>5.2631578947368397E-2</v>
      </c>
      <c r="AG10" s="13">
        <v>9.3023255813953501E-2</v>
      </c>
      <c r="AH10" s="13"/>
      <c r="AI10" s="13">
        <v>4.8780487804878099E-2</v>
      </c>
      <c r="AJ10" s="13">
        <v>0.17777777777777801</v>
      </c>
      <c r="AK10" s="13">
        <v>0.13986013986014001</v>
      </c>
      <c r="AL10" s="13">
        <v>7.0686070686070704E-2</v>
      </c>
      <c r="AM10" s="13">
        <v>4.81927710843374E-2</v>
      </c>
      <c r="AN10" s="13"/>
      <c r="AO10" s="13">
        <v>7.9928952042628801E-2</v>
      </c>
      <c r="AP10" s="13">
        <v>9.5367847411444107E-2</v>
      </c>
      <c r="AQ10" s="13"/>
      <c r="AR10" s="13">
        <v>5.1724137931034503E-2</v>
      </c>
      <c r="AS10" s="13">
        <v>9.8901098901098897E-2</v>
      </c>
      <c r="AT10" s="13">
        <v>0.125</v>
      </c>
      <c r="AU10" s="13">
        <v>6.6666666666666693E-2</v>
      </c>
      <c r="AV10" s="13">
        <v>6.14035087719298E-2</v>
      </c>
      <c r="AW10" s="13">
        <v>0.08</v>
      </c>
      <c r="AX10" s="13">
        <v>0.156626506024096</v>
      </c>
      <c r="AY10" s="13">
        <v>0</v>
      </c>
      <c r="AZ10" s="13">
        <v>0.105263157894737</v>
      </c>
      <c r="BA10" s="13">
        <v>5.5555555555555601E-2</v>
      </c>
      <c r="BB10" s="13">
        <v>0.122448979591837</v>
      </c>
      <c r="BC10" s="13">
        <v>1.9230769230769201E-2</v>
      </c>
      <c r="BD10" s="13"/>
      <c r="BE10" s="13">
        <v>8.4985835694051007E-2</v>
      </c>
    </row>
    <row r="11" spans="2:57" x14ac:dyDescent="0.25">
      <c r="B11" s="14" t="s">
        <v>272</v>
      </c>
      <c r="C11" s="13">
        <v>2.25806451612903E-2</v>
      </c>
      <c r="D11" s="13">
        <v>1.4285714285714299E-2</v>
      </c>
      <c r="E11" s="13">
        <v>3.2786885245901599E-2</v>
      </c>
      <c r="F11" s="13">
        <v>2.5104602510460299E-2</v>
      </c>
      <c r="G11" s="13">
        <v>2.0040080160320599E-2</v>
      </c>
      <c r="H11" s="13"/>
      <c r="I11" s="13">
        <v>2.5522041763341101E-2</v>
      </c>
      <c r="J11" s="13">
        <v>2.0040080160320599E-2</v>
      </c>
      <c r="K11" s="13"/>
      <c r="L11" s="13">
        <v>2.4193548387096801E-2</v>
      </c>
      <c r="M11" s="13">
        <v>8.8888888888888906E-3</v>
      </c>
      <c r="N11" s="13">
        <v>2.1052631578947399E-2</v>
      </c>
      <c r="O11" s="13">
        <v>3.3898305084745797E-2</v>
      </c>
      <c r="P11" s="13"/>
      <c r="Q11" s="13">
        <v>9.7087378640776708E-3</v>
      </c>
      <c r="R11" s="13">
        <v>1.49253731343284E-2</v>
      </c>
      <c r="S11" s="13">
        <v>4.7058823529411799E-2</v>
      </c>
      <c r="T11" s="13">
        <v>1.9047619047619001E-2</v>
      </c>
      <c r="U11" s="13">
        <v>2.5210084033613401E-2</v>
      </c>
      <c r="V11" s="13">
        <v>0</v>
      </c>
      <c r="W11" s="13">
        <v>1.0752688172042999E-2</v>
      </c>
      <c r="X11" s="13">
        <v>3.6697247706422E-2</v>
      </c>
      <c r="Y11" s="13"/>
      <c r="Z11" s="13">
        <v>2.32558139534884E-2</v>
      </c>
      <c r="AA11" s="13">
        <v>1.9867549668874201E-2</v>
      </c>
      <c r="AB11" s="13">
        <v>2.04081632653061E-2</v>
      </c>
      <c r="AC11" s="13">
        <v>1.72413793103448E-2</v>
      </c>
      <c r="AD11" s="13">
        <v>9.7087378640776708E-3</v>
      </c>
      <c r="AE11" s="13">
        <v>5.8823529411764698E-2</v>
      </c>
      <c r="AF11" s="13">
        <v>0</v>
      </c>
      <c r="AG11" s="13">
        <v>2.32558139534884E-2</v>
      </c>
      <c r="AH11" s="13"/>
      <c r="AI11" s="13">
        <v>2.4390243902439001E-2</v>
      </c>
      <c r="AJ11" s="13">
        <v>5.5555555555555601E-2</v>
      </c>
      <c r="AK11" s="13">
        <v>2.7972027972028E-2</v>
      </c>
      <c r="AL11" s="13">
        <v>1.2474012474012501E-2</v>
      </c>
      <c r="AM11" s="13">
        <v>3.0120481927710802E-2</v>
      </c>
      <c r="AN11" s="13"/>
      <c r="AO11" s="13">
        <v>2.4866785079929E-2</v>
      </c>
      <c r="AP11" s="13">
        <v>1.9073569482288801E-2</v>
      </c>
      <c r="AQ11" s="13"/>
      <c r="AR11" s="13">
        <v>6.8965517241379296E-2</v>
      </c>
      <c r="AS11" s="13">
        <v>7.3260073260073303E-3</v>
      </c>
      <c r="AT11" s="13">
        <v>0</v>
      </c>
      <c r="AU11" s="13">
        <v>3.3333333333333298E-2</v>
      </c>
      <c r="AV11" s="13">
        <v>8.7719298245613996E-3</v>
      </c>
      <c r="AW11" s="13">
        <v>0.04</v>
      </c>
      <c r="AX11" s="13">
        <v>2.40963855421687E-2</v>
      </c>
      <c r="AY11" s="13">
        <v>3.2258064516128997E-2</v>
      </c>
      <c r="AZ11" s="13">
        <v>2.1052631578947399E-2</v>
      </c>
      <c r="BA11" s="13">
        <v>3.7037037037037E-2</v>
      </c>
      <c r="BB11" s="13">
        <v>2.04081632653061E-2</v>
      </c>
      <c r="BC11" s="13">
        <v>3.8461538461538498E-2</v>
      </c>
      <c r="BD11" s="13"/>
      <c r="BE11" s="13">
        <v>1.4164305949008501E-2</v>
      </c>
    </row>
    <row r="12" spans="2:57" x14ac:dyDescent="0.25">
      <c r="B12" s="14" t="s">
        <v>82</v>
      </c>
      <c r="C12" s="20">
        <v>5.4838709677419398E-2</v>
      </c>
      <c r="D12" s="20">
        <v>1.4285714285714299E-2</v>
      </c>
      <c r="E12" s="20">
        <v>4.0983606557376998E-2</v>
      </c>
      <c r="F12" s="20">
        <v>7.1129707112970703E-2</v>
      </c>
      <c r="G12" s="20">
        <v>5.6112224448897803E-2</v>
      </c>
      <c r="H12" s="20"/>
      <c r="I12" s="20">
        <v>5.3364269141531299E-2</v>
      </c>
      <c r="J12" s="20">
        <v>5.6112224448897803E-2</v>
      </c>
      <c r="K12" s="20"/>
      <c r="L12" s="20">
        <v>2.4193548387096801E-2</v>
      </c>
      <c r="M12" s="20">
        <v>3.5555555555555597E-2</v>
      </c>
      <c r="N12" s="20">
        <v>3.5087719298245598E-2</v>
      </c>
      <c r="O12" s="20">
        <v>9.8305084745762703E-2</v>
      </c>
      <c r="P12" s="20"/>
      <c r="Q12" s="20">
        <v>9.7087378640776708E-3</v>
      </c>
      <c r="R12" s="20">
        <v>2.9850746268656699E-2</v>
      </c>
      <c r="S12" s="20">
        <v>2.3529411764705899E-2</v>
      </c>
      <c r="T12" s="20">
        <v>6.6666666666666693E-2</v>
      </c>
      <c r="U12" s="20">
        <v>4.20168067226891E-2</v>
      </c>
      <c r="V12" s="20">
        <v>2.3622047244094498E-2</v>
      </c>
      <c r="W12" s="20">
        <v>6.4516129032258104E-2</v>
      </c>
      <c r="X12" s="20">
        <v>9.1743119266055106E-2</v>
      </c>
      <c r="Y12" s="20"/>
      <c r="Z12" s="20">
        <v>4.6511627906976702E-2</v>
      </c>
      <c r="AA12" s="20">
        <v>6.6225165562913899E-2</v>
      </c>
      <c r="AB12" s="20">
        <v>5.4421768707482998E-2</v>
      </c>
      <c r="AC12" s="20">
        <v>4.5977011494252901E-2</v>
      </c>
      <c r="AD12" s="20">
        <v>5.8252427184466E-2</v>
      </c>
      <c r="AE12" s="20">
        <v>0.10784313725490199</v>
      </c>
      <c r="AF12" s="20">
        <v>2.6315789473684199E-2</v>
      </c>
      <c r="AG12" s="20">
        <v>1.16279069767442E-2</v>
      </c>
      <c r="AH12" s="20"/>
      <c r="AI12" s="20">
        <v>2.4390243902439001E-2</v>
      </c>
      <c r="AJ12" s="20">
        <v>3.3333333333333298E-2</v>
      </c>
      <c r="AK12" s="20">
        <v>0.11888111888111901</v>
      </c>
      <c r="AL12" s="20">
        <v>3.9501039501039503E-2</v>
      </c>
      <c r="AM12" s="20">
        <v>4.81927710843374E-2</v>
      </c>
      <c r="AN12" s="20"/>
      <c r="AO12" s="20">
        <v>4.9733570159857902E-2</v>
      </c>
      <c r="AP12" s="20">
        <v>6.2670299727520404E-2</v>
      </c>
      <c r="AQ12" s="20"/>
      <c r="AR12" s="20">
        <v>6.8965517241379296E-2</v>
      </c>
      <c r="AS12" s="20">
        <v>3.6630036630036597E-2</v>
      </c>
      <c r="AT12" s="20">
        <v>0.1875</v>
      </c>
      <c r="AU12" s="20">
        <v>0.133333333333333</v>
      </c>
      <c r="AV12" s="20">
        <v>4.3859649122807001E-2</v>
      </c>
      <c r="AW12" s="20">
        <v>5.3333333333333302E-2</v>
      </c>
      <c r="AX12" s="20">
        <v>3.6144578313252997E-2</v>
      </c>
      <c r="AY12" s="20">
        <v>3.2258064516128997E-2</v>
      </c>
      <c r="AZ12" s="20">
        <v>1.05263157894737E-2</v>
      </c>
      <c r="BA12" s="20">
        <v>0.11111111111111099</v>
      </c>
      <c r="BB12" s="20">
        <v>6.1224489795918401E-2</v>
      </c>
      <c r="BC12" s="20">
        <v>0.134615384615385</v>
      </c>
      <c r="BD12" s="20"/>
      <c r="BE12" s="20">
        <v>4.8158640226628899E-2</v>
      </c>
    </row>
    <row r="13" spans="2:57" x14ac:dyDescent="0.25">
      <c r="B13" s="14" t="s">
        <v>273</v>
      </c>
      <c r="C13" s="20">
        <v>0.836559139784946</v>
      </c>
      <c r="D13" s="20">
        <v>0.77142857142857102</v>
      </c>
      <c r="E13" s="20">
        <v>0.81147540983606603</v>
      </c>
      <c r="F13" s="20">
        <v>0.82426778242677801</v>
      </c>
      <c r="G13" s="20">
        <v>0.85771543086172297</v>
      </c>
      <c r="H13" s="20"/>
      <c r="I13" s="20">
        <v>0.81206496519721605</v>
      </c>
      <c r="J13" s="20">
        <v>0.85771543086172297</v>
      </c>
      <c r="K13" s="20"/>
      <c r="L13" s="20">
        <v>0.87903225806451601</v>
      </c>
      <c r="M13" s="20">
        <v>0.87555555555555598</v>
      </c>
      <c r="N13" s="20">
        <v>0.86315789473684201</v>
      </c>
      <c r="O13" s="20">
        <v>0.76610169491525404</v>
      </c>
      <c r="P13" s="20"/>
      <c r="Q13" s="20">
        <v>0.82524271844660202</v>
      </c>
      <c r="R13" s="20">
        <v>0.88059701492537301</v>
      </c>
      <c r="S13" s="20">
        <v>0.81176470588235305</v>
      </c>
      <c r="T13" s="20">
        <v>0.84761904761904805</v>
      </c>
      <c r="U13" s="20">
        <v>0.88235294117647101</v>
      </c>
      <c r="V13" s="20">
        <v>0.90551181102362199</v>
      </c>
      <c r="W13" s="20">
        <v>0.80645161290322598</v>
      </c>
      <c r="X13" s="20">
        <v>0.80275229357798195</v>
      </c>
      <c r="Y13" s="20"/>
      <c r="Z13" s="20">
        <v>0.82945736434108497</v>
      </c>
      <c r="AA13" s="20">
        <v>0.84768211920529801</v>
      </c>
      <c r="AB13" s="20">
        <v>0.82312925170067996</v>
      </c>
      <c r="AC13" s="20">
        <v>0.89080459770114895</v>
      </c>
      <c r="AD13" s="20">
        <v>0.80582524271844702</v>
      </c>
      <c r="AE13" s="20">
        <v>0.72549019607843102</v>
      </c>
      <c r="AF13" s="20">
        <v>0.92105263157894701</v>
      </c>
      <c r="AG13" s="20">
        <v>0.87209302325581395</v>
      </c>
      <c r="AH13" s="20"/>
      <c r="AI13" s="20">
        <v>0.90243902439024404</v>
      </c>
      <c r="AJ13" s="20">
        <v>0.73333333333333295</v>
      </c>
      <c r="AK13" s="20">
        <v>0.713286713286713</v>
      </c>
      <c r="AL13" s="20">
        <v>0.87733887733887705</v>
      </c>
      <c r="AM13" s="20">
        <v>0.873493975903614</v>
      </c>
      <c r="AN13" s="20"/>
      <c r="AO13" s="20">
        <v>0.84547069271758402</v>
      </c>
      <c r="AP13" s="20">
        <v>0.82288828337874698</v>
      </c>
      <c r="AQ13" s="20"/>
      <c r="AR13" s="20">
        <v>0.81034482758620696</v>
      </c>
      <c r="AS13" s="20">
        <v>0.85714285714285698</v>
      </c>
      <c r="AT13" s="20">
        <v>0.6875</v>
      </c>
      <c r="AU13" s="20">
        <v>0.76666666666666705</v>
      </c>
      <c r="AV13" s="20">
        <v>0.88596491228070196</v>
      </c>
      <c r="AW13" s="20">
        <v>0.82666666666666699</v>
      </c>
      <c r="AX13" s="20">
        <v>0.78313253012048201</v>
      </c>
      <c r="AY13" s="20">
        <v>0.93548387096774199</v>
      </c>
      <c r="AZ13" s="20">
        <v>0.86315789473684201</v>
      </c>
      <c r="BA13" s="20">
        <v>0.79629629629629595</v>
      </c>
      <c r="BB13" s="20">
        <v>0.79591836734693899</v>
      </c>
      <c r="BC13" s="20">
        <v>0.80769230769230804</v>
      </c>
      <c r="BD13" s="20"/>
      <c r="BE13" s="20">
        <v>0.85269121813031201</v>
      </c>
    </row>
    <row r="14" spans="2:57" x14ac:dyDescent="0.25">
      <c r="B14" s="14" t="s">
        <v>274</v>
      </c>
      <c r="C14" s="21">
        <v>-0.78172043010752701</v>
      </c>
      <c r="D14" s="21">
        <v>-0.75714285714285701</v>
      </c>
      <c r="E14" s="21">
        <v>-0.77049180327868805</v>
      </c>
      <c r="F14" s="21">
        <v>-0.75313807531380805</v>
      </c>
      <c r="G14" s="21">
        <v>-0.80160320641282601</v>
      </c>
      <c r="H14" s="21"/>
      <c r="I14" s="21">
        <v>-0.75870069605568402</v>
      </c>
      <c r="J14" s="21">
        <v>-0.80160320641282601</v>
      </c>
      <c r="K14" s="21"/>
      <c r="L14" s="21">
        <v>-0.85483870967741904</v>
      </c>
      <c r="M14" s="21">
        <v>-0.84</v>
      </c>
      <c r="N14" s="21">
        <v>-0.82807017543859696</v>
      </c>
      <c r="O14" s="21">
        <v>-0.66779661016949099</v>
      </c>
      <c r="P14" s="21"/>
      <c r="Q14" s="21">
        <v>-0.81553398058252402</v>
      </c>
      <c r="R14" s="21">
        <v>-0.85074626865671699</v>
      </c>
      <c r="S14" s="21">
        <v>-0.78823529411764703</v>
      </c>
      <c r="T14" s="21">
        <v>-0.78095238095238095</v>
      </c>
      <c r="U14" s="21">
        <v>-0.84033613445378197</v>
      </c>
      <c r="V14" s="21">
        <v>-0.88188976377952799</v>
      </c>
      <c r="W14" s="21">
        <v>-0.74193548387096797</v>
      </c>
      <c r="X14" s="21">
        <v>-0.71100917431192701</v>
      </c>
      <c r="Y14" s="21"/>
      <c r="Z14" s="21">
        <v>-0.78294573643410903</v>
      </c>
      <c r="AA14" s="21">
        <v>-0.78145695364238399</v>
      </c>
      <c r="AB14" s="21">
        <v>-0.76870748299319702</v>
      </c>
      <c r="AC14" s="21">
        <v>-0.84482758620689702</v>
      </c>
      <c r="AD14" s="21">
        <v>-0.74757281553398103</v>
      </c>
      <c r="AE14" s="21">
        <v>-0.61764705882352899</v>
      </c>
      <c r="AF14" s="21">
        <v>-0.89473684210526305</v>
      </c>
      <c r="AG14" s="21">
        <v>-0.86046511627906996</v>
      </c>
      <c r="AH14" s="21"/>
      <c r="AI14" s="21">
        <v>-0.87804878048780499</v>
      </c>
      <c r="AJ14" s="21">
        <v>-0.7</v>
      </c>
      <c r="AK14" s="21">
        <v>-0.59440559440559404</v>
      </c>
      <c r="AL14" s="21">
        <v>-0.83783783783783805</v>
      </c>
      <c r="AM14" s="21">
        <v>-0.82530120481927705</v>
      </c>
      <c r="AN14" s="21"/>
      <c r="AO14" s="21">
        <v>-0.795737122557726</v>
      </c>
      <c r="AP14" s="21">
        <v>-0.76021798365122595</v>
      </c>
      <c r="AQ14" s="21"/>
      <c r="AR14" s="21">
        <v>-0.74137931034482796</v>
      </c>
      <c r="AS14" s="21">
        <v>-0.82051282051282104</v>
      </c>
      <c r="AT14" s="21">
        <v>-0.5</v>
      </c>
      <c r="AU14" s="21">
        <v>-0.63333333333333297</v>
      </c>
      <c r="AV14" s="21">
        <v>-0.84210526315789502</v>
      </c>
      <c r="AW14" s="21">
        <v>-0.77333333333333298</v>
      </c>
      <c r="AX14" s="21">
        <v>-0.74698795180722899</v>
      </c>
      <c r="AY14" s="21">
        <v>-0.90322580645161299</v>
      </c>
      <c r="AZ14" s="21">
        <v>-0.85263157894736796</v>
      </c>
      <c r="BA14" s="21">
        <v>-0.68518518518518501</v>
      </c>
      <c r="BB14" s="21">
        <v>-0.73469387755102</v>
      </c>
      <c r="BC14" s="21">
        <v>-0.67307692307692302</v>
      </c>
      <c r="BD14" s="21"/>
      <c r="BE14" s="21">
        <v>-0.80453257790368304</v>
      </c>
    </row>
    <row r="15" spans="2:57" x14ac:dyDescent="0.25">
      <c r="B15" s="15" t="s">
        <v>253</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BE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304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x14ac:dyDescent="0.25">
      <c r="B8" s="14" t="s">
        <v>118</v>
      </c>
      <c r="C8" s="13">
        <v>3.0107526881720401E-2</v>
      </c>
      <c r="D8" s="13">
        <v>8.5714285714285701E-2</v>
      </c>
      <c r="E8" s="13">
        <v>4.0983606557376998E-2</v>
      </c>
      <c r="F8" s="13">
        <v>4.1841004184100403E-2</v>
      </c>
      <c r="G8" s="13">
        <v>1.40280561122244E-2</v>
      </c>
      <c r="H8" s="13"/>
      <c r="I8" s="13">
        <v>4.8723897911832903E-2</v>
      </c>
      <c r="J8" s="13">
        <v>1.40280561122244E-2</v>
      </c>
      <c r="K8" s="13"/>
      <c r="L8" s="13">
        <v>8.0645161290322606E-2</v>
      </c>
      <c r="M8" s="13">
        <v>3.5555555555555597E-2</v>
      </c>
      <c r="N8" s="13">
        <v>1.4035087719298201E-2</v>
      </c>
      <c r="O8" s="13">
        <v>2.0338983050847501E-2</v>
      </c>
      <c r="P8" s="13"/>
      <c r="Q8" s="13">
        <v>7.7669902912621394E-2</v>
      </c>
      <c r="R8" s="13">
        <v>4.47761194029851E-2</v>
      </c>
      <c r="S8" s="13">
        <v>3.5294117647058802E-2</v>
      </c>
      <c r="T8" s="13">
        <v>2.8571428571428598E-2</v>
      </c>
      <c r="U8" s="13">
        <v>4.20168067226891E-2</v>
      </c>
      <c r="V8" s="13">
        <v>7.8740157480314994E-3</v>
      </c>
      <c r="W8" s="13">
        <v>0</v>
      </c>
      <c r="X8" s="13">
        <v>2.2935779816513801E-2</v>
      </c>
      <c r="Y8" s="13"/>
      <c r="Z8" s="13">
        <v>6.9767441860465101E-2</v>
      </c>
      <c r="AA8" s="13">
        <v>1.9867549668874201E-2</v>
      </c>
      <c r="AB8" s="13">
        <v>2.7210884353741499E-2</v>
      </c>
      <c r="AC8" s="13">
        <v>4.0229885057471299E-2</v>
      </c>
      <c r="AD8" s="13">
        <v>0</v>
      </c>
      <c r="AE8" s="13">
        <v>3.9215686274509803E-2</v>
      </c>
      <c r="AF8" s="13">
        <v>0</v>
      </c>
      <c r="AG8" s="13">
        <v>1.16279069767442E-2</v>
      </c>
      <c r="AH8" s="13"/>
      <c r="AI8" s="13">
        <v>0.17073170731707299</v>
      </c>
      <c r="AJ8" s="13">
        <v>1.1111111111111099E-2</v>
      </c>
      <c r="AK8" s="13">
        <v>4.1958041958042001E-2</v>
      </c>
      <c r="AL8" s="13">
        <v>1.4553014553014601E-2</v>
      </c>
      <c r="AM8" s="13">
        <v>3.0120481927710802E-2</v>
      </c>
      <c r="AN8" s="13"/>
      <c r="AO8" s="13">
        <v>2.3090586145648299E-2</v>
      </c>
      <c r="AP8" s="13">
        <v>4.0871934604904597E-2</v>
      </c>
      <c r="AQ8" s="13"/>
      <c r="AR8" s="13">
        <v>0</v>
      </c>
      <c r="AS8" s="13">
        <v>2.5641025641025599E-2</v>
      </c>
      <c r="AT8" s="13">
        <v>6.25E-2</v>
      </c>
      <c r="AU8" s="13">
        <v>3.3333333333333298E-2</v>
      </c>
      <c r="AV8" s="13">
        <v>2.6315789473684199E-2</v>
      </c>
      <c r="AW8" s="13">
        <v>0.04</v>
      </c>
      <c r="AX8" s="13">
        <v>4.81927710843374E-2</v>
      </c>
      <c r="AY8" s="13">
        <v>0</v>
      </c>
      <c r="AZ8" s="13">
        <v>1.05263157894737E-2</v>
      </c>
      <c r="BA8" s="13">
        <v>5.5555555555555601E-2</v>
      </c>
      <c r="BB8" s="13">
        <v>6.1224489795918401E-2</v>
      </c>
      <c r="BC8" s="13">
        <v>3.8461538461538498E-2</v>
      </c>
      <c r="BD8" s="13"/>
      <c r="BE8" s="13">
        <v>2.2662889518413599E-2</v>
      </c>
    </row>
    <row r="9" spans="2:57" x14ac:dyDescent="0.25">
      <c r="B9" s="14" t="s">
        <v>301</v>
      </c>
      <c r="C9" s="13">
        <v>0.15376344086021501</v>
      </c>
      <c r="D9" s="13">
        <v>0.314285714285714</v>
      </c>
      <c r="E9" s="13">
        <v>0.204918032786885</v>
      </c>
      <c r="F9" s="13">
        <v>0.19246861924686201</v>
      </c>
      <c r="G9" s="13">
        <v>0.100200400801603</v>
      </c>
      <c r="H9" s="13"/>
      <c r="I9" s="13">
        <v>0.21577726218097401</v>
      </c>
      <c r="J9" s="13">
        <v>0.100200400801603</v>
      </c>
      <c r="K9" s="13"/>
      <c r="L9" s="13">
        <v>0.38709677419354799</v>
      </c>
      <c r="M9" s="13">
        <v>0.19111111111111101</v>
      </c>
      <c r="N9" s="13">
        <v>8.42105263157895E-2</v>
      </c>
      <c r="O9" s="13">
        <v>9.4915254237288096E-2</v>
      </c>
      <c r="P9" s="13"/>
      <c r="Q9" s="13">
        <v>0.33009708737864102</v>
      </c>
      <c r="R9" s="13">
        <v>0.37313432835820898</v>
      </c>
      <c r="S9" s="13">
        <v>0.152941176470588</v>
      </c>
      <c r="T9" s="13">
        <v>0.14285714285714299</v>
      </c>
      <c r="U9" s="13">
        <v>0.13445378151260501</v>
      </c>
      <c r="V9" s="13">
        <v>9.4488188976377993E-2</v>
      </c>
      <c r="W9" s="13">
        <v>7.5268817204301106E-2</v>
      </c>
      <c r="X9" s="13">
        <v>9.1743119266055106E-2</v>
      </c>
      <c r="Y9" s="13"/>
      <c r="Z9" s="13">
        <v>0.232558139534884</v>
      </c>
      <c r="AA9" s="13">
        <v>0.139072847682119</v>
      </c>
      <c r="AB9" s="13">
        <v>0.156462585034014</v>
      </c>
      <c r="AC9" s="13">
        <v>0.126436781609195</v>
      </c>
      <c r="AD9" s="13">
        <v>7.7669902912621394E-2</v>
      </c>
      <c r="AE9" s="13">
        <v>0.15686274509803899</v>
      </c>
      <c r="AF9" s="13">
        <v>0.157894736842105</v>
      </c>
      <c r="AG9" s="13">
        <v>0.19767441860465099</v>
      </c>
      <c r="AH9" s="13"/>
      <c r="AI9" s="13">
        <v>0.19512195121951201</v>
      </c>
      <c r="AJ9" s="13">
        <v>0.18888888888888899</v>
      </c>
      <c r="AK9" s="13">
        <v>0.23776223776223801</v>
      </c>
      <c r="AL9" s="13">
        <v>0.135135135135135</v>
      </c>
      <c r="AM9" s="13">
        <v>0.114457831325301</v>
      </c>
      <c r="AN9" s="13"/>
      <c r="AO9" s="13">
        <v>0.150976909413854</v>
      </c>
      <c r="AP9" s="13">
        <v>0.158038147138965</v>
      </c>
      <c r="AQ9" s="13"/>
      <c r="AR9" s="13">
        <v>0.12068965517241401</v>
      </c>
      <c r="AS9" s="13">
        <v>0.13553113553113599</v>
      </c>
      <c r="AT9" s="13">
        <v>0.1875</v>
      </c>
      <c r="AU9" s="13">
        <v>0.2</v>
      </c>
      <c r="AV9" s="13">
        <v>0.14912280701754399</v>
      </c>
      <c r="AW9" s="13">
        <v>0.12</v>
      </c>
      <c r="AX9" s="13">
        <v>0.16867469879518099</v>
      </c>
      <c r="AY9" s="13">
        <v>0.12903225806451599</v>
      </c>
      <c r="AZ9" s="13">
        <v>0.12631578947368399</v>
      </c>
      <c r="BA9" s="13">
        <v>0.148148148148148</v>
      </c>
      <c r="BB9" s="13">
        <v>0.183673469387755</v>
      </c>
      <c r="BC9" s="13">
        <v>0.32692307692307698</v>
      </c>
      <c r="BD9" s="13"/>
      <c r="BE9" s="13">
        <v>0.13031161473087799</v>
      </c>
    </row>
    <row r="10" spans="2:57" x14ac:dyDescent="0.25">
      <c r="B10" s="14" t="s">
        <v>302</v>
      </c>
      <c r="C10" s="13">
        <v>0.31397849462365601</v>
      </c>
      <c r="D10" s="13">
        <v>0.27142857142857102</v>
      </c>
      <c r="E10" s="13">
        <v>0.33606557377049201</v>
      </c>
      <c r="F10" s="13">
        <v>0.34728033472803299</v>
      </c>
      <c r="G10" s="13">
        <v>0.29859719438877802</v>
      </c>
      <c r="H10" s="13"/>
      <c r="I10" s="13">
        <v>0.33178654292343401</v>
      </c>
      <c r="J10" s="13">
        <v>0.29859719438877802</v>
      </c>
      <c r="K10" s="13"/>
      <c r="L10" s="13">
        <v>0.37096774193548399</v>
      </c>
      <c r="M10" s="13">
        <v>0.40888888888888902</v>
      </c>
      <c r="N10" s="13">
        <v>0.29473684210526302</v>
      </c>
      <c r="O10" s="13">
        <v>0.23728813559322001</v>
      </c>
      <c r="P10" s="13"/>
      <c r="Q10" s="13">
        <v>0.27184466019417503</v>
      </c>
      <c r="R10" s="13">
        <v>0.29850746268656703</v>
      </c>
      <c r="S10" s="13">
        <v>0.42352941176470599</v>
      </c>
      <c r="T10" s="13">
        <v>0.36190476190476201</v>
      </c>
      <c r="U10" s="13">
        <v>0.378151260504202</v>
      </c>
      <c r="V10" s="13">
        <v>0.38582677165354301</v>
      </c>
      <c r="W10" s="13">
        <v>0.236559139784946</v>
      </c>
      <c r="X10" s="13">
        <v>0.22018348623853201</v>
      </c>
      <c r="Y10" s="13"/>
      <c r="Z10" s="13">
        <v>0.25581395348837199</v>
      </c>
      <c r="AA10" s="13">
        <v>0.31125827814569501</v>
      </c>
      <c r="AB10" s="13">
        <v>0.34693877551020402</v>
      </c>
      <c r="AC10" s="13">
        <v>0.32758620689655199</v>
      </c>
      <c r="AD10" s="13">
        <v>0.29126213592233002</v>
      </c>
      <c r="AE10" s="13">
        <v>0.33333333333333298</v>
      </c>
      <c r="AF10" s="13">
        <v>0.44736842105263203</v>
      </c>
      <c r="AG10" s="13">
        <v>0.26744186046511598</v>
      </c>
      <c r="AH10" s="13"/>
      <c r="AI10" s="13">
        <v>0.26829268292682901</v>
      </c>
      <c r="AJ10" s="13">
        <v>0.38888888888888901</v>
      </c>
      <c r="AK10" s="13">
        <v>0.30769230769230799</v>
      </c>
      <c r="AL10" s="13">
        <v>0.32224532224532199</v>
      </c>
      <c r="AM10" s="13">
        <v>0.265060240963855</v>
      </c>
      <c r="AN10" s="13"/>
      <c r="AO10" s="13">
        <v>0.28241563055062202</v>
      </c>
      <c r="AP10" s="13">
        <v>0.36239782016348798</v>
      </c>
      <c r="AQ10" s="13"/>
      <c r="AR10" s="13">
        <v>0.431034482758621</v>
      </c>
      <c r="AS10" s="13">
        <v>0.30036630036630002</v>
      </c>
      <c r="AT10" s="13">
        <v>0.4375</v>
      </c>
      <c r="AU10" s="13">
        <v>0.33333333333333298</v>
      </c>
      <c r="AV10" s="13">
        <v>0.324561403508772</v>
      </c>
      <c r="AW10" s="13">
        <v>0.34666666666666701</v>
      </c>
      <c r="AX10" s="13">
        <v>0.21686746987951799</v>
      </c>
      <c r="AY10" s="13">
        <v>0.45161290322580599</v>
      </c>
      <c r="AZ10" s="13">
        <v>0.34736842105263199</v>
      </c>
      <c r="BA10" s="13">
        <v>0.25925925925925902</v>
      </c>
      <c r="BB10" s="13">
        <v>0.42857142857142899</v>
      </c>
      <c r="BC10" s="13">
        <v>9.6153846153846201E-2</v>
      </c>
      <c r="BD10" s="13"/>
      <c r="BE10" s="13">
        <v>0.34560906515580703</v>
      </c>
    </row>
    <row r="11" spans="2:57" x14ac:dyDescent="0.25">
      <c r="B11" s="14" t="s">
        <v>303</v>
      </c>
      <c r="C11" s="13">
        <v>0.29784946236559101</v>
      </c>
      <c r="D11" s="13">
        <v>0.157142857142857</v>
      </c>
      <c r="E11" s="13">
        <v>0.22950819672131101</v>
      </c>
      <c r="F11" s="13">
        <v>0.255230125523013</v>
      </c>
      <c r="G11" s="13">
        <v>0.35470941883767498</v>
      </c>
      <c r="H11" s="13"/>
      <c r="I11" s="13">
        <v>0.23201856148491901</v>
      </c>
      <c r="J11" s="13">
        <v>0.35470941883767498</v>
      </c>
      <c r="K11" s="13"/>
      <c r="L11" s="13">
        <v>0.14516129032258099</v>
      </c>
      <c r="M11" s="13">
        <v>0.275555555555556</v>
      </c>
      <c r="N11" s="13">
        <v>0.34035087719298202</v>
      </c>
      <c r="O11" s="13">
        <v>0.33559322033898298</v>
      </c>
      <c r="P11" s="13"/>
      <c r="Q11" s="13">
        <v>0.20388349514563101</v>
      </c>
      <c r="R11" s="13">
        <v>0.134328358208955</v>
      </c>
      <c r="S11" s="13">
        <v>0.16470588235294101</v>
      </c>
      <c r="T11" s="13">
        <v>0.28571428571428598</v>
      </c>
      <c r="U11" s="13">
        <v>0.27731092436974802</v>
      </c>
      <c r="V11" s="13">
        <v>0.37007874015747999</v>
      </c>
      <c r="W11" s="13">
        <v>0.45161290322580599</v>
      </c>
      <c r="X11" s="13">
        <v>0.36238532110091698</v>
      </c>
      <c r="Y11" s="13"/>
      <c r="Z11" s="13">
        <v>0.27906976744186002</v>
      </c>
      <c r="AA11" s="13">
        <v>0.32450331125827803</v>
      </c>
      <c r="AB11" s="13">
        <v>0.27891156462584998</v>
      </c>
      <c r="AC11" s="13">
        <v>0.26436781609195398</v>
      </c>
      <c r="AD11" s="13">
        <v>0.33009708737864102</v>
      </c>
      <c r="AE11" s="13">
        <v>0.33333333333333298</v>
      </c>
      <c r="AF11" s="13">
        <v>0.26315789473684198</v>
      </c>
      <c r="AG11" s="13">
        <v>0.31395348837209303</v>
      </c>
      <c r="AH11" s="13"/>
      <c r="AI11" s="13">
        <v>0.12195121951219499</v>
      </c>
      <c r="AJ11" s="13">
        <v>0.25555555555555598</v>
      </c>
      <c r="AK11" s="13">
        <v>0.21678321678321699</v>
      </c>
      <c r="AL11" s="13">
        <v>0.32432432432432401</v>
      </c>
      <c r="AM11" s="13">
        <v>0.35542168674698799</v>
      </c>
      <c r="AN11" s="13"/>
      <c r="AO11" s="13">
        <v>0.31971580817051498</v>
      </c>
      <c r="AP11" s="13">
        <v>0.26430517711171703</v>
      </c>
      <c r="AQ11" s="13"/>
      <c r="AR11" s="13">
        <v>0.25862068965517199</v>
      </c>
      <c r="AS11" s="13">
        <v>0.29670329670329698</v>
      </c>
      <c r="AT11" s="13">
        <v>0.125</v>
      </c>
      <c r="AU11" s="13">
        <v>0.266666666666667</v>
      </c>
      <c r="AV11" s="13">
        <v>0.31578947368421101</v>
      </c>
      <c r="AW11" s="13">
        <v>0.28000000000000003</v>
      </c>
      <c r="AX11" s="13">
        <v>0.33734939759036098</v>
      </c>
      <c r="AY11" s="13">
        <v>0.25806451612903197</v>
      </c>
      <c r="AZ11" s="13">
        <v>0.34736842105263199</v>
      </c>
      <c r="BA11" s="13">
        <v>0.33333333333333298</v>
      </c>
      <c r="BB11" s="13">
        <v>0.28571428571428598</v>
      </c>
      <c r="BC11" s="13">
        <v>0.25</v>
      </c>
      <c r="BD11" s="13"/>
      <c r="BE11" s="13">
        <v>0.31161473087818697</v>
      </c>
    </row>
    <row r="12" spans="2:57" x14ac:dyDescent="0.25">
      <c r="B12" s="14" t="s">
        <v>121</v>
      </c>
      <c r="C12" s="13">
        <v>0.19784946236559101</v>
      </c>
      <c r="D12" s="13">
        <v>0.157142857142857</v>
      </c>
      <c r="E12" s="13">
        <v>0.17213114754098399</v>
      </c>
      <c r="F12" s="13">
        <v>0.163179916317992</v>
      </c>
      <c r="G12" s="13">
        <v>0.226452905811623</v>
      </c>
      <c r="H12" s="13"/>
      <c r="I12" s="13">
        <v>0.16473317865429199</v>
      </c>
      <c r="J12" s="13">
        <v>0.226452905811623</v>
      </c>
      <c r="K12" s="13"/>
      <c r="L12" s="13">
        <v>1.6129032258064498E-2</v>
      </c>
      <c r="M12" s="13">
        <v>8.8888888888888906E-2</v>
      </c>
      <c r="N12" s="13">
        <v>0.256140350877193</v>
      </c>
      <c r="O12" s="13">
        <v>0.30169491525423697</v>
      </c>
      <c r="P12" s="13"/>
      <c r="Q12" s="13">
        <v>0.116504854368932</v>
      </c>
      <c r="R12" s="13">
        <v>0.134328358208955</v>
      </c>
      <c r="S12" s="13">
        <v>0.21176470588235299</v>
      </c>
      <c r="T12" s="13">
        <v>0.180952380952381</v>
      </c>
      <c r="U12" s="13">
        <v>0.151260504201681</v>
      </c>
      <c r="V12" s="13">
        <v>0.14173228346456701</v>
      </c>
      <c r="W12" s="13">
        <v>0.236559139784946</v>
      </c>
      <c r="X12" s="13">
        <v>0.302752293577982</v>
      </c>
      <c r="Y12" s="13"/>
      <c r="Z12" s="13">
        <v>0.13953488372093001</v>
      </c>
      <c r="AA12" s="13">
        <v>0.205298013245033</v>
      </c>
      <c r="AB12" s="13">
        <v>0.17006802721088399</v>
      </c>
      <c r="AC12" s="13">
        <v>0.24137931034482801</v>
      </c>
      <c r="AD12" s="13">
        <v>0.30097087378640802</v>
      </c>
      <c r="AE12" s="13">
        <v>0.13725490196078399</v>
      </c>
      <c r="AF12" s="13">
        <v>0.13157894736842099</v>
      </c>
      <c r="AG12" s="13">
        <v>0.209302325581395</v>
      </c>
      <c r="AH12" s="13"/>
      <c r="AI12" s="13">
        <v>0.24390243902438999</v>
      </c>
      <c r="AJ12" s="13">
        <v>0.14444444444444399</v>
      </c>
      <c r="AK12" s="13">
        <v>0.18181818181818199</v>
      </c>
      <c r="AL12" s="13">
        <v>0.19958419958420001</v>
      </c>
      <c r="AM12" s="13">
        <v>0.22891566265060201</v>
      </c>
      <c r="AN12" s="13"/>
      <c r="AO12" s="13">
        <v>0.218472468916519</v>
      </c>
      <c r="AP12" s="13">
        <v>0.16621253405994599</v>
      </c>
      <c r="AQ12" s="13"/>
      <c r="AR12" s="13">
        <v>0.18965517241379301</v>
      </c>
      <c r="AS12" s="13">
        <v>0.230769230769231</v>
      </c>
      <c r="AT12" s="13">
        <v>0.1875</v>
      </c>
      <c r="AU12" s="13">
        <v>0.16666666666666699</v>
      </c>
      <c r="AV12" s="13">
        <v>0.18421052631578899</v>
      </c>
      <c r="AW12" s="13">
        <v>0.21333333333333299</v>
      </c>
      <c r="AX12" s="13">
        <v>0.22891566265060201</v>
      </c>
      <c r="AY12" s="13">
        <v>0.12903225806451599</v>
      </c>
      <c r="AZ12" s="13">
        <v>0.157894736842105</v>
      </c>
      <c r="BA12" s="13">
        <v>0.18518518518518501</v>
      </c>
      <c r="BB12" s="13">
        <v>4.08163265306122E-2</v>
      </c>
      <c r="BC12" s="13">
        <v>0.28846153846153799</v>
      </c>
      <c r="BD12" s="13"/>
      <c r="BE12" s="13">
        <v>0.18413597733711001</v>
      </c>
    </row>
    <row r="13" spans="2:57" x14ac:dyDescent="0.25">
      <c r="B13" s="14" t="s">
        <v>82</v>
      </c>
      <c r="C13" s="19">
        <v>6.4516129032258099E-3</v>
      </c>
      <c r="D13" s="19">
        <v>1.4285714285714299E-2</v>
      </c>
      <c r="E13" s="19">
        <v>1.63934426229508E-2</v>
      </c>
      <c r="F13" s="19">
        <v>0</v>
      </c>
      <c r="G13" s="19">
        <v>6.0120240480961897E-3</v>
      </c>
      <c r="H13" s="19"/>
      <c r="I13" s="19">
        <v>6.96055684454756E-3</v>
      </c>
      <c r="J13" s="19">
        <v>6.0120240480961897E-3</v>
      </c>
      <c r="K13" s="19"/>
      <c r="L13" s="19">
        <v>0</v>
      </c>
      <c r="M13" s="19">
        <v>0</v>
      </c>
      <c r="N13" s="19">
        <v>1.05263157894737E-2</v>
      </c>
      <c r="O13" s="19">
        <v>1.01694915254237E-2</v>
      </c>
      <c r="P13" s="19"/>
      <c r="Q13" s="19">
        <v>0</v>
      </c>
      <c r="R13" s="19">
        <v>1.49253731343284E-2</v>
      </c>
      <c r="S13" s="19">
        <v>1.1764705882352899E-2</v>
      </c>
      <c r="T13" s="19">
        <v>0</v>
      </c>
      <c r="U13" s="19">
        <v>1.6806722689075598E-2</v>
      </c>
      <c r="V13" s="19">
        <v>0</v>
      </c>
      <c r="W13" s="19">
        <v>0</v>
      </c>
      <c r="X13" s="19">
        <v>0</v>
      </c>
      <c r="Y13" s="19"/>
      <c r="Z13" s="19">
        <v>2.32558139534884E-2</v>
      </c>
      <c r="AA13" s="19">
        <v>0</v>
      </c>
      <c r="AB13" s="19">
        <v>2.04081632653061E-2</v>
      </c>
      <c r="AC13" s="19">
        <v>0</v>
      </c>
      <c r="AD13" s="19">
        <v>0</v>
      </c>
      <c r="AE13" s="19">
        <v>0</v>
      </c>
      <c r="AF13" s="19">
        <v>0</v>
      </c>
      <c r="AG13" s="19">
        <v>0</v>
      </c>
      <c r="AH13" s="19"/>
      <c r="AI13" s="19">
        <v>0</v>
      </c>
      <c r="AJ13" s="19">
        <v>1.1111111111111099E-2</v>
      </c>
      <c r="AK13" s="19">
        <v>1.3986013986014E-2</v>
      </c>
      <c r="AL13" s="19">
        <v>4.15800415800416E-3</v>
      </c>
      <c r="AM13" s="19">
        <v>6.0240963855421699E-3</v>
      </c>
      <c r="AN13" s="19"/>
      <c r="AO13" s="19">
        <v>5.3285968028419202E-3</v>
      </c>
      <c r="AP13" s="19">
        <v>8.1743869209809292E-3</v>
      </c>
      <c r="AQ13" s="19"/>
      <c r="AR13" s="19">
        <v>0</v>
      </c>
      <c r="AS13" s="19">
        <v>1.0989010989011E-2</v>
      </c>
      <c r="AT13" s="19">
        <v>0</v>
      </c>
      <c r="AU13" s="19">
        <v>0</v>
      </c>
      <c r="AV13" s="19">
        <v>0</v>
      </c>
      <c r="AW13" s="19">
        <v>0</v>
      </c>
      <c r="AX13" s="19">
        <v>0</v>
      </c>
      <c r="AY13" s="19">
        <v>3.2258064516128997E-2</v>
      </c>
      <c r="AZ13" s="19">
        <v>1.05263157894737E-2</v>
      </c>
      <c r="BA13" s="19">
        <v>1.85185185185185E-2</v>
      </c>
      <c r="BB13" s="19">
        <v>0</v>
      </c>
      <c r="BC13" s="19">
        <v>0</v>
      </c>
      <c r="BD13" s="19"/>
      <c r="BE13" s="19">
        <v>5.6657223796033997E-3</v>
      </c>
    </row>
    <row r="14" spans="2:57" x14ac:dyDescent="0.25">
      <c r="B14" s="15" t="s">
        <v>253</v>
      </c>
    </row>
    <row r="15" spans="2:57" x14ac:dyDescent="0.25">
      <c r="B15" t="s">
        <v>84</v>
      </c>
    </row>
    <row r="16" spans="2:57" x14ac:dyDescent="0.25">
      <c r="B16" t="s">
        <v>85</v>
      </c>
    </row>
    <row r="18" spans="2:2" x14ac:dyDescent="0.25">
      <c r="B18"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90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79</v>
      </c>
      <c r="C8" s="13">
        <v>0.57637474541751499</v>
      </c>
      <c r="D8" s="13">
        <v>0.44155844155844198</v>
      </c>
      <c r="E8" s="13">
        <v>0.46666666666666701</v>
      </c>
      <c r="F8" s="13">
        <v>0.547244094488189</v>
      </c>
      <c r="G8" s="13">
        <v>0.63953488372093004</v>
      </c>
      <c r="H8" s="13"/>
      <c r="I8" s="13">
        <v>0.50643776824034303</v>
      </c>
      <c r="J8" s="13">
        <v>0.63953488372093004</v>
      </c>
      <c r="K8" s="13"/>
      <c r="L8" s="13">
        <v>0.578125</v>
      </c>
      <c r="M8" s="13">
        <v>0.51948051948051899</v>
      </c>
      <c r="N8" s="13">
        <v>0.62876254180601998</v>
      </c>
      <c r="O8" s="13">
        <v>0.56656346749226005</v>
      </c>
      <c r="P8" s="13"/>
      <c r="Q8" s="13">
        <v>0.48648648648648701</v>
      </c>
      <c r="R8" s="13">
        <v>0.51351351351351304</v>
      </c>
      <c r="S8" s="13">
        <v>0.467391304347826</v>
      </c>
      <c r="T8" s="13">
        <v>0.51401869158878499</v>
      </c>
      <c r="U8" s="13">
        <v>0.66935483870967705</v>
      </c>
      <c r="V8" s="13">
        <v>0.61832061068702304</v>
      </c>
      <c r="W8" s="13">
        <v>0.64285714285714302</v>
      </c>
      <c r="X8" s="13">
        <v>0.60087719298245601</v>
      </c>
      <c r="Y8" s="13"/>
      <c r="Z8" s="13">
        <v>0.55395683453237399</v>
      </c>
      <c r="AA8" s="13">
        <v>0.52147239263803702</v>
      </c>
      <c r="AB8" s="13">
        <v>0.61038961038961004</v>
      </c>
      <c r="AC8" s="13">
        <v>0.59217877094972105</v>
      </c>
      <c r="AD8" s="13">
        <v>0.59047619047619004</v>
      </c>
      <c r="AE8" s="13">
        <v>0.61467889908256901</v>
      </c>
      <c r="AF8" s="13">
        <v>0.476190476190476</v>
      </c>
      <c r="AG8" s="13">
        <v>0.60439560439560402</v>
      </c>
      <c r="AH8" s="13"/>
      <c r="AI8" s="13">
        <v>0.55555555555555602</v>
      </c>
      <c r="AJ8" s="13">
        <v>0.463917525773196</v>
      </c>
      <c r="AK8" s="13">
        <v>0.55555555555555602</v>
      </c>
      <c r="AL8" s="13">
        <v>0.59760956175298796</v>
      </c>
      <c r="AM8" s="13">
        <v>0.60919540229885105</v>
      </c>
      <c r="AN8" s="13"/>
      <c r="AO8" s="13">
        <v>0.558528428093645</v>
      </c>
      <c r="AP8" s="13">
        <v>0.60416666666666696</v>
      </c>
      <c r="AQ8" s="13"/>
      <c r="AR8" s="13">
        <v>0.5</v>
      </c>
      <c r="AS8" s="13">
        <v>0.58041958041957997</v>
      </c>
      <c r="AT8" s="13">
        <v>0.70588235294117696</v>
      </c>
      <c r="AU8" s="13">
        <v>0.58064516129032295</v>
      </c>
      <c r="AV8" s="13">
        <v>0.60504201680672298</v>
      </c>
      <c r="AW8" s="13">
        <v>0.61038961038961004</v>
      </c>
      <c r="AX8" s="13">
        <v>0.55952380952380998</v>
      </c>
      <c r="AY8" s="13">
        <v>0.55882352941176505</v>
      </c>
      <c r="AZ8" s="13">
        <v>0.62745098039215697</v>
      </c>
      <c r="BA8" s="13">
        <v>0.568965517241379</v>
      </c>
      <c r="BB8" s="13">
        <v>0.49122807017543901</v>
      </c>
      <c r="BC8" s="13">
        <v>0.52830188679245305</v>
      </c>
      <c r="BD8" s="13"/>
      <c r="BE8" s="13">
        <v>0.59490084985835701</v>
      </c>
    </row>
    <row r="9" spans="2:57" ht="45" x14ac:dyDescent="0.25">
      <c r="B9" s="14" t="s">
        <v>80</v>
      </c>
      <c r="C9" s="13">
        <v>0.33808553971486799</v>
      </c>
      <c r="D9" s="13">
        <v>0.207792207792208</v>
      </c>
      <c r="E9" s="13">
        <v>0.4</v>
      </c>
      <c r="F9" s="13">
        <v>0.39370078740157499</v>
      </c>
      <c r="G9" s="13">
        <v>0.31395348837209303</v>
      </c>
      <c r="H9" s="13"/>
      <c r="I9" s="13">
        <v>0.36480686695279002</v>
      </c>
      <c r="J9" s="13">
        <v>0.31395348837209303</v>
      </c>
      <c r="K9" s="13"/>
      <c r="L9" s="13">
        <v>0.3046875</v>
      </c>
      <c r="M9" s="13">
        <v>0.38961038961039002</v>
      </c>
      <c r="N9" s="13">
        <v>0.29765886287625398</v>
      </c>
      <c r="O9" s="13">
        <v>0.35294117647058798</v>
      </c>
      <c r="P9" s="13"/>
      <c r="Q9" s="13">
        <v>0.27027027027027001</v>
      </c>
      <c r="R9" s="13">
        <v>0.40540540540540498</v>
      </c>
      <c r="S9" s="13">
        <v>0.41304347826087001</v>
      </c>
      <c r="T9" s="13">
        <v>0.401869158878505</v>
      </c>
      <c r="U9" s="13">
        <v>0.27419354838709697</v>
      </c>
      <c r="V9" s="13">
        <v>0.32824427480916002</v>
      </c>
      <c r="W9" s="13">
        <v>0.30612244897959201</v>
      </c>
      <c r="X9" s="13">
        <v>0.35087719298245601</v>
      </c>
      <c r="Y9" s="13"/>
      <c r="Z9" s="13">
        <v>0.36690647482014399</v>
      </c>
      <c r="AA9" s="13">
        <v>0.36809815950920199</v>
      </c>
      <c r="AB9" s="13">
        <v>0.31818181818181801</v>
      </c>
      <c r="AC9" s="13">
        <v>0.31843575418994402</v>
      </c>
      <c r="AD9" s="13">
        <v>0.35238095238095202</v>
      </c>
      <c r="AE9" s="13">
        <v>0.32110091743119301</v>
      </c>
      <c r="AF9" s="13">
        <v>0.42857142857142899</v>
      </c>
      <c r="AG9" s="13">
        <v>0.27472527472527503</v>
      </c>
      <c r="AH9" s="13"/>
      <c r="AI9" s="13">
        <v>0.28888888888888897</v>
      </c>
      <c r="AJ9" s="13">
        <v>0.45360824742268002</v>
      </c>
      <c r="AK9" s="13">
        <v>0.32679738562091498</v>
      </c>
      <c r="AL9" s="13">
        <v>0.340637450199203</v>
      </c>
      <c r="AM9" s="13">
        <v>0.28735632183908</v>
      </c>
      <c r="AN9" s="13"/>
      <c r="AO9" s="13">
        <v>0.34782608695652201</v>
      </c>
      <c r="AP9" s="13">
        <v>0.32291666666666702</v>
      </c>
      <c r="AQ9" s="13"/>
      <c r="AR9" s="13">
        <v>0.4375</v>
      </c>
      <c r="AS9" s="13">
        <v>0.33216783216783202</v>
      </c>
      <c r="AT9" s="13">
        <v>0.17647058823529399</v>
      </c>
      <c r="AU9" s="13">
        <v>0.35483870967741898</v>
      </c>
      <c r="AV9" s="13">
        <v>0.33613445378151302</v>
      </c>
      <c r="AW9" s="13">
        <v>0.29870129870129902</v>
      </c>
      <c r="AX9" s="13">
        <v>0.33333333333333298</v>
      </c>
      <c r="AY9" s="13">
        <v>0.32352941176470601</v>
      </c>
      <c r="AZ9" s="13">
        <v>0.32352941176470601</v>
      </c>
      <c r="BA9" s="13">
        <v>0.31034482758620702</v>
      </c>
      <c r="BB9" s="13">
        <v>0.38596491228070201</v>
      </c>
      <c r="BC9" s="13">
        <v>0.37735849056603799</v>
      </c>
      <c r="BD9" s="13"/>
      <c r="BE9" s="13">
        <v>0.331444759206799</v>
      </c>
    </row>
    <row r="10" spans="2:57" x14ac:dyDescent="0.25">
      <c r="B10" s="14" t="s">
        <v>81</v>
      </c>
      <c r="C10" s="13">
        <v>8.5539714867617106E-2</v>
      </c>
      <c r="D10" s="13">
        <v>0.35064935064935099</v>
      </c>
      <c r="E10" s="13">
        <v>0.133333333333333</v>
      </c>
      <c r="F10" s="13">
        <v>5.9055118110236199E-2</v>
      </c>
      <c r="G10" s="13">
        <v>4.6511627906976702E-2</v>
      </c>
      <c r="H10" s="13"/>
      <c r="I10" s="13">
        <v>0.128755364806867</v>
      </c>
      <c r="J10" s="13">
        <v>4.6511627906976702E-2</v>
      </c>
      <c r="K10" s="13"/>
      <c r="L10" s="13">
        <v>0.1171875</v>
      </c>
      <c r="M10" s="13">
        <v>9.0909090909090898E-2</v>
      </c>
      <c r="N10" s="13">
        <v>7.3578595317725801E-2</v>
      </c>
      <c r="O10" s="13">
        <v>8.0495356037151702E-2</v>
      </c>
      <c r="P10" s="13"/>
      <c r="Q10" s="13">
        <v>0.24324324324324301</v>
      </c>
      <c r="R10" s="13">
        <v>8.1081081081081099E-2</v>
      </c>
      <c r="S10" s="13">
        <v>0.119565217391304</v>
      </c>
      <c r="T10" s="13">
        <v>8.4112149532710304E-2</v>
      </c>
      <c r="U10" s="13">
        <v>5.6451612903225798E-2</v>
      </c>
      <c r="V10" s="13">
        <v>5.34351145038168E-2</v>
      </c>
      <c r="W10" s="13">
        <v>5.10204081632653E-2</v>
      </c>
      <c r="X10" s="13">
        <v>4.8245614035087703E-2</v>
      </c>
      <c r="Y10" s="13"/>
      <c r="Z10" s="13">
        <v>7.9136690647481994E-2</v>
      </c>
      <c r="AA10" s="13">
        <v>0.110429447852761</v>
      </c>
      <c r="AB10" s="13">
        <v>7.1428571428571397E-2</v>
      </c>
      <c r="AC10" s="13">
        <v>8.9385474860335198E-2</v>
      </c>
      <c r="AD10" s="13">
        <v>5.7142857142857099E-2</v>
      </c>
      <c r="AE10" s="13">
        <v>6.4220183486238494E-2</v>
      </c>
      <c r="AF10" s="13">
        <v>9.5238095238095205E-2</v>
      </c>
      <c r="AG10" s="13">
        <v>0.120879120879121</v>
      </c>
      <c r="AH10" s="13"/>
      <c r="AI10" s="13">
        <v>0.155555555555556</v>
      </c>
      <c r="AJ10" s="13">
        <v>8.2474226804123696E-2</v>
      </c>
      <c r="AK10" s="13">
        <v>0.11764705882352899</v>
      </c>
      <c r="AL10" s="13">
        <v>6.17529880478088E-2</v>
      </c>
      <c r="AM10" s="13">
        <v>0.10344827586206901</v>
      </c>
      <c r="AN10" s="13"/>
      <c r="AO10" s="13">
        <v>9.3645484949832797E-2</v>
      </c>
      <c r="AP10" s="13">
        <v>7.2916666666666699E-2</v>
      </c>
      <c r="AQ10" s="13"/>
      <c r="AR10" s="13">
        <v>6.25E-2</v>
      </c>
      <c r="AS10" s="13">
        <v>8.7412587412587395E-2</v>
      </c>
      <c r="AT10" s="13">
        <v>0.11764705882352899</v>
      </c>
      <c r="AU10" s="13">
        <v>6.4516129032258104E-2</v>
      </c>
      <c r="AV10" s="13">
        <v>5.8823529411764698E-2</v>
      </c>
      <c r="AW10" s="13">
        <v>9.0909090909090898E-2</v>
      </c>
      <c r="AX10" s="13">
        <v>0.107142857142857</v>
      </c>
      <c r="AY10" s="13">
        <v>0.11764705882352899</v>
      </c>
      <c r="AZ10" s="13">
        <v>4.9019607843137303E-2</v>
      </c>
      <c r="BA10" s="13">
        <v>0.12068965517241401</v>
      </c>
      <c r="BB10" s="13">
        <v>0.12280701754386</v>
      </c>
      <c r="BC10" s="13">
        <v>9.4339622641509399E-2</v>
      </c>
      <c r="BD10" s="13"/>
      <c r="BE10" s="13">
        <v>7.3654390934844202E-2</v>
      </c>
    </row>
    <row r="11" spans="2:57" x14ac:dyDescent="0.25">
      <c r="B11" s="14" t="s">
        <v>82</v>
      </c>
      <c r="C11" s="19">
        <v>0</v>
      </c>
      <c r="D11" s="19">
        <v>0</v>
      </c>
      <c r="E11" s="19">
        <v>0</v>
      </c>
      <c r="F11" s="19">
        <v>0</v>
      </c>
      <c r="G11" s="19">
        <v>0</v>
      </c>
      <c r="H11" s="19"/>
      <c r="I11" s="19">
        <v>0</v>
      </c>
      <c r="J11" s="19">
        <v>0</v>
      </c>
      <c r="K11" s="19"/>
      <c r="L11" s="19">
        <v>0</v>
      </c>
      <c r="M11" s="19">
        <v>0</v>
      </c>
      <c r="N11" s="19">
        <v>0</v>
      </c>
      <c r="O11" s="19">
        <v>0</v>
      </c>
      <c r="P11" s="19"/>
      <c r="Q11" s="19">
        <v>0</v>
      </c>
      <c r="R11" s="19">
        <v>0</v>
      </c>
      <c r="S11" s="19">
        <v>0</v>
      </c>
      <c r="T11" s="19">
        <v>0</v>
      </c>
      <c r="U11" s="19">
        <v>0</v>
      </c>
      <c r="V11" s="19">
        <v>0</v>
      </c>
      <c r="W11" s="19">
        <v>0</v>
      </c>
      <c r="X11" s="19">
        <v>0</v>
      </c>
      <c r="Y11" s="19"/>
      <c r="Z11" s="19">
        <v>0</v>
      </c>
      <c r="AA11" s="19">
        <v>0</v>
      </c>
      <c r="AB11" s="19">
        <v>0</v>
      </c>
      <c r="AC11" s="19">
        <v>0</v>
      </c>
      <c r="AD11" s="19">
        <v>0</v>
      </c>
      <c r="AE11" s="19">
        <v>0</v>
      </c>
      <c r="AF11" s="19">
        <v>0</v>
      </c>
      <c r="AG11" s="19">
        <v>0</v>
      </c>
      <c r="AH11" s="19"/>
      <c r="AI11" s="19">
        <v>0</v>
      </c>
      <c r="AJ11" s="19">
        <v>0</v>
      </c>
      <c r="AK11" s="19">
        <v>0</v>
      </c>
      <c r="AL11" s="19">
        <v>0</v>
      </c>
      <c r="AM11" s="19">
        <v>0</v>
      </c>
      <c r="AN11" s="19"/>
      <c r="AO11" s="19">
        <v>0</v>
      </c>
      <c r="AP11" s="19">
        <v>0</v>
      </c>
      <c r="AQ11" s="19"/>
      <c r="AR11" s="19">
        <v>0</v>
      </c>
      <c r="AS11" s="19">
        <v>0</v>
      </c>
      <c r="AT11" s="19">
        <v>0</v>
      </c>
      <c r="AU11" s="19">
        <v>0</v>
      </c>
      <c r="AV11" s="19">
        <v>0</v>
      </c>
      <c r="AW11" s="19">
        <v>0</v>
      </c>
      <c r="AX11" s="19">
        <v>0</v>
      </c>
      <c r="AY11" s="19">
        <v>0</v>
      </c>
      <c r="AZ11" s="19">
        <v>0</v>
      </c>
      <c r="BA11" s="19">
        <v>0</v>
      </c>
      <c r="BB11" s="19">
        <v>0</v>
      </c>
      <c r="BC11" s="19">
        <v>0</v>
      </c>
      <c r="BD11" s="19"/>
      <c r="BE11" s="19">
        <v>0</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BE22"/>
  <sheetViews>
    <sheetView showGridLines="0" topLeftCell="A11" workbookViewId="0">
      <pane xSplit="2" topLeftCell="C1" activePane="topRight" state="frozen"/>
      <selection pane="topRight" activeCell="B22" sqref="B22"/>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314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930</v>
      </c>
      <c r="D7" s="10">
        <v>70</v>
      </c>
      <c r="E7" s="10">
        <v>122</v>
      </c>
      <c r="F7" s="10">
        <v>239</v>
      </c>
      <c r="G7" s="10">
        <v>499</v>
      </c>
      <c r="H7" s="10"/>
      <c r="I7" s="10">
        <v>431</v>
      </c>
      <c r="J7" s="10">
        <v>499</v>
      </c>
      <c r="K7" s="10"/>
      <c r="L7" s="10">
        <v>124</v>
      </c>
      <c r="M7" s="10">
        <v>225</v>
      </c>
      <c r="N7" s="10">
        <v>285</v>
      </c>
      <c r="O7" s="10">
        <v>295</v>
      </c>
      <c r="P7" s="10"/>
      <c r="Q7" s="10">
        <v>103</v>
      </c>
      <c r="R7" s="10">
        <v>67</v>
      </c>
      <c r="S7" s="10">
        <v>85</v>
      </c>
      <c r="T7" s="10">
        <v>105</v>
      </c>
      <c r="U7" s="10">
        <v>119</v>
      </c>
      <c r="V7" s="10">
        <v>127</v>
      </c>
      <c r="W7" s="10">
        <v>93</v>
      </c>
      <c r="X7" s="10">
        <v>218</v>
      </c>
      <c r="Y7" s="10"/>
      <c r="Z7" s="10">
        <v>129</v>
      </c>
      <c r="AA7" s="10">
        <v>151</v>
      </c>
      <c r="AB7" s="10">
        <v>147</v>
      </c>
      <c r="AC7" s="10">
        <v>174</v>
      </c>
      <c r="AD7" s="10">
        <v>103</v>
      </c>
      <c r="AE7" s="10">
        <v>102</v>
      </c>
      <c r="AF7" s="10">
        <v>38</v>
      </c>
      <c r="AG7" s="10">
        <v>86</v>
      </c>
      <c r="AH7" s="10"/>
      <c r="AI7" s="10">
        <v>41</v>
      </c>
      <c r="AJ7" s="10">
        <v>90</v>
      </c>
      <c r="AK7" s="10">
        <v>143</v>
      </c>
      <c r="AL7" s="10">
        <v>481</v>
      </c>
      <c r="AM7" s="10">
        <v>166</v>
      </c>
      <c r="AN7" s="10"/>
      <c r="AO7" s="10">
        <v>563</v>
      </c>
      <c r="AP7" s="10">
        <v>367</v>
      </c>
      <c r="AQ7" s="10"/>
      <c r="AR7" s="10">
        <v>58</v>
      </c>
      <c r="AS7" s="10">
        <v>273</v>
      </c>
      <c r="AT7" s="10">
        <v>16</v>
      </c>
      <c r="AU7" s="10">
        <v>30</v>
      </c>
      <c r="AV7" s="10">
        <v>114</v>
      </c>
      <c r="AW7" s="10">
        <v>75</v>
      </c>
      <c r="AX7" s="10">
        <v>83</v>
      </c>
      <c r="AY7" s="10">
        <v>31</v>
      </c>
      <c r="AZ7" s="10">
        <v>95</v>
      </c>
      <c r="BA7" s="10">
        <v>54</v>
      </c>
      <c r="BB7" s="10">
        <v>49</v>
      </c>
      <c r="BC7" s="10">
        <v>52</v>
      </c>
      <c r="BD7" s="10"/>
      <c r="BE7" s="10">
        <v>353</v>
      </c>
    </row>
    <row r="8" spans="2:57" ht="45" x14ac:dyDescent="0.25">
      <c r="B8" s="14" t="s">
        <v>305</v>
      </c>
      <c r="C8" s="13">
        <v>0.14516129032258099</v>
      </c>
      <c r="D8" s="13">
        <v>0.185714285714286</v>
      </c>
      <c r="E8" s="13">
        <v>0.14754098360655701</v>
      </c>
      <c r="F8" s="13">
        <v>0.11715481171548101</v>
      </c>
      <c r="G8" s="13">
        <v>0.152304609218437</v>
      </c>
      <c r="H8" s="13"/>
      <c r="I8" s="13">
        <v>0.13689095127610201</v>
      </c>
      <c r="J8" s="13">
        <v>0.152304609218437</v>
      </c>
      <c r="K8" s="13"/>
      <c r="L8" s="13">
        <v>0.19354838709677399</v>
      </c>
      <c r="M8" s="13">
        <v>0.11555555555555599</v>
      </c>
      <c r="N8" s="13">
        <v>0.133333333333333</v>
      </c>
      <c r="O8" s="13">
        <v>0.15932203389830499</v>
      </c>
      <c r="P8" s="13"/>
      <c r="Q8" s="13">
        <v>0.19417475728155301</v>
      </c>
      <c r="R8" s="13">
        <v>0.134328358208955</v>
      </c>
      <c r="S8" s="13">
        <v>0.17647058823529399</v>
      </c>
      <c r="T8" s="13">
        <v>0.12380952380952399</v>
      </c>
      <c r="U8" s="13">
        <v>0.109243697478992</v>
      </c>
      <c r="V8" s="13">
        <v>0.102362204724409</v>
      </c>
      <c r="W8" s="13">
        <v>0.118279569892473</v>
      </c>
      <c r="X8" s="13">
        <v>0.17889908256880699</v>
      </c>
      <c r="Y8" s="13"/>
      <c r="Z8" s="13">
        <v>0.116279069767442</v>
      </c>
      <c r="AA8" s="13">
        <v>0.119205298013245</v>
      </c>
      <c r="AB8" s="13">
        <v>0.156462585034014</v>
      </c>
      <c r="AC8" s="13">
        <v>0.18390804597701099</v>
      </c>
      <c r="AD8" s="13">
        <v>0.16504854368932001</v>
      </c>
      <c r="AE8" s="13">
        <v>8.8235294117647106E-2</v>
      </c>
      <c r="AF8" s="13">
        <v>0.157894736842105</v>
      </c>
      <c r="AG8" s="13">
        <v>0.17441860465116299</v>
      </c>
      <c r="AH8" s="13"/>
      <c r="AI8" s="13">
        <v>0.12195121951219499</v>
      </c>
      <c r="AJ8" s="13">
        <v>0.133333333333333</v>
      </c>
      <c r="AK8" s="13">
        <v>0.18181818181818199</v>
      </c>
      <c r="AL8" s="13">
        <v>0.12058212058212101</v>
      </c>
      <c r="AM8" s="13">
        <v>0.20481927710843401</v>
      </c>
      <c r="AN8" s="13"/>
      <c r="AO8" s="13">
        <v>0.14031971580817101</v>
      </c>
      <c r="AP8" s="13">
        <v>0.15258855585831099</v>
      </c>
      <c r="AQ8" s="13"/>
      <c r="AR8" s="13">
        <v>0.17241379310344801</v>
      </c>
      <c r="AS8" s="13">
        <v>0.139194139194139</v>
      </c>
      <c r="AT8" s="13">
        <v>0.125</v>
      </c>
      <c r="AU8" s="13">
        <v>0.1</v>
      </c>
      <c r="AV8" s="13">
        <v>0.16666666666666699</v>
      </c>
      <c r="AW8" s="13">
        <v>0.16</v>
      </c>
      <c r="AX8" s="13">
        <v>0.132530120481928</v>
      </c>
      <c r="AY8" s="13">
        <v>0.19354838709677399</v>
      </c>
      <c r="AZ8" s="13">
        <v>0.12631578947368399</v>
      </c>
      <c r="BA8" s="13">
        <v>0.11111111111111099</v>
      </c>
      <c r="BB8" s="13">
        <v>8.1632653061224497E-2</v>
      </c>
      <c r="BC8" s="13">
        <v>0.230769230769231</v>
      </c>
      <c r="BD8" s="13"/>
      <c r="BE8" s="13">
        <v>0.15864022662889499</v>
      </c>
    </row>
    <row r="9" spans="2:57" ht="30" x14ac:dyDescent="0.25">
      <c r="B9" s="14" t="s">
        <v>306</v>
      </c>
      <c r="C9" s="13">
        <v>0.13225806451612901</v>
      </c>
      <c r="D9" s="13">
        <v>0.1</v>
      </c>
      <c r="E9" s="13">
        <v>0.12295081967213101</v>
      </c>
      <c r="F9" s="13">
        <v>0.129707112970711</v>
      </c>
      <c r="G9" s="13">
        <v>0.14028056112224399</v>
      </c>
      <c r="H9" s="13"/>
      <c r="I9" s="13">
        <v>0.122969837587007</v>
      </c>
      <c r="J9" s="13">
        <v>0.14028056112224399</v>
      </c>
      <c r="K9" s="13"/>
      <c r="L9" s="13">
        <v>0.16129032258064499</v>
      </c>
      <c r="M9" s="13">
        <v>0.124444444444444</v>
      </c>
      <c r="N9" s="13">
        <v>0.150877192982456</v>
      </c>
      <c r="O9" s="13">
        <v>0.10847457627118599</v>
      </c>
      <c r="P9" s="13"/>
      <c r="Q9" s="13">
        <v>8.7378640776699004E-2</v>
      </c>
      <c r="R9" s="13">
        <v>8.9552238805970102E-2</v>
      </c>
      <c r="S9" s="13">
        <v>0.129411764705882</v>
      </c>
      <c r="T9" s="13">
        <v>0.161904761904762</v>
      </c>
      <c r="U9" s="13">
        <v>0.159663865546218</v>
      </c>
      <c r="V9" s="13">
        <v>0.110236220472441</v>
      </c>
      <c r="W9" s="13">
        <v>0.16129032258064499</v>
      </c>
      <c r="X9" s="13">
        <v>0.142201834862385</v>
      </c>
      <c r="Y9" s="13"/>
      <c r="Z9" s="13">
        <v>0.15503875968992201</v>
      </c>
      <c r="AA9" s="13">
        <v>0.119205298013245</v>
      </c>
      <c r="AB9" s="13">
        <v>0.14285714285714299</v>
      </c>
      <c r="AC9" s="13">
        <v>0.10344827586206901</v>
      </c>
      <c r="AD9" s="13">
        <v>0.18446601941747601</v>
      </c>
      <c r="AE9" s="13">
        <v>0.12745098039215699</v>
      </c>
      <c r="AF9" s="13">
        <v>7.8947368421052599E-2</v>
      </c>
      <c r="AG9" s="13">
        <v>0.127906976744186</v>
      </c>
      <c r="AH9" s="13"/>
      <c r="AI9" s="13">
        <v>0.17073170731707299</v>
      </c>
      <c r="AJ9" s="13">
        <v>0.133333333333333</v>
      </c>
      <c r="AK9" s="13">
        <v>9.7902097902097904E-2</v>
      </c>
      <c r="AL9" s="13">
        <v>0.13097713097713101</v>
      </c>
      <c r="AM9" s="13">
        <v>0.156626506024096</v>
      </c>
      <c r="AN9" s="13"/>
      <c r="AO9" s="13">
        <v>0.13321492007104799</v>
      </c>
      <c r="AP9" s="13">
        <v>0.13079019073569501</v>
      </c>
      <c r="AQ9" s="13"/>
      <c r="AR9" s="13">
        <v>0.20689655172413801</v>
      </c>
      <c r="AS9" s="13">
        <v>0.139194139194139</v>
      </c>
      <c r="AT9" s="13">
        <v>0.125</v>
      </c>
      <c r="AU9" s="13">
        <v>0.1</v>
      </c>
      <c r="AV9" s="13">
        <v>0.114035087719298</v>
      </c>
      <c r="AW9" s="13">
        <v>0.12</v>
      </c>
      <c r="AX9" s="13">
        <v>0.14457831325301199</v>
      </c>
      <c r="AY9" s="13">
        <v>0.16129032258064499</v>
      </c>
      <c r="AZ9" s="13">
        <v>7.3684210526315796E-2</v>
      </c>
      <c r="BA9" s="13">
        <v>0.12962962962963001</v>
      </c>
      <c r="BB9" s="13">
        <v>0.20408163265306101</v>
      </c>
      <c r="BC9" s="13">
        <v>9.6153846153846201E-2</v>
      </c>
      <c r="BD9" s="13"/>
      <c r="BE9" s="13">
        <v>0.15580736543909299</v>
      </c>
    </row>
    <row r="10" spans="2:57" ht="30" x14ac:dyDescent="0.25">
      <c r="B10" s="14" t="s">
        <v>307</v>
      </c>
      <c r="C10" s="13">
        <v>0.26021505376344101</v>
      </c>
      <c r="D10" s="13">
        <v>0.114285714285714</v>
      </c>
      <c r="E10" s="13">
        <v>0.22131147540983601</v>
      </c>
      <c r="F10" s="13">
        <v>0.251046025104602</v>
      </c>
      <c r="G10" s="13">
        <v>0.294589178356713</v>
      </c>
      <c r="H10" s="13"/>
      <c r="I10" s="13">
        <v>0.220417633410673</v>
      </c>
      <c r="J10" s="13">
        <v>0.294589178356713</v>
      </c>
      <c r="K10" s="13"/>
      <c r="L10" s="13">
        <v>0.20161290322580599</v>
      </c>
      <c r="M10" s="13">
        <v>0.30666666666666698</v>
      </c>
      <c r="N10" s="13">
        <v>0.24210526315789499</v>
      </c>
      <c r="O10" s="13">
        <v>0.26779661016949202</v>
      </c>
      <c r="P10" s="13"/>
      <c r="Q10" s="13">
        <v>0.13592233009708701</v>
      </c>
      <c r="R10" s="13">
        <v>0.19402985074626899</v>
      </c>
      <c r="S10" s="13">
        <v>0.17647058823529399</v>
      </c>
      <c r="T10" s="13">
        <v>0.27619047619047599</v>
      </c>
      <c r="U10" s="13">
        <v>0.252100840336134</v>
      </c>
      <c r="V10" s="13">
        <v>0.31496062992126</v>
      </c>
      <c r="W10" s="13">
        <v>0.31182795698924698</v>
      </c>
      <c r="X10" s="13">
        <v>0.32110091743119301</v>
      </c>
      <c r="Y10" s="13"/>
      <c r="Z10" s="13">
        <v>0.178294573643411</v>
      </c>
      <c r="AA10" s="13">
        <v>0.28476821192052998</v>
      </c>
      <c r="AB10" s="13">
        <v>0.36054421768707501</v>
      </c>
      <c r="AC10" s="13">
        <v>0.28160919540229901</v>
      </c>
      <c r="AD10" s="13">
        <v>0.19417475728155301</v>
      </c>
      <c r="AE10" s="13">
        <v>0.18627450980392199</v>
      </c>
      <c r="AF10" s="13">
        <v>0.28947368421052599</v>
      </c>
      <c r="AG10" s="13">
        <v>0.27906976744186002</v>
      </c>
      <c r="AH10" s="13"/>
      <c r="AI10" s="13">
        <v>7.3170731707317097E-2</v>
      </c>
      <c r="AJ10" s="13">
        <v>0.3</v>
      </c>
      <c r="AK10" s="13">
        <v>0.15384615384615399</v>
      </c>
      <c r="AL10" s="13">
        <v>0.28482328482328501</v>
      </c>
      <c r="AM10" s="13">
        <v>0.30120481927710802</v>
      </c>
      <c r="AN10" s="13"/>
      <c r="AO10" s="13">
        <v>0.27175843694493801</v>
      </c>
      <c r="AP10" s="13">
        <v>0.24250681198910101</v>
      </c>
      <c r="AQ10" s="13"/>
      <c r="AR10" s="13">
        <v>0.29310344827586199</v>
      </c>
      <c r="AS10" s="13">
        <v>0.28937728937728902</v>
      </c>
      <c r="AT10" s="13">
        <v>0.25</v>
      </c>
      <c r="AU10" s="13">
        <v>0.266666666666667</v>
      </c>
      <c r="AV10" s="13">
        <v>0.21929824561403499</v>
      </c>
      <c r="AW10" s="13">
        <v>0.28000000000000003</v>
      </c>
      <c r="AX10" s="13">
        <v>0.20481927710843401</v>
      </c>
      <c r="AY10" s="13">
        <v>0.35483870967741898</v>
      </c>
      <c r="AZ10" s="13">
        <v>0.326315789473684</v>
      </c>
      <c r="BA10" s="13">
        <v>0.18518518518518501</v>
      </c>
      <c r="BB10" s="13">
        <v>0.24489795918367299</v>
      </c>
      <c r="BC10" s="13">
        <v>0.134615384615385</v>
      </c>
      <c r="BD10" s="13"/>
      <c r="BE10" s="13">
        <v>0.27762039660056698</v>
      </c>
    </row>
    <row r="11" spans="2:57" ht="30" x14ac:dyDescent="0.25">
      <c r="B11" s="14" t="s">
        <v>308</v>
      </c>
      <c r="C11" s="13">
        <v>0.14623655913978501</v>
      </c>
      <c r="D11" s="13">
        <v>0.114285714285714</v>
      </c>
      <c r="E11" s="13">
        <v>9.8360655737704902E-2</v>
      </c>
      <c r="F11" s="13">
        <v>0.15481171548117201</v>
      </c>
      <c r="G11" s="13">
        <v>0.158316633266533</v>
      </c>
      <c r="H11" s="13"/>
      <c r="I11" s="13">
        <v>0.132250580046404</v>
      </c>
      <c r="J11" s="13">
        <v>0.158316633266533</v>
      </c>
      <c r="K11" s="13"/>
      <c r="L11" s="13">
        <v>8.8709677419354802E-2</v>
      </c>
      <c r="M11" s="13">
        <v>0.16</v>
      </c>
      <c r="N11" s="13">
        <v>0.168421052631579</v>
      </c>
      <c r="O11" s="13">
        <v>0.13898305084745799</v>
      </c>
      <c r="P11" s="13"/>
      <c r="Q11" s="13">
        <v>9.7087378640776698E-2</v>
      </c>
      <c r="R11" s="13">
        <v>0.19402985074626899</v>
      </c>
      <c r="S11" s="13">
        <v>0.16470588235294101</v>
      </c>
      <c r="T11" s="13">
        <v>0.114285714285714</v>
      </c>
      <c r="U11" s="13">
        <v>0.184873949579832</v>
      </c>
      <c r="V11" s="13">
        <v>0.181102362204724</v>
      </c>
      <c r="W11" s="13">
        <v>0.13978494623655899</v>
      </c>
      <c r="X11" s="13">
        <v>0.13302752293577999</v>
      </c>
      <c r="Y11" s="13"/>
      <c r="Z11" s="13">
        <v>0.170542635658915</v>
      </c>
      <c r="AA11" s="13">
        <v>0.119205298013245</v>
      </c>
      <c r="AB11" s="13">
        <v>9.5238095238095205E-2</v>
      </c>
      <c r="AC11" s="13">
        <v>0.16666666666666699</v>
      </c>
      <c r="AD11" s="13">
        <v>0.13592233009708701</v>
      </c>
      <c r="AE11" s="13">
        <v>0.14705882352941199</v>
      </c>
      <c r="AF11" s="13">
        <v>0.21052631578947401</v>
      </c>
      <c r="AG11" s="13">
        <v>0.186046511627907</v>
      </c>
      <c r="AH11" s="13"/>
      <c r="AI11" s="13">
        <v>0.219512195121951</v>
      </c>
      <c r="AJ11" s="13">
        <v>0.17777777777777801</v>
      </c>
      <c r="AK11" s="13">
        <v>0.132867132867133</v>
      </c>
      <c r="AL11" s="13">
        <v>0.16008316008316001</v>
      </c>
      <c r="AM11" s="13">
        <v>9.0361445783132502E-2</v>
      </c>
      <c r="AN11" s="13"/>
      <c r="AO11" s="13">
        <v>0.13499111900532901</v>
      </c>
      <c r="AP11" s="13">
        <v>0.163487738419619</v>
      </c>
      <c r="AQ11" s="13"/>
      <c r="AR11" s="13">
        <v>0.13793103448275901</v>
      </c>
      <c r="AS11" s="13">
        <v>0.139194139194139</v>
      </c>
      <c r="AT11" s="13">
        <v>0.1875</v>
      </c>
      <c r="AU11" s="13">
        <v>0.133333333333333</v>
      </c>
      <c r="AV11" s="13">
        <v>0.19298245614035101</v>
      </c>
      <c r="AW11" s="13">
        <v>0.10666666666666701</v>
      </c>
      <c r="AX11" s="13">
        <v>9.6385542168674704E-2</v>
      </c>
      <c r="AY11" s="13">
        <v>3.2258064516128997E-2</v>
      </c>
      <c r="AZ11" s="13">
        <v>0.17894736842105299</v>
      </c>
      <c r="BA11" s="13">
        <v>0.16666666666666699</v>
      </c>
      <c r="BB11" s="13">
        <v>0.14285714285714299</v>
      </c>
      <c r="BC11" s="13">
        <v>0.21153846153846201</v>
      </c>
      <c r="BD11" s="13"/>
      <c r="BE11" s="13">
        <v>0.15864022662889499</v>
      </c>
    </row>
    <row r="12" spans="2:57" ht="30" x14ac:dyDescent="0.25">
      <c r="B12" s="14" t="s">
        <v>309</v>
      </c>
      <c r="C12" s="13">
        <v>9.3548387096774197E-2</v>
      </c>
      <c r="D12" s="13">
        <v>0.25714285714285701</v>
      </c>
      <c r="E12" s="13">
        <v>0.10655737704918</v>
      </c>
      <c r="F12" s="13">
        <v>0.13389121338912099</v>
      </c>
      <c r="G12" s="13">
        <v>4.8096192384769497E-2</v>
      </c>
      <c r="H12" s="13"/>
      <c r="I12" s="13">
        <v>0.14617169373549899</v>
      </c>
      <c r="J12" s="13">
        <v>4.8096192384769497E-2</v>
      </c>
      <c r="K12" s="13"/>
      <c r="L12" s="13">
        <v>9.6774193548387094E-2</v>
      </c>
      <c r="M12" s="13">
        <v>0.11111111111111099</v>
      </c>
      <c r="N12" s="13">
        <v>7.7192982456140397E-2</v>
      </c>
      <c r="O12" s="13">
        <v>9.4915254237288096E-2</v>
      </c>
      <c r="P12" s="13"/>
      <c r="Q12" s="13">
        <v>0.15533980582524301</v>
      </c>
      <c r="R12" s="13">
        <v>0.134328358208955</v>
      </c>
      <c r="S12" s="13">
        <v>0.14117647058823499</v>
      </c>
      <c r="T12" s="13">
        <v>0.114285714285714</v>
      </c>
      <c r="U12" s="13">
        <v>0.10084033613445401</v>
      </c>
      <c r="V12" s="13">
        <v>8.6614173228346497E-2</v>
      </c>
      <c r="W12" s="13">
        <v>8.6021505376344107E-2</v>
      </c>
      <c r="X12" s="13">
        <v>2.7522935779816501E-2</v>
      </c>
      <c r="Y12" s="13"/>
      <c r="Z12" s="13">
        <v>0.116279069767442</v>
      </c>
      <c r="AA12" s="13">
        <v>9.9337748344370896E-2</v>
      </c>
      <c r="AB12" s="13">
        <v>6.1224489795918401E-2</v>
      </c>
      <c r="AC12" s="13">
        <v>8.04597701149425E-2</v>
      </c>
      <c r="AD12" s="13">
        <v>0.106796116504854</v>
      </c>
      <c r="AE12" s="13">
        <v>0.12745098039215699</v>
      </c>
      <c r="AF12" s="13">
        <v>5.2631578947368397E-2</v>
      </c>
      <c r="AG12" s="13">
        <v>9.3023255813953501E-2</v>
      </c>
      <c r="AH12" s="13"/>
      <c r="AI12" s="13">
        <v>9.7560975609756101E-2</v>
      </c>
      <c r="AJ12" s="13">
        <v>7.7777777777777807E-2</v>
      </c>
      <c r="AK12" s="13">
        <v>0.14685314685314699</v>
      </c>
      <c r="AL12" s="13">
        <v>9.5634095634095598E-2</v>
      </c>
      <c r="AM12" s="13">
        <v>4.81927710843374E-2</v>
      </c>
      <c r="AN12" s="13"/>
      <c r="AO12" s="13">
        <v>9.2362344582593306E-2</v>
      </c>
      <c r="AP12" s="13">
        <v>9.5367847411444107E-2</v>
      </c>
      <c r="AQ12" s="13"/>
      <c r="AR12" s="13">
        <v>0</v>
      </c>
      <c r="AS12" s="13">
        <v>8.7912087912087905E-2</v>
      </c>
      <c r="AT12" s="13">
        <v>0.1875</v>
      </c>
      <c r="AU12" s="13">
        <v>0.1</v>
      </c>
      <c r="AV12" s="13">
        <v>0.13157894736842099</v>
      </c>
      <c r="AW12" s="13">
        <v>2.66666666666667E-2</v>
      </c>
      <c r="AX12" s="13">
        <v>0.14457831325301199</v>
      </c>
      <c r="AY12" s="13">
        <v>9.6774193548387094E-2</v>
      </c>
      <c r="AZ12" s="13">
        <v>0.105263157894737</v>
      </c>
      <c r="BA12" s="13">
        <v>0.11111111111111099</v>
      </c>
      <c r="BB12" s="13">
        <v>6.1224489795918401E-2</v>
      </c>
      <c r="BC12" s="13">
        <v>0.115384615384615</v>
      </c>
      <c r="BD12" s="13"/>
      <c r="BE12" s="13">
        <v>7.6487252124645896E-2</v>
      </c>
    </row>
    <row r="13" spans="2:57" ht="30" x14ac:dyDescent="0.25">
      <c r="B13" s="14" t="s">
        <v>310</v>
      </c>
      <c r="C13" s="13">
        <v>3.44086021505376E-2</v>
      </c>
      <c r="D13" s="13">
        <v>4.2857142857142899E-2</v>
      </c>
      <c r="E13" s="13">
        <v>2.4590163934426201E-2</v>
      </c>
      <c r="F13" s="13">
        <v>4.6025104602510497E-2</v>
      </c>
      <c r="G13" s="13">
        <v>3.0060120240480999E-2</v>
      </c>
      <c r="H13" s="13"/>
      <c r="I13" s="13">
        <v>3.94431554524362E-2</v>
      </c>
      <c r="J13" s="13">
        <v>3.0060120240480999E-2</v>
      </c>
      <c r="K13" s="13"/>
      <c r="L13" s="13">
        <v>6.4516129032258104E-2</v>
      </c>
      <c r="M13" s="13">
        <v>8.8888888888888906E-3</v>
      </c>
      <c r="N13" s="13">
        <v>4.2105263157894701E-2</v>
      </c>
      <c r="O13" s="13">
        <v>3.3898305084745797E-2</v>
      </c>
      <c r="P13" s="13"/>
      <c r="Q13" s="13">
        <v>5.8252427184466E-2</v>
      </c>
      <c r="R13" s="13">
        <v>8.9552238805970102E-2</v>
      </c>
      <c r="S13" s="13">
        <v>2.3529411764705899E-2</v>
      </c>
      <c r="T13" s="13">
        <v>1.9047619047619001E-2</v>
      </c>
      <c r="U13" s="13">
        <v>3.3613445378151301E-2</v>
      </c>
      <c r="V13" s="13">
        <v>3.1496062992125998E-2</v>
      </c>
      <c r="W13" s="13">
        <v>2.1505376344085999E-2</v>
      </c>
      <c r="X13" s="13">
        <v>2.7522935779816501E-2</v>
      </c>
      <c r="Y13" s="13"/>
      <c r="Z13" s="13">
        <v>4.6511627906976702E-2</v>
      </c>
      <c r="AA13" s="13">
        <v>3.3112582781456998E-2</v>
      </c>
      <c r="AB13" s="13">
        <v>1.3605442176870699E-2</v>
      </c>
      <c r="AC13" s="13">
        <v>3.4482758620689703E-2</v>
      </c>
      <c r="AD13" s="13">
        <v>9.7087378640776708E-3</v>
      </c>
      <c r="AE13" s="13">
        <v>5.8823529411764698E-2</v>
      </c>
      <c r="AF13" s="13">
        <v>5.2631578947368397E-2</v>
      </c>
      <c r="AG13" s="13">
        <v>4.6511627906976702E-2</v>
      </c>
      <c r="AH13" s="13"/>
      <c r="AI13" s="13">
        <v>4.8780487804878099E-2</v>
      </c>
      <c r="AJ13" s="13">
        <v>3.3333333333333298E-2</v>
      </c>
      <c r="AK13" s="13">
        <v>4.1958041958042001E-2</v>
      </c>
      <c r="AL13" s="13">
        <v>3.3264033264033301E-2</v>
      </c>
      <c r="AM13" s="13">
        <v>2.40963855421687E-2</v>
      </c>
      <c r="AN13" s="13"/>
      <c r="AO13" s="13">
        <v>3.3747779751332099E-2</v>
      </c>
      <c r="AP13" s="13">
        <v>3.5422343324250698E-2</v>
      </c>
      <c r="AQ13" s="13"/>
      <c r="AR13" s="13">
        <v>0</v>
      </c>
      <c r="AS13" s="13">
        <v>3.2967032967033003E-2</v>
      </c>
      <c r="AT13" s="13">
        <v>0</v>
      </c>
      <c r="AU13" s="13">
        <v>3.3333333333333298E-2</v>
      </c>
      <c r="AV13" s="13">
        <v>2.6315789473684199E-2</v>
      </c>
      <c r="AW13" s="13">
        <v>0.04</v>
      </c>
      <c r="AX13" s="13">
        <v>4.81927710843374E-2</v>
      </c>
      <c r="AY13" s="13">
        <v>0</v>
      </c>
      <c r="AZ13" s="13">
        <v>5.2631578947368397E-2</v>
      </c>
      <c r="BA13" s="13">
        <v>3.7037037037037E-2</v>
      </c>
      <c r="BB13" s="13">
        <v>6.1224489795918401E-2</v>
      </c>
      <c r="BC13" s="13">
        <v>3.8461538461538498E-2</v>
      </c>
      <c r="BD13" s="13"/>
      <c r="BE13" s="13">
        <v>2.8328611898017001E-2</v>
      </c>
    </row>
    <row r="14" spans="2:57" ht="30" x14ac:dyDescent="0.25">
      <c r="B14" s="14" t="s">
        <v>311</v>
      </c>
      <c r="C14" s="13">
        <v>4.3010752688171998E-2</v>
      </c>
      <c r="D14" s="13">
        <v>0</v>
      </c>
      <c r="E14" s="13">
        <v>2.4590163934426201E-2</v>
      </c>
      <c r="F14" s="13">
        <v>4.1841004184100403E-2</v>
      </c>
      <c r="G14" s="13">
        <v>5.4108216432865702E-2</v>
      </c>
      <c r="H14" s="13"/>
      <c r="I14" s="13">
        <v>3.01624129930394E-2</v>
      </c>
      <c r="J14" s="13">
        <v>5.4108216432865702E-2</v>
      </c>
      <c r="K14" s="13"/>
      <c r="L14" s="13">
        <v>4.8387096774193498E-2</v>
      </c>
      <c r="M14" s="13">
        <v>4.4444444444444398E-2</v>
      </c>
      <c r="N14" s="13">
        <v>6.3157894736842093E-2</v>
      </c>
      <c r="O14" s="13">
        <v>2.0338983050847501E-2</v>
      </c>
      <c r="P14" s="13"/>
      <c r="Q14" s="13">
        <v>2.9126213592233E-2</v>
      </c>
      <c r="R14" s="13">
        <v>2.9850746268656699E-2</v>
      </c>
      <c r="S14" s="13">
        <v>4.7058823529411799E-2</v>
      </c>
      <c r="T14" s="13">
        <v>2.8571428571428598E-2</v>
      </c>
      <c r="U14" s="13">
        <v>6.7226890756302504E-2</v>
      </c>
      <c r="V14" s="13">
        <v>6.2992125984251995E-2</v>
      </c>
      <c r="W14" s="13">
        <v>3.2258064516128997E-2</v>
      </c>
      <c r="X14" s="13">
        <v>4.1284403669724801E-2</v>
      </c>
      <c r="Y14" s="13"/>
      <c r="Z14" s="13">
        <v>7.7519379844961196E-3</v>
      </c>
      <c r="AA14" s="13">
        <v>3.9735099337748297E-2</v>
      </c>
      <c r="AB14" s="13">
        <v>4.7619047619047603E-2</v>
      </c>
      <c r="AC14" s="13">
        <v>7.4712643678160898E-2</v>
      </c>
      <c r="AD14" s="13">
        <v>4.85436893203883E-2</v>
      </c>
      <c r="AE14" s="13">
        <v>2.9411764705882401E-2</v>
      </c>
      <c r="AF14" s="13">
        <v>7.8947368421052599E-2</v>
      </c>
      <c r="AG14" s="13">
        <v>2.32558139534884E-2</v>
      </c>
      <c r="AH14" s="13"/>
      <c r="AI14" s="13">
        <v>2.4390243902439001E-2</v>
      </c>
      <c r="AJ14" s="13">
        <v>3.3333333333333298E-2</v>
      </c>
      <c r="AK14" s="13">
        <v>2.7972027972028E-2</v>
      </c>
      <c r="AL14" s="13">
        <v>4.5738045738045699E-2</v>
      </c>
      <c r="AM14" s="13">
        <v>6.02409638554217E-2</v>
      </c>
      <c r="AN14" s="13"/>
      <c r="AO14" s="13">
        <v>4.2628774422735299E-2</v>
      </c>
      <c r="AP14" s="13">
        <v>4.3596730245231599E-2</v>
      </c>
      <c r="AQ14" s="13"/>
      <c r="AR14" s="13">
        <v>6.8965517241379296E-2</v>
      </c>
      <c r="AS14" s="13">
        <v>5.8608058608058601E-2</v>
      </c>
      <c r="AT14" s="13">
        <v>0</v>
      </c>
      <c r="AU14" s="13">
        <v>6.6666666666666693E-2</v>
      </c>
      <c r="AV14" s="13">
        <v>4.3859649122807001E-2</v>
      </c>
      <c r="AW14" s="13">
        <v>2.66666666666667E-2</v>
      </c>
      <c r="AX14" s="13">
        <v>4.81927710843374E-2</v>
      </c>
      <c r="AY14" s="13">
        <v>0</v>
      </c>
      <c r="AZ14" s="13">
        <v>4.2105263157894701E-2</v>
      </c>
      <c r="BA14" s="13">
        <v>1.85185185185185E-2</v>
      </c>
      <c r="BB14" s="13">
        <v>4.08163265306122E-2</v>
      </c>
      <c r="BC14" s="13">
        <v>0</v>
      </c>
      <c r="BD14" s="13"/>
      <c r="BE14" s="13">
        <v>4.8158640226628899E-2</v>
      </c>
    </row>
    <row r="15" spans="2:57" ht="30" x14ac:dyDescent="0.25">
      <c r="B15" s="14" t="s">
        <v>312</v>
      </c>
      <c r="C15" s="13">
        <v>1.3978494623655901E-2</v>
      </c>
      <c r="D15" s="13">
        <v>0</v>
      </c>
      <c r="E15" s="13">
        <v>8.1967213114754103E-3</v>
      </c>
      <c r="F15" s="13">
        <v>1.2552301255230099E-2</v>
      </c>
      <c r="G15" s="13">
        <v>1.8036072144288599E-2</v>
      </c>
      <c r="H15" s="13"/>
      <c r="I15" s="13">
        <v>9.2807424593967496E-3</v>
      </c>
      <c r="J15" s="13">
        <v>1.8036072144288599E-2</v>
      </c>
      <c r="K15" s="13"/>
      <c r="L15" s="13">
        <v>8.0645161290322596E-3</v>
      </c>
      <c r="M15" s="13">
        <v>2.2222222222222199E-2</v>
      </c>
      <c r="N15" s="13">
        <v>1.4035087719298201E-2</v>
      </c>
      <c r="O15" s="13">
        <v>1.01694915254237E-2</v>
      </c>
      <c r="P15" s="13"/>
      <c r="Q15" s="13">
        <v>9.7087378640776708E-3</v>
      </c>
      <c r="R15" s="13">
        <v>0</v>
      </c>
      <c r="S15" s="13">
        <v>1.1764705882352899E-2</v>
      </c>
      <c r="T15" s="13">
        <v>1.9047619047619001E-2</v>
      </c>
      <c r="U15" s="13">
        <v>0</v>
      </c>
      <c r="V15" s="13">
        <v>1.5748031496062999E-2</v>
      </c>
      <c r="W15" s="13">
        <v>3.2258064516128997E-2</v>
      </c>
      <c r="X15" s="13">
        <v>1.8348623853211E-2</v>
      </c>
      <c r="Y15" s="13"/>
      <c r="Z15" s="13">
        <v>1.5503875968992199E-2</v>
      </c>
      <c r="AA15" s="13">
        <v>6.6225165562913899E-3</v>
      </c>
      <c r="AB15" s="13">
        <v>2.04081632653061E-2</v>
      </c>
      <c r="AC15" s="13">
        <v>1.72413793103448E-2</v>
      </c>
      <c r="AD15" s="13">
        <v>1.94174757281553E-2</v>
      </c>
      <c r="AE15" s="13">
        <v>1.9607843137254902E-2</v>
      </c>
      <c r="AF15" s="13">
        <v>0</v>
      </c>
      <c r="AG15" s="13">
        <v>0</v>
      </c>
      <c r="AH15" s="13"/>
      <c r="AI15" s="13">
        <v>2.4390243902439001E-2</v>
      </c>
      <c r="AJ15" s="13">
        <v>0</v>
      </c>
      <c r="AK15" s="13">
        <v>1.3986013986014E-2</v>
      </c>
      <c r="AL15" s="13">
        <v>8.3160083160083199E-3</v>
      </c>
      <c r="AM15" s="13">
        <v>3.6144578313252997E-2</v>
      </c>
      <c r="AN15" s="13"/>
      <c r="AO15" s="13">
        <v>1.59857904085258E-2</v>
      </c>
      <c r="AP15" s="13">
        <v>1.08991825613079E-2</v>
      </c>
      <c r="AQ15" s="13"/>
      <c r="AR15" s="13">
        <v>1.72413793103448E-2</v>
      </c>
      <c r="AS15" s="13">
        <v>1.4652014652014701E-2</v>
      </c>
      <c r="AT15" s="13">
        <v>0</v>
      </c>
      <c r="AU15" s="13">
        <v>3.3333333333333298E-2</v>
      </c>
      <c r="AV15" s="13">
        <v>8.7719298245613996E-3</v>
      </c>
      <c r="AW15" s="13">
        <v>0</v>
      </c>
      <c r="AX15" s="13">
        <v>2.40963855421687E-2</v>
      </c>
      <c r="AY15" s="13">
        <v>6.4516129032258104E-2</v>
      </c>
      <c r="AZ15" s="13">
        <v>0</v>
      </c>
      <c r="BA15" s="13">
        <v>0</v>
      </c>
      <c r="BB15" s="13">
        <v>2.04081632653061E-2</v>
      </c>
      <c r="BC15" s="13">
        <v>1.9230769230769201E-2</v>
      </c>
      <c r="BD15" s="13"/>
      <c r="BE15" s="13">
        <v>2.2662889518413599E-2</v>
      </c>
    </row>
    <row r="16" spans="2:57" x14ac:dyDescent="0.25">
      <c r="B16" s="14" t="s">
        <v>82</v>
      </c>
      <c r="C16" s="13">
        <v>2.3655913978494598E-2</v>
      </c>
      <c r="D16" s="13">
        <v>2.8571428571428598E-2</v>
      </c>
      <c r="E16" s="13">
        <v>4.0983606557376998E-2</v>
      </c>
      <c r="F16" s="13">
        <v>2.92887029288703E-2</v>
      </c>
      <c r="G16" s="13">
        <v>1.6032064128256501E-2</v>
      </c>
      <c r="H16" s="13"/>
      <c r="I16" s="13">
        <v>3.2482598607888602E-2</v>
      </c>
      <c r="J16" s="13">
        <v>1.6032064128256501E-2</v>
      </c>
      <c r="K16" s="13"/>
      <c r="L16" s="13">
        <v>3.2258064516128997E-2</v>
      </c>
      <c r="M16" s="13">
        <v>1.7777777777777799E-2</v>
      </c>
      <c r="N16" s="13">
        <v>1.7543859649122799E-2</v>
      </c>
      <c r="O16" s="13">
        <v>2.7118644067796599E-2</v>
      </c>
      <c r="P16" s="13"/>
      <c r="Q16" s="13">
        <v>3.8834951456310697E-2</v>
      </c>
      <c r="R16" s="13">
        <v>2.9850746268656699E-2</v>
      </c>
      <c r="S16" s="13">
        <v>1.1764705882352899E-2</v>
      </c>
      <c r="T16" s="13">
        <v>2.8571428571428598E-2</v>
      </c>
      <c r="U16" s="13">
        <v>8.4033613445378096E-3</v>
      </c>
      <c r="V16" s="13">
        <v>2.3622047244094498E-2</v>
      </c>
      <c r="W16" s="13">
        <v>2.1505376344085999E-2</v>
      </c>
      <c r="X16" s="13">
        <v>2.2935779816513801E-2</v>
      </c>
      <c r="Y16" s="13"/>
      <c r="Z16" s="13">
        <v>4.6511627906976702E-2</v>
      </c>
      <c r="AA16" s="13">
        <v>1.3245033112582801E-2</v>
      </c>
      <c r="AB16" s="13">
        <v>3.4013605442176902E-2</v>
      </c>
      <c r="AC16" s="13">
        <v>2.2988505747126398E-2</v>
      </c>
      <c r="AD16" s="13">
        <v>1.94174757281553E-2</v>
      </c>
      <c r="AE16" s="13">
        <v>1.9607843137254902E-2</v>
      </c>
      <c r="AF16" s="13">
        <v>0</v>
      </c>
      <c r="AG16" s="13">
        <v>1.16279069767442E-2</v>
      </c>
      <c r="AH16" s="13"/>
      <c r="AI16" s="13">
        <v>2.4390243902439001E-2</v>
      </c>
      <c r="AJ16" s="13">
        <v>0</v>
      </c>
      <c r="AK16" s="13">
        <v>6.2937062937062901E-2</v>
      </c>
      <c r="AL16" s="13">
        <v>2.2869022869022902E-2</v>
      </c>
      <c r="AM16" s="13">
        <v>6.0240963855421699E-3</v>
      </c>
      <c r="AN16" s="13"/>
      <c r="AO16" s="13">
        <v>2.66429840142096E-2</v>
      </c>
      <c r="AP16" s="13">
        <v>1.9073569482288801E-2</v>
      </c>
      <c r="AQ16" s="13"/>
      <c r="AR16" s="13">
        <v>0</v>
      </c>
      <c r="AS16" s="13">
        <v>1.8315018315018299E-2</v>
      </c>
      <c r="AT16" s="13">
        <v>6.25E-2</v>
      </c>
      <c r="AU16" s="13">
        <v>6.6666666666666693E-2</v>
      </c>
      <c r="AV16" s="13">
        <v>1.7543859649122799E-2</v>
      </c>
      <c r="AW16" s="13">
        <v>5.3333333333333302E-2</v>
      </c>
      <c r="AX16" s="13">
        <v>1.20481927710843E-2</v>
      </c>
      <c r="AY16" s="13">
        <v>3.2258064516128997E-2</v>
      </c>
      <c r="AZ16" s="13">
        <v>1.05263157894737E-2</v>
      </c>
      <c r="BA16" s="13">
        <v>1.85185185185185E-2</v>
      </c>
      <c r="BB16" s="13">
        <v>4.08163265306122E-2</v>
      </c>
      <c r="BC16" s="13">
        <v>3.8461538461538498E-2</v>
      </c>
      <c r="BD16" s="13"/>
      <c r="BE16" s="13">
        <v>8.4985835694051E-3</v>
      </c>
    </row>
    <row r="17" spans="2:57" ht="45" x14ac:dyDescent="0.25">
      <c r="B17" s="14" t="s">
        <v>313</v>
      </c>
      <c r="C17" s="19">
        <v>0.10752688172043</v>
      </c>
      <c r="D17" s="19">
        <v>0.157142857142857</v>
      </c>
      <c r="E17" s="19">
        <v>0.204918032786885</v>
      </c>
      <c r="F17" s="19">
        <v>8.3682008368200805E-2</v>
      </c>
      <c r="G17" s="19">
        <v>8.8176352705410799E-2</v>
      </c>
      <c r="H17" s="19"/>
      <c r="I17" s="19">
        <v>0.12993039443155499</v>
      </c>
      <c r="J17" s="19">
        <v>8.8176352705410799E-2</v>
      </c>
      <c r="K17" s="19"/>
      <c r="L17" s="19">
        <v>0.104838709677419</v>
      </c>
      <c r="M17" s="19">
        <v>8.8888888888888906E-2</v>
      </c>
      <c r="N17" s="19">
        <v>9.1228070175438603E-2</v>
      </c>
      <c r="O17" s="19">
        <v>0.13898305084745799</v>
      </c>
      <c r="P17" s="19"/>
      <c r="Q17" s="19">
        <v>0.19417475728155301</v>
      </c>
      <c r="R17" s="19">
        <v>0.104477611940299</v>
      </c>
      <c r="S17" s="19">
        <v>0.11764705882352899</v>
      </c>
      <c r="T17" s="19">
        <v>0.114285714285714</v>
      </c>
      <c r="U17" s="19">
        <v>8.40336134453782E-2</v>
      </c>
      <c r="V17" s="19">
        <v>7.0866141732283505E-2</v>
      </c>
      <c r="W17" s="19">
        <v>7.5268817204301106E-2</v>
      </c>
      <c r="X17" s="19">
        <v>8.7155963302752298E-2</v>
      </c>
      <c r="Y17" s="19"/>
      <c r="Z17" s="19">
        <v>0.14728682170542601</v>
      </c>
      <c r="AA17" s="19">
        <v>0.165562913907285</v>
      </c>
      <c r="AB17" s="19">
        <v>6.8027210884353706E-2</v>
      </c>
      <c r="AC17" s="19">
        <v>3.4482758620689703E-2</v>
      </c>
      <c r="AD17" s="19">
        <v>0.116504854368932</v>
      </c>
      <c r="AE17" s="19">
        <v>0.19607843137254899</v>
      </c>
      <c r="AF17" s="19">
        <v>7.8947368421052599E-2</v>
      </c>
      <c r="AG17" s="19">
        <v>5.8139534883720902E-2</v>
      </c>
      <c r="AH17" s="19"/>
      <c r="AI17" s="19">
        <v>0.19512195121951201</v>
      </c>
      <c r="AJ17" s="19">
        <v>0.11111111111111099</v>
      </c>
      <c r="AK17" s="19">
        <v>0.13986013986014001</v>
      </c>
      <c r="AL17" s="19">
        <v>9.7713097713097705E-2</v>
      </c>
      <c r="AM17" s="19">
        <v>7.2289156626505993E-2</v>
      </c>
      <c r="AN17" s="19"/>
      <c r="AO17" s="19">
        <v>0.10834813499111901</v>
      </c>
      <c r="AP17" s="19">
        <v>0.106267029972752</v>
      </c>
      <c r="AQ17" s="19"/>
      <c r="AR17" s="19">
        <v>0.10344827586206901</v>
      </c>
      <c r="AS17" s="19">
        <v>8.0586080586080605E-2</v>
      </c>
      <c r="AT17" s="19">
        <v>6.25E-2</v>
      </c>
      <c r="AU17" s="19">
        <v>0.1</v>
      </c>
      <c r="AV17" s="19">
        <v>7.8947368421052599E-2</v>
      </c>
      <c r="AW17" s="19">
        <v>0.18666666666666701</v>
      </c>
      <c r="AX17" s="19">
        <v>0.14457831325301199</v>
      </c>
      <c r="AY17" s="19">
        <v>6.4516129032258104E-2</v>
      </c>
      <c r="AZ17" s="19">
        <v>8.42105263157895E-2</v>
      </c>
      <c r="BA17" s="19">
        <v>0.22222222222222199</v>
      </c>
      <c r="BB17" s="19">
        <v>0.102040816326531</v>
      </c>
      <c r="BC17" s="19">
        <v>0.115384615384615</v>
      </c>
      <c r="BD17" s="19"/>
      <c r="BE17" s="19">
        <v>6.5155807365439106E-2</v>
      </c>
    </row>
    <row r="18" spans="2:57" x14ac:dyDescent="0.25">
      <c r="B18" s="15" t="s">
        <v>253</v>
      </c>
    </row>
    <row r="19" spans="2:57" x14ac:dyDescent="0.25">
      <c r="B19" t="s">
        <v>84</v>
      </c>
    </row>
    <row r="20" spans="2:57" x14ac:dyDescent="0.25">
      <c r="B20" t="s">
        <v>85</v>
      </c>
    </row>
    <row r="22" spans="2:57" x14ac:dyDescent="0.25">
      <c r="B22"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320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x14ac:dyDescent="0.25">
      <c r="B8" s="14" t="s">
        <v>315</v>
      </c>
      <c r="C8" s="13">
        <v>0.47250509164969501</v>
      </c>
      <c r="D8" s="13">
        <v>0.38961038961039002</v>
      </c>
      <c r="E8" s="13">
        <v>0.33333333333333298</v>
      </c>
      <c r="F8" s="13">
        <v>0.48031496062992102</v>
      </c>
      <c r="G8" s="13">
        <v>0.51744186046511598</v>
      </c>
      <c r="H8" s="13"/>
      <c r="I8" s="13">
        <v>0.42274678111587999</v>
      </c>
      <c r="J8" s="13">
        <v>0.51744186046511598</v>
      </c>
      <c r="K8" s="13"/>
      <c r="L8" s="13">
        <v>0.53125</v>
      </c>
      <c r="M8" s="13">
        <v>0.50216450216450204</v>
      </c>
      <c r="N8" s="13">
        <v>0.50167224080267603</v>
      </c>
      <c r="O8" s="13">
        <v>0.402476780185758</v>
      </c>
      <c r="P8" s="13"/>
      <c r="Q8" s="13">
        <v>0.44144144144144098</v>
      </c>
      <c r="R8" s="13">
        <v>0.35135135135135098</v>
      </c>
      <c r="S8" s="13">
        <v>0.41304347826087001</v>
      </c>
      <c r="T8" s="13">
        <v>0.41121495327102803</v>
      </c>
      <c r="U8" s="13">
        <v>0.51612903225806495</v>
      </c>
      <c r="V8" s="13">
        <v>0.53435114503816805</v>
      </c>
      <c r="W8" s="13">
        <v>0.54081632653061196</v>
      </c>
      <c r="X8" s="13">
        <v>0.50877192982456099</v>
      </c>
      <c r="Y8" s="13"/>
      <c r="Z8" s="13">
        <v>0.45323741007194202</v>
      </c>
      <c r="AA8" s="13">
        <v>0.52147239263803702</v>
      </c>
      <c r="AB8" s="13">
        <v>0.44805194805194798</v>
      </c>
      <c r="AC8" s="13">
        <v>0.52513966480446905</v>
      </c>
      <c r="AD8" s="13">
        <v>0.45714285714285702</v>
      </c>
      <c r="AE8" s="13">
        <v>0.403669724770642</v>
      </c>
      <c r="AF8" s="13">
        <v>0.40476190476190499</v>
      </c>
      <c r="AG8" s="13">
        <v>0.48351648351648402</v>
      </c>
      <c r="AH8" s="13"/>
      <c r="AI8" s="13">
        <v>0.44444444444444398</v>
      </c>
      <c r="AJ8" s="13">
        <v>0.42268041237113402</v>
      </c>
      <c r="AK8" s="13">
        <v>0.33986928104575198</v>
      </c>
      <c r="AL8" s="13">
        <v>0.49402390438247001</v>
      </c>
      <c r="AM8" s="13">
        <v>0.58620689655172398</v>
      </c>
      <c r="AN8" s="13"/>
      <c r="AO8" s="13">
        <v>0.47826086956521702</v>
      </c>
      <c r="AP8" s="13">
        <v>0.46354166666666702</v>
      </c>
      <c r="AQ8" s="13"/>
      <c r="AR8" s="13">
        <v>0.515625</v>
      </c>
      <c r="AS8" s="13">
        <v>0.45104895104895099</v>
      </c>
      <c r="AT8" s="13">
        <v>0.23529411764705899</v>
      </c>
      <c r="AU8" s="13">
        <v>0.54838709677419395</v>
      </c>
      <c r="AV8" s="13">
        <v>0.42857142857142899</v>
      </c>
      <c r="AW8" s="13">
        <v>0.506493506493506</v>
      </c>
      <c r="AX8" s="13">
        <v>0.52380952380952395</v>
      </c>
      <c r="AY8" s="13">
        <v>0.64705882352941202</v>
      </c>
      <c r="AZ8" s="13">
        <v>0.51960784313725505</v>
      </c>
      <c r="BA8" s="13">
        <v>0.431034482758621</v>
      </c>
      <c r="BB8" s="13">
        <v>0.43859649122806998</v>
      </c>
      <c r="BC8" s="13">
        <v>0.41509433962264197</v>
      </c>
      <c r="BD8" s="13"/>
      <c r="BE8" s="13">
        <v>0.50708215297450399</v>
      </c>
    </row>
    <row r="9" spans="2:57" x14ac:dyDescent="0.25">
      <c r="B9" s="14" t="s">
        <v>316</v>
      </c>
      <c r="C9" s="13">
        <v>0.38594704684317699</v>
      </c>
      <c r="D9" s="13">
        <v>0.25974025974025999</v>
      </c>
      <c r="E9" s="13">
        <v>0.422222222222222</v>
      </c>
      <c r="F9" s="13">
        <v>0.38582677165354301</v>
      </c>
      <c r="G9" s="13">
        <v>0.39534883720930197</v>
      </c>
      <c r="H9" s="13"/>
      <c r="I9" s="13">
        <v>0.37553648068669498</v>
      </c>
      <c r="J9" s="13">
        <v>0.39534883720930197</v>
      </c>
      <c r="K9" s="13"/>
      <c r="L9" s="13">
        <v>0.3515625</v>
      </c>
      <c r="M9" s="13">
        <v>0.39393939393939398</v>
      </c>
      <c r="N9" s="13">
        <v>0.35785953177257501</v>
      </c>
      <c r="O9" s="13">
        <v>0.417956656346749</v>
      </c>
      <c r="P9" s="13"/>
      <c r="Q9" s="13">
        <v>0.36036036036036001</v>
      </c>
      <c r="R9" s="13">
        <v>0.445945945945946</v>
      </c>
      <c r="S9" s="13">
        <v>0.39130434782608697</v>
      </c>
      <c r="T9" s="13">
        <v>0.44859813084112099</v>
      </c>
      <c r="U9" s="13">
        <v>0.40322580645161299</v>
      </c>
      <c r="V9" s="13">
        <v>0.33587786259542002</v>
      </c>
      <c r="W9" s="13">
        <v>0.36734693877551</v>
      </c>
      <c r="X9" s="13">
        <v>0.36842105263157898</v>
      </c>
      <c r="Y9" s="13"/>
      <c r="Z9" s="13">
        <v>0.41726618705036</v>
      </c>
      <c r="AA9" s="13">
        <v>0.32515337423312901</v>
      </c>
      <c r="AB9" s="13">
        <v>0.40909090909090901</v>
      </c>
      <c r="AC9" s="13">
        <v>0.38547486033519601</v>
      </c>
      <c r="AD9" s="13">
        <v>0.371428571428571</v>
      </c>
      <c r="AE9" s="13">
        <v>0.43119266055045902</v>
      </c>
      <c r="AF9" s="13">
        <v>0.476190476190476</v>
      </c>
      <c r="AG9" s="13">
        <v>0.32967032967033</v>
      </c>
      <c r="AH9" s="13"/>
      <c r="AI9" s="13">
        <v>0.35555555555555601</v>
      </c>
      <c r="AJ9" s="13">
        <v>0.42268041237113402</v>
      </c>
      <c r="AK9" s="13">
        <v>0.43790849673202598</v>
      </c>
      <c r="AL9" s="13">
        <v>0.37848605577689198</v>
      </c>
      <c r="AM9" s="13">
        <v>0.35057471264367801</v>
      </c>
      <c r="AN9" s="13"/>
      <c r="AO9" s="13">
        <v>0.37792642140468202</v>
      </c>
      <c r="AP9" s="13">
        <v>0.3984375</v>
      </c>
      <c r="AQ9" s="13"/>
      <c r="AR9" s="13">
        <v>0.421875</v>
      </c>
      <c r="AS9" s="13">
        <v>0.41958041958042003</v>
      </c>
      <c r="AT9" s="13">
        <v>0.64705882352941202</v>
      </c>
      <c r="AU9" s="13">
        <v>0.35483870967741898</v>
      </c>
      <c r="AV9" s="13">
        <v>0.38655462184874001</v>
      </c>
      <c r="AW9" s="13">
        <v>0.38961038961039002</v>
      </c>
      <c r="AX9" s="13">
        <v>0.35714285714285698</v>
      </c>
      <c r="AY9" s="13">
        <v>0.26470588235294101</v>
      </c>
      <c r="AZ9" s="13">
        <v>0.32352941176470601</v>
      </c>
      <c r="BA9" s="13">
        <v>0.37931034482758602</v>
      </c>
      <c r="BB9" s="13">
        <v>0.38596491228070201</v>
      </c>
      <c r="BC9" s="13">
        <v>0.339622641509434</v>
      </c>
      <c r="BD9" s="13"/>
      <c r="BE9" s="13">
        <v>0.40793201133144502</v>
      </c>
    </row>
    <row r="10" spans="2:57" x14ac:dyDescent="0.25">
      <c r="B10" s="14" t="s">
        <v>317</v>
      </c>
      <c r="C10" s="13">
        <v>0.11099796334012201</v>
      </c>
      <c r="D10" s="13">
        <v>0.246753246753247</v>
      </c>
      <c r="E10" s="13">
        <v>0.21481481481481501</v>
      </c>
      <c r="F10" s="13">
        <v>0.114173228346457</v>
      </c>
      <c r="G10" s="13">
        <v>6.2015503875968998E-2</v>
      </c>
      <c r="H10" s="13"/>
      <c r="I10" s="13">
        <v>0.16523605150214599</v>
      </c>
      <c r="J10" s="13">
        <v>6.2015503875968998E-2</v>
      </c>
      <c r="K10" s="13"/>
      <c r="L10" s="13">
        <v>0.109375</v>
      </c>
      <c r="M10" s="13">
        <v>9.5238095238095205E-2</v>
      </c>
      <c r="N10" s="13">
        <v>9.6989966555184007E-2</v>
      </c>
      <c r="O10" s="13">
        <v>0.13622291021671801</v>
      </c>
      <c r="P10" s="13"/>
      <c r="Q10" s="13">
        <v>0.126126126126126</v>
      </c>
      <c r="R10" s="13">
        <v>0.18918918918918901</v>
      </c>
      <c r="S10" s="13">
        <v>0.184782608695652</v>
      </c>
      <c r="T10" s="13">
        <v>0.121495327102804</v>
      </c>
      <c r="U10" s="13">
        <v>4.8387096774193498E-2</v>
      </c>
      <c r="V10" s="13">
        <v>0.114503816793893</v>
      </c>
      <c r="W10" s="13">
        <v>9.1836734693877597E-2</v>
      </c>
      <c r="X10" s="13">
        <v>8.3333333333333301E-2</v>
      </c>
      <c r="Y10" s="13"/>
      <c r="Z10" s="13">
        <v>0.115107913669065</v>
      </c>
      <c r="AA10" s="13">
        <v>0.104294478527607</v>
      </c>
      <c r="AB10" s="13">
        <v>0.12987012987013</v>
      </c>
      <c r="AC10" s="13">
        <v>7.8212290502793297E-2</v>
      </c>
      <c r="AD10" s="13">
        <v>0.14285714285714299</v>
      </c>
      <c r="AE10" s="13">
        <v>0.119266055045872</v>
      </c>
      <c r="AF10" s="13">
        <v>0.119047619047619</v>
      </c>
      <c r="AG10" s="13">
        <v>9.8901098901098897E-2</v>
      </c>
      <c r="AH10" s="13"/>
      <c r="AI10" s="13">
        <v>0.17777777777777801</v>
      </c>
      <c r="AJ10" s="13">
        <v>0.11340206185567001</v>
      </c>
      <c r="AK10" s="13">
        <v>0.16339869281045799</v>
      </c>
      <c r="AL10" s="13">
        <v>0.101593625498008</v>
      </c>
      <c r="AM10" s="13">
        <v>5.7471264367816098E-2</v>
      </c>
      <c r="AN10" s="13"/>
      <c r="AO10" s="13">
        <v>0.11371237458194</v>
      </c>
      <c r="AP10" s="13">
        <v>0.106770833333333</v>
      </c>
      <c r="AQ10" s="13"/>
      <c r="AR10" s="13">
        <v>4.6875E-2</v>
      </c>
      <c r="AS10" s="13">
        <v>0.111888111888112</v>
      </c>
      <c r="AT10" s="13">
        <v>5.8823529411764698E-2</v>
      </c>
      <c r="AU10" s="13">
        <v>9.6774193548387094E-2</v>
      </c>
      <c r="AV10" s="13">
        <v>0.13445378151260501</v>
      </c>
      <c r="AW10" s="13">
        <v>6.4935064935064901E-2</v>
      </c>
      <c r="AX10" s="13">
        <v>0.107142857142857</v>
      </c>
      <c r="AY10" s="13">
        <v>8.8235294117647106E-2</v>
      </c>
      <c r="AZ10" s="13">
        <v>0.13725490196078399</v>
      </c>
      <c r="BA10" s="13">
        <v>0.13793103448275901</v>
      </c>
      <c r="BB10" s="13">
        <v>8.7719298245614002E-2</v>
      </c>
      <c r="BC10" s="13">
        <v>0.18867924528301899</v>
      </c>
      <c r="BD10" s="13"/>
      <c r="BE10" s="13">
        <v>6.5155807365439106E-2</v>
      </c>
    </row>
    <row r="11" spans="2:57" x14ac:dyDescent="0.25">
      <c r="B11" s="14" t="s">
        <v>318</v>
      </c>
      <c r="C11" s="13">
        <v>2.0366598778004098E-2</v>
      </c>
      <c r="D11" s="13">
        <v>7.7922077922077906E-2</v>
      </c>
      <c r="E11" s="13">
        <v>2.96296296296296E-2</v>
      </c>
      <c r="F11" s="13">
        <v>7.8740157480314994E-3</v>
      </c>
      <c r="G11" s="13">
        <v>1.5503875968992199E-2</v>
      </c>
      <c r="H11" s="13"/>
      <c r="I11" s="13">
        <v>2.5751072961373401E-2</v>
      </c>
      <c r="J11" s="13">
        <v>1.5503875968992199E-2</v>
      </c>
      <c r="K11" s="13"/>
      <c r="L11" s="13">
        <v>7.8125E-3</v>
      </c>
      <c r="M11" s="13">
        <v>4.3290043290043299E-3</v>
      </c>
      <c r="N11" s="13">
        <v>2.6755852842809399E-2</v>
      </c>
      <c r="O11" s="13">
        <v>3.09597523219814E-2</v>
      </c>
      <c r="P11" s="13"/>
      <c r="Q11" s="13">
        <v>5.4054054054054099E-2</v>
      </c>
      <c r="R11" s="13">
        <v>1.35135135135135E-2</v>
      </c>
      <c r="S11" s="13">
        <v>0</v>
      </c>
      <c r="T11" s="13">
        <v>1.86915887850467E-2</v>
      </c>
      <c r="U11" s="13">
        <v>2.4193548387096801E-2</v>
      </c>
      <c r="V11" s="13">
        <v>1.5267175572519101E-2</v>
      </c>
      <c r="W11" s="13">
        <v>0</v>
      </c>
      <c r="X11" s="13">
        <v>2.6315789473684199E-2</v>
      </c>
      <c r="Y11" s="13"/>
      <c r="Z11" s="13">
        <v>7.1942446043165497E-3</v>
      </c>
      <c r="AA11" s="13">
        <v>3.6809815950920199E-2</v>
      </c>
      <c r="AB11" s="13">
        <v>6.4935064935064896E-3</v>
      </c>
      <c r="AC11" s="13">
        <v>5.5865921787709499E-3</v>
      </c>
      <c r="AD11" s="13">
        <v>2.8571428571428598E-2</v>
      </c>
      <c r="AE11" s="13">
        <v>9.1743119266055103E-3</v>
      </c>
      <c r="AF11" s="13">
        <v>0</v>
      </c>
      <c r="AG11" s="13">
        <v>7.69230769230769E-2</v>
      </c>
      <c r="AH11" s="13"/>
      <c r="AI11" s="13">
        <v>2.2222222222222199E-2</v>
      </c>
      <c r="AJ11" s="13">
        <v>4.1237113402061903E-2</v>
      </c>
      <c r="AK11" s="13">
        <v>2.61437908496732E-2</v>
      </c>
      <c r="AL11" s="13">
        <v>1.7928286852589601E-2</v>
      </c>
      <c r="AM11" s="13">
        <v>5.74712643678161E-3</v>
      </c>
      <c r="AN11" s="13"/>
      <c r="AO11" s="13">
        <v>2.1739130434782601E-2</v>
      </c>
      <c r="AP11" s="13">
        <v>1.8229166666666699E-2</v>
      </c>
      <c r="AQ11" s="13"/>
      <c r="AR11" s="13">
        <v>1.5625E-2</v>
      </c>
      <c r="AS11" s="13">
        <v>1.3986013986014E-2</v>
      </c>
      <c r="AT11" s="13">
        <v>5.8823529411764698E-2</v>
      </c>
      <c r="AU11" s="13">
        <v>0</v>
      </c>
      <c r="AV11" s="13">
        <v>1.6806722689075598E-2</v>
      </c>
      <c r="AW11" s="13">
        <v>2.5974025974026E-2</v>
      </c>
      <c r="AX11" s="13">
        <v>1.1904761904761901E-2</v>
      </c>
      <c r="AY11" s="13">
        <v>0</v>
      </c>
      <c r="AZ11" s="13">
        <v>9.8039215686274508E-3</v>
      </c>
      <c r="BA11" s="13">
        <v>3.4482758620689703E-2</v>
      </c>
      <c r="BB11" s="13">
        <v>7.0175438596491196E-2</v>
      </c>
      <c r="BC11" s="13">
        <v>3.77358490566038E-2</v>
      </c>
      <c r="BD11" s="13"/>
      <c r="BE11" s="13">
        <v>1.4164305949008501E-2</v>
      </c>
    </row>
    <row r="12" spans="2:57" x14ac:dyDescent="0.25">
      <c r="B12" s="14" t="s">
        <v>82</v>
      </c>
      <c r="C12" s="20">
        <v>1.0183299389002001E-2</v>
      </c>
      <c r="D12" s="20">
        <v>2.5974025974026E-2</v>
      </c>
      <c r="E12" s="20">
        <v>0</v>
      </c>
      <c r="F12" s="20">
        <v>1.1811023622047201E-2</v>
      </c>
      <c r="G12" s="20">
        <v>9.6899224806201497E-3</v>
      </c>
      <c r="H12" s="20"/>
      <c r="I12" s="20">
        <v>1.07296137339056E-2</v>
      </c>
      <c r="J12" s="20">
        <v>9.6899224806201497E-3</v>
      </c>
      <c r="K12" s="20"/>
      <c r="L12" s="20">
        <v>0</v>
      </c>
      <c r="M12" s="20">
        <v>4.3290043290043299E-3</v>
      </c>
      <c r="N12" s="20">
        <v>1.6722408026755901E-2</v>
      </c>
      <c r="O12" s="20">
        <v>1.23839009287926E-2</v>
      </c>
      <c r="P12" s="20"/>
      <c r="Q12" s="20">
        <v>1.8018018018018001E-2</v>
      </c>
      <c r="R12" s="20">
        <v>0</v>
      </c>
      <c r="S12" s="20">
        <v>1.0869565217391301E-2</v>
      </c>
      <c r="T12" s="20">
        <v>0</v>
      </c>
      <c r="U12" s="20">
        <v>8.0645161290322596E-3</v>
      </c>
      <c r="V12" s="20">
        <v>0</v>
      </c>
      <c r="W12" s="20">
        <v>0</v>
      </c>
      <c r="X12" s="20">
        <v>1.3157894736842099E-2</v>
      </c>
      <c r="Y12" s="20"/>
      <c r="Z12" s="20">
        <v>7.1942446043165497E-3</v>
      </c>
      <c r="AA12" s="20">
        <v>1.22699386503067E-2</v>
      </c>
      <c r="AB12" s="20">
        <v>6.4935064935064896E-3</v>
      </c>
      <c r="AC12" s="20">
        <v>5.5865921787709499E-3</v>
      </c>
      <c r="AD12" s="20">
        <v>0</v>
      </c>
      <c r="AE12" s="20">
        <v>3.6697247706422E-2</v>
      </c>
      <c r="AF12" s="20">
        <v>0</v>
      </c>
      <c r="AG12" s="20">
        <v>1.0989010989011E-2</v>
      </c>
      <c r="AH12" s="20"/>
      <c r="AI12" s="20">
        <v>0</v>
      </c>
      <c r="AJ12" s="20">
        <v>0</v>
      </c>
      <c r="AK12" s="20">
        <v>3.2679738562091498E-2</v>
      </c>
      <c r="AL12" s="20">
        <v>7.9681274900398405E-3</v>
      </c>
      <c r="AM12" s="20">
        <v>0</v>
      </c>
      <c r="AN12" s="20"/>
      <c r="AO12" s="20">
        <v>8.3612040133779295E-3</v>
      </c>
      <c r="AP12" s="20">
        <v>1.3020833333333299E-2</v>
      </c>
      <c r="AQ12" s="20"/>
      <c r="AR12" s="20">
        <v>0</v>
      </c>
      <c r="AS12" s="20">
        <v>3.4965034965035E-3</v>
      </c>
      <c r="AT12" s="20">
        <v>0</v>
      </c>
      <c r="AU12" s="20">
        <v>0</v>
      </c>
      <c r="AV12" s="20">
        <v>3.3613445378151301E-2</v>
      </c>
      <c r="AW12" s="20">
        <v>1.2987012987013E-2</v>
      </c>
      <c r="AX12" s="20">
        <v>0</v>
      </c>
      <c r="AY12" s="20">
        <v>0</v>
      </c>
      <c r="AZ12" s="20">
        <v>9.8039215686274508E-3</v>
      </c>
      <c r="BA12" s="20">
        <v>1.72413793103448E-2</v>
      </c>
      <c r="BB12" s="20">
        <v>1.7543859649122799E-2</v>
      </c>
      <c r="BC12" s="20">
        <v>1.88679245283019E-2</v>
      </c>
      <c r="BD12" s="20"/>
      <c r="BE12" s="20">
        <v>5.6657223796033997E-3</v>
      </c>
    </row>
    <row r="13" spans="2:57" x14ac:dyDescent="0.25">
      <c r="B13" s="14" t="s">
        <v>319</v>
      </c>
      <c r="C13" s="20">
        <v>0.85845213849287205</v>
      </c>
      <c r="D13" s="20">
        <v>0.64935064935064901</v>
      </c>
      <c r="E13" s="20">
        <v>0.75555555555555598</v>
      </c>
      <c r="F13" s="20">
        <v>0.86614173228346503</v>
      </c>
      <c r="G13" s="20">
        <v>0.912790697674419</v>
      </c>
      <c r="H13" s="20"/>
      <c r="I13" s="20">
        <v>0.79828326180257503</v>
      </c>
      <c r="J13" s="20">
        <v>0.912790697674419</v>
      </c>
      <c r="K13" s="20"/>
      <c r="L13" s="20">
        <v>0.8828125</v>
      </c>
      <c r="M13" s="20">
        <v>0.89610389610389596</v>
      </c>
      <c r="N13" s="20">
        <v>0.85953177257525104</v>
      </c>
      <c r="O13" s="20">
        <v>0.820433436532508</v>
      </c>
      <c r="P13" s="20"/>
      <c r="Q13" s="20">
        <v>0.80180180180180205</v>
      </c>
      <c r="R13" s="20">
        <v>0.79729729729729704</v>
      </c>
      <c r="S13" s="20">
        <v>0.80434782608695699</v>
      </c>
      <c r="T13" s="20">
        <v>0.85981308411214996</v>
      </c>
      <c r="U13" s="20">
        <v>0.91935483870967705</v>
      </c>
      <c r="V13" s="20">
        <v>0.87022900763358801</v>
      </c>
      <c r="W13" s="20">
        <v>0.90816326530612201</v>
      </c>
      <c r="X13" s="20">
        <v>0.87719298245613997</v>
      </c>
      <c r="Y13" s="20"/>
      <c r="Z13" s="20">
        <v>0.87050359712230196</v>
      </c>
      <c r="AA13" s="20">
        <v>0.84662576687116597</v>
      </c>
      <c r="AB13" s="20">
        <v>0.85714285714285698</v>
      </c>
      <c r="AC13" s="20">
        <v>0.91061452513966501</v>
      </c>
      <c r="AD13" s="20">
        <v>0.82857142857142896</v>
      </c>
      <c r="AE13" s="20">
        <v>0.83486238532110102</v>
      </c>
      <c r="AF13" s="20">
        <v>0.88095238095238104</v>
      </c>
      <c r="AG13" s="20">
        <v>0.81318681318681296</v>
      </c>
      <c r="AH13" s="20"/>
      <c r="AI13" s="20">
        <v>0.8</v>
      </c>
      <c r="AJ13" s="20">
        <v>0.84536082474226804</v>
      </c>
      <c r="AK13" s="20">
        <v>0.77777777777777801</v>
      </c>
      <c r="AL13" s="20">
        <v>0.872509960159363</v>
      </c>
      <c r="AM13" s="20">
        <v>0.93678160919540199</v>
      </c>
      <c r="AN13" s="20"/>
      <c r="AO13" s="20">
        <v>0.85618729096989998</v>
      </c>
      <c r="AP13" s="20">
        <v>0.86197916666666696</v>
      </c>
      <c r="AQ13" s="20"/>
      <c r="AR13" s="20">
        <v>0.9375</v>
      </c>
      <c r="AS13" s="20">
        <v>0.87062937062937096</v>
      </c>
      <c r="AT13" s="20">
        <v>0.88235294117647101</v>
      </c>
      <c r="AU13" s="20">
        <v>0.90322580645161299</v>
      </c>
      <c r="AV13" s="20">
        <v>0.81512605042016795</v>
      </c>
      <c r="AW13" s="20">
        <v>0.89610389610389596</v>
      </c>
      <c r="AX13" s="20">
        <v>0.88095238095238104</v>
      </c>
      <c r="AY13" s="20">
        <v>0.91176470588235303</v>
      </c>
      <c r="AZ13" s="20">
        <v>0.84313725490196101</v>
      </c>
      <c r="BA13" s="20">
        <v>0.81034482758620696</v>
      </c>
      <c r="BB13" s="20">
        <v>0.82456140350877205</v>
      </c>
      <c r="BC13" s="20">
        <v>0.75471698113207597</v>
      </c>
      <c r="BD13" s="20"/>
      <c r="BE13" s="20">
        <v>0.91501416430594895</v>
      </c>
    </row>
    <row r="14" spans="2:57" x14ac:dyDescent="0.25">
      <c r="B14" s="14" t="s">
        <v>274</v>
      </c>
      <c r="C14" s="21">
        <v>-0.84826883910386996</v>
      </c>
      <c r="D14" s="21">
        <v>-0.62337662337662303</v>
      </c>
      <c r="E14" s="21">
        <v>-0.75555555555555598</v>
      </c>
      <c r="F14" s="21">
        <v>-0.85433070866141703</v>
      </c>
      <c r="G14" s="21">
        <v>-0.90310077519379806</v>
      </c>
      <c r="H14" s="21"/>
      <c r="I14" s="21">
        <v>-0.78755364806866901</v>
      </c>
      <c r="J14" s="21">
        <v>-0.90310077519379806</v>
      </c>
      <c r="K14" s="21"/>
      <c r="L14" s="21">
        <v>-0.8828125</v>
      </c>
      <c r="M14" s="21">
        <v>-0.891774891774892</v>
      </c>
      <c r="N14" s="21">
        <v>-0.84280936454849498</v>
      </c>
      <c r="O14" s="21">
        <v>-0.80804953560371495</v>
      </c>
      <c r="P14" s="21"/>
      <c r="Q14" s="21">
        <v>-0.78378378378378399</v>
      </c>
      <c r="R14" s="21">
        <v>-0.79729729729729704</v>
      </c>
      <c r="S14" s="21">
        <v>-0.79347826086956497</v>
      </c>
      <c r="T14" s="21">
        <v>-0.85981308411214996</v>
      </c>
      <c r="U14" s="21">
        <v>-0.91129032258064502</v>
      </c>
      <c r="V14" s="21">
        <v>-0.87022900763358801</v>
      </c>
      <c r="W14" s="21">
        <v>-0.90816326530612201</v>
      </c>
      <c r="X14" s="21">
        <v>-0.86403508771929804</v>
      </c>
      <c r="Y14" s="21"/>
      <c r="Z14" s="21">
        <v>-0.86330935251798602</v>
      </c>
      <c r="AA14" s="21">
        <v>-0.83435582822085896</v>
      </c>
      <c r="AB14" s="21">
        <v>-0.85064935064935099</v>
      </c>
      <c r="AC14" s="21">
        <v>-0.90502793296089401</v>
      </c>
      <c r="AD14" s="21">
        <v>-0.82857142857142896</v>
      </c>
      <c r="AE14" s="21">
        <v>-0.798165137614679</v>
      </c>
      <c r="AF14" s="21">
        <v>-0.88095238095238104</v>
      </c>
      <c r="AG14" s="21">
        <v>-0.80219780219780201</v>
      </c>
      <c r="AH14" s="21"/>
      <c r="AI14" s="21">
        <v>-0.8</v>
      </c>
      <c r="AJ14" s="21">
        <v>-0.84536082474226804</v>
      </c>
      <c r="AK14" s="21">
        <v>-0.74509803921568596</v>
      </c>
      <c r="AL14" s="21">
        <v>-0.86454183266932305</v>
      </c>
      <c r="AM14" s="21">
        <v>-0.93678160919540199</v>
      </c>
      <c r="AN14" s="21"/>
      <c r="AO14" s="21">
        <v>-0.84782608695652195</v>
      </c>
      <c r="AP14" s="21">
        <v>-0.84895833333333304</v>
      </c>
      <c r="AQ14" s="21"/>
      <c r="AR14" s="21">
        <v>-0.9375</v>
      </c>
      <c r="AS14" s="21">
        <v>-0.86713286713286697</v>
      </c>
      <c r="AT14" s="21">
        <v>-0.88235294117647101</v>
      </c>
      <c r="AU14" s="21">
        <v>-0.90322580645161299</v>
      </c>
      <c r="AV14" s="21">
        <v>-0.78151260504201703</v>
      </c>
      <c r="AW14" s="21">
        <v>-0.88311688311688297</v>
      </c>
      <c r="AX14" s="21">
        <v>-0.88095238095238104</v>
      </c>
      <c r="AY14" s="21">
        <v>-0.91176470588235303</v>
      </c>
      <c r="AZ14" s="21">
        <v>-0.83333333333333304</v>
      </c>
      <c r="BA14" s="21">
        <v>-0.79310344827586199</v>
      </c>
      <c r="BB14" s="21">
        <v>-0.80701754385964897</v>
      </c>
      <c r="BC14" s="21">
        <v>-0.73584905660377398</v>
      </c>
      <c r="BD14" s="21"/>
      <c r="BE14" s="21">
        <v>-0.90934844192634601</v>
      </c>
    </row>
    <row r="15" spans="2:57" x14ac:dyDescent="0.25">
      <c r="B15" s="15"/>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BE15"/>
  <sheetViews>
    <sheetView showGridLines="0" topLeftCell="A6" workbookViewId="0">
      <pane xSplit="2" topLeftCell="C1" activePane="topRight" state="frozen"/>
      <selection pane="topRight" activeCell="B15" sqref="B15"/>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323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499</v>
      </c>
      <c r="D7" s="10">
        <v>41</v>
      </c>
      <c r="E7" s="10">
        <v>69</v>
      </c>
      <c r="F7" s="10">
        <v>135</v>
      </c>
      <c r="G7" s="10">
        <v>254</v>
      </c>
      <c r="H7" s="10"/>
      <c r="I7" s="10">
        <v>245</v>
      </c>
      <c r="J7" s="10">
        <v>254</v>
      </c>
      <c r="K7" s="10"/>
      <c r="L7" s="10">
        <v>59</v>
      </c>
      <c r="M7" s="10">
        <v>122</v>
      </c>
      <c r="N7" s="10">
        <v>156</v>
      </c>
      <c r="O7" s="10">
        <v>161</v>
      </c>
      <c r="P7" s="10"/>
      <c r="Q7" s="10">
        <v>64</v>
      </c>
      <c r="R7" s="10">
        <v>33</v>
      </c>
      <c r="S7" s="10">
        <v>45</v>
      </c>
      <c r="T7" s="10">
        <v>58</v>
      </c>
      <c r="U7" s="10">
        <v>63</v>
      </c>
      <c r="V7" s="10">
        <v>65</v>
      </c>
      <c r="W7" s="10">
        <v>49</v>
      </c>
      <c r="X7" s="10">
        <v>116</v>
      </c>
      <c r="Y7" s="10"/>
      <c r="Z7" s="10">
        <v>71</v>
      </c>
      <c r="AA7" s="10">
        <v>91</v>
      </c>
      <c r="AB7" s="10">
        <v>77</v>
      </c>
      <c r="AC7" s="10">
        <v>89</v>
      </c>
      <c r="AD7" s="10">
        <v>53</v>
      </c>
      <c r="AE7" s="10">
        <v>57</v>
      </c>
      <c r="AF7" s="10">
        <v>16</v>
      </c>
      <c r="AG7" s="10">
        <v>45</v>
      </c>
      <c r="AH7" s="10"/>
      <c r="AI7" s="10">
        <v>24</v>
      </c>
      <c r="AJ7" s="10">
        <v>42</v>
      </c>
      <c r="AK7" s="10">
        <v>88</v>
      </c>
      <c r="AL7" s="10">
        <v>244</v>
      </c>
      <c r="AM7" s="10">
        <v>95</v>
      </c>
      <c r="AN7" s="10"/>
      <c r="AO7" s="10">
        <v>320</v>
      </c>
      <c r="AP7" s="10">
        <v>179</v>
      </c>
      <c r="AQ7" s="10"/>
      <c r="AR7" s="10">
        <v>33</v>
      </c>
      <c r="AS7" s="10">
        <v>138</v>
      </c>
      <c r="AT7" s="10">
        <v>9</v>
      </c>
      <c r="AU7" s="10">
        <v>18</v>
      </c>
      <c r="AV7" s="10">
        <v>58</v>
      </c>
      <c r="AW7" s="10">
        <v>40</v>
      </c>
      <c r="AX7" s="10">
        <v>48</v>
      </c>
      <c r="AY7" s="10">
        <v>22</v>
      </c>
      <c r="AZ7" s="10">
        <v>49</v>
      </c>
      <c r="BA7" s="10">
        <v>30</v>
      </c>
      <c r="BB7" s="10">
        <v>31</v>
      </c>
      <c r="BC7" s="10">
        <v>23</v>
      </c>
      <c r="BD7" s="10"/>
      <c r="BE7" s="10">
        <v>175</v>
      </c>
    </row>
    <row r="8" spans="2:57" ht="60" x14ac:dyDescent="0.25">
      <c r="B8" s="14" t="s">
        <v>321</v>
      </c>
      <c r="C8" s="13">
        <v>0.23046092184368699</v>
      </c>
      <c r="D8" s="13">
        <v>0.24390243902438999</v>
      </c>
      <c r="E8" s="13">
        <v>0.24637681159420299</v>
      </c>
      <c r="F8" s="13">
        <v>0.19259259259259301</v>
      </c>
      <c r="G8" s="13">
        <v>0.244094488188976</v>
      </c>
      <c r="H8" s="13"/>
      <c r="I8" s="13">
        <v>0.21632653061224499</v>
      </c>
      <c r="J8" s="13">
        <v>0.244094488188976</v>
      </c>
      <c r="K8" s="13"/>
      <c r="L8" s="13">
        <v>0.186440677966102</v>
      </c>
      <c r="M8" s="13">
        <v>0.30327868852459</v>
      </c>
      <c r="N8" s="13">
        <v>0.21794871794871801</v>
      </c>
      <c r="O8" s="13">
        <v>0.20496894409937899</v>
      </c>
      <c r="P8" s="13"/>
      <c r="Q8" s="13">
        <v>0.21875</v>
      </c>
      <c r="R8" s="13">
        <v>0.30303030303030298</v>
      </c>
      <c r="S8" s="13">
        <v>0.31111111111111101</v>
      </c>
      <c r="T8" s="13">
        <v>0.22413793103448301</v>
      </c>
      <c r="U8" s="13">
        <v>0.206349206349206</v>
      </c>
      <c r="V8" s="13">
        <v>0.18461538461538499</v>
      </c>
      <c r="W8" s="13">
        <v>0.26530612244898</v>
      </c>
      <c r="X8" s="13">
        <v>0.21551724137931</v>
      </c>
      <c r="Y8" s="13"/>
      <c r="Z8" s="13">
        <v>0.28169014084506999</v>
      </c>
      <c r="AA8" s="13">
        <v>0.230769230769231</v>
      </c>
      <c r="AB8" s="13">
        <v>0.22077922077922099</v>
      </c>
      <c r="AC8" s="13">
        <v>0.224719101123595</v>
      </c>
      <c r="AD8" s="13">
        <v>0.26415094339622602</v>
      </c>
      <c r="AE8" s="13">
        <v>0.26315789473684198</v>
      </c>
      <c r="AF8" s="13">
        <v>0</v>
      </c>
      <c r="AG8" s="13">
        <v>0.17777777777777801</v>
      </c>
      <c r="AH8" s="13"/>
      <c r="AI8" s="13">
        <v>0.25</v>
      </c>
      <c r="AJ8" s="13">
        <v>0.26190476190476197</v>
      </c>
      <c r="AK8" s="13">
        <v>0.26136363636363602</v>
      </c>
      <c r="AL8" s="13">
        <v>0.22131147540983601</v>
      </c>
      <c r="AM8" s="13">
        <v>0.221052631578947</v>
      </c>
      <c r="AN8" s="13"/>
      <c r="AO8" s="13">
        <v>0.24062500000000001</v>
      </c>
      <c r="AP8" s="13">
        <v>0.212290502793296</v>
      </c>
      <c r="AQ8" s="13"/>
      <c r="AR8" s="13">
        <v>0.36363636363636398</v>
      </c>
      <c r="AS8" s="13">
        <v>0.28985507246376802</v>
      </c>
      <c r="AT8" s="13">
        <v>0.33333333333333298</v>
      </c>
      <c r="AU8" s="13">
        <v>0.33333333333333298</v>
      </c>
      <c r="AV8" s="13">
        <v>0.18965517241379301</v>
      </c>
      <c r="AW8" s="13">
        <v>0.2</v>
      </c>
      <c r="AX8" s="13">
        <v>0.1875</v>
      </c>
      <c r="AY8" s="13">
        <v>9.0909090909090898E-2</v>
      </c>
      <c r="AZ8" s="13">
        <v>0.14285714285714299</v>
      </c>
      <c r="BA8" s="13">
        <v>0.133333333333333</v>
      </c>
      <c r="BB8" s="13">
        <v>0.29032258064516098</v>
      </c>
      <c r="BC8" s="13">
        <v>0.173913043478261</v>
      </c>
      <c r="BD8" s="13"/>
      <c r="BE8" s="13">
        <v>0.217142857142857</v>
      </c>
    </row>
    <row r="9" spans="2:57" ht="45" x14ac:dyDescent="0.25">
      <c r="B9" s="14" t="s">
        <v>322</v>
      </c>
      <c r="C9" s="13">
        <v>0.70541082164328694</v>
      </c>
      <c r="D9" s="13">
        <v>0.51219512195121997</v>
      </c>
      <c r="E9" s="13">
        <v>0.65217391304347805</v>
      </c>
      <c r="F9" s="13">
        <v>0.75555555555555598</v>
      </c>
      <c r="G9" s="13">
        <v>0.72440944881889802</v>
      </c>
      <c r="H9" s="13"/>
      <c r="I9" s="13">
        <v>0.68571428571428605</v>
      </c>
      <c r="J9" s="13">
        <v>0.72440944881889802</v>
      </c>
      <c r="K9" s="13"/>
      <c r="L9" s="13">
        <v>0.76271186440677996</v>
      </c>
      <c r="M9" s="13">
        <v>0.64754098360655699</v>
      </c>
      <c r="N9" s="13">
        <v>0.72435897435897401</v>
      </c>
      <c r="O9" s="13">
        <v>0.70807453416149102</v>
      </c>
      <c r="P9" s="13"/>
      <c r="Q9" s="13">
        <v>0.609375</v>
      </c>
      <c r="R9" s="13">
        <v>0.63636363636363602</v>
      </c>
      <c r="S9" s="13">
        <v>0.64444444444444404</v>
      </c>
      <c r="T9" s="13">
        <v>0.72413793103448298</v>
      </c>
      <c r="U9" s="13">
        <v>0.71428571428571397</v>
      </c>
      <c r="V9" s="13">
        <v>0.75384615384615405</v>
      </c>
      <c r="W9" s="13">
        <v>0.69387755102040805</v>
      </c>
      <c r="X9" s="13">
        <v>0.77586206896551702</v>
      </c>
      <c r="Y9" s="13"/>
      <c r="Z9" s="13">
        <v>0.66197183098591506</v>
      </c>
      <c r="AA9" s="13">
        <v>0.70329670329670302</v>
      </c>
      <c r="AB9" s="13">
        <v>0.74025974025973995</v>
      </c>
      <c r="AC9" s="13">
        <v>0.74157303370786498</v>
      </c>
      <c r="AD9" s="13">
        <v>0.64150943396226401</v>
      </c>
      <c r="AE9" s="13">
        <v>0.64912280701754399</v>
      </c>
      <c r="AF9" s="13">
        <v>1</v>
      </c>
      <c r="AG9" s="13">
        <v>0.68888888888888899</v>
      </c>
      <c r="AH9" s="13"/>
      <c r="AI9" s="13">
        <v>0.58333333333333304</v>
      </c>
      <c r="AJ9" s="13">
        <v>0.69047619047619002</v>
      </c>
      <c r="AK9" s="13">
        <v>0.63636363636363602</v>
      </c>
      <c r="AL9" s="13">
        <v>0.72540983606557397</v>
      </c>
      <c r="AM9" s="13">
        <v>0.75789473684210495</v>
      </c>
      <c r="AN9" s="13"/>
      <c r="AO9" s="13">
        <v>0.6875</v>
      </c>
      <c r="AP9" s="13">
        <v>0.73743016759776503</v>
      </c>
      <c r="AQ9" s="13"/>
      <c r="AR9" s="13">
        <v>0.60606060606060597</v>
      </c>
      <c r="AS9" s="13">
        <v>0.65217391304347805</v>
      </c>
      <c r="AT9" s="13">
        <v>0.55555555555555602</v>
      </c>
      <c r="AU9" s="13">
        <v>0.61111111111111105</v>
      </c>
      <c r="AV9" s="13">
        <v>0.75862068965517204</v>
      </c>
      <c r="AW9" s="13">
        <v>0.75</v>
      </c>
      <c r="AX9" s="13">
        <v>0.77083333333333304</v>
      </c>
      <c r="AY9" s="13">
        <v>0.81818181818181801</v>
      </c>
      <c r="AZ9" s="13">
        <v>0.77551020408163296</v>
      </c>
      <c r="BA9" s="13">
        <v>0.76666666666666705</v>
      </c>
      <c r="BB9" s="13">
        <v>0.67741935483870996</v>
      </c>
      <c r="BC9" s="13">
        <v>0.65217391304347805</v>
      </c>
      <c r="BD9" s="13"/>
      <c r="BE9" s="13">
        <v>0.73142857142857098</v>
      </c>
    </row>
    <row r="10" spans="2:57" x14ac:dyDescent="0.25">
      <c r="B10" s="14" t="s">
        <v>82</v>
      </c>
      <c r="C10" s="19">
        <v>6.4128256513026005E-2</v>
      </c>
      <c r="D10" s="19">
        <v>0.24390243902438999</v>
      </c>
      <c r="E10" s="19">
        <v>0.101449275362319</v>
      </c>
      <c r="F10" s="19">
        <v>5.1851851851851899E-2</v>
      </c>
      <c r="G10" s="19">
        <v>3.1496062992125998E-2</v>
      </c>
      <c r="H10" s="19"/>
      <c r="I10" s="19">
        <v>9.7959183673469397E-2</v>
      </c>
      <c r="J10" s="19">
        <v>3.1496062992125998E-2</v>
      </c>
      <c r="K10" s="19"/>
      <c r="L10" s="19">
        <v>5.0847457627118599E-2</v>
      </c>
      <c r="M10" s="19">
        <v>4.91803278688525E-2</v>
      </c>
      <c r="N10" s="19">
        <v>5.7692307692307702E-2</v>
      </c>
      <c r="O10" s="19">
        <v>8.6956521739130405E-2</v>
      </c>
      <c r="P10" s="19"/>
      <c r="Q10" s="19">
        <v>0.171875</v>
      </c>
      <c r="R10" s="19">
        <v>6.0606060606060601E-2</v>
      </c>
      <c r="S10" s="19">
        <v>4.4444444444444398E-2</v>
      </c>
      <c r="T10" s="19">
        <v>5.1724137931034503E-2</v>
      </c>
      <c r="U10" s="19">
        <v>7.9365079365079402E-2</v>
      </c>
      <c r="V10" s="19">
        <v>6.15384615384615E-2</v>
      </c>
      <c r="W10" s="19">
        <v>4.08163265306122E-2</v>
      </c>
      <c r="X10" s="19">
        <v>8.6206896551724102E-3</v>
      </c>
      <c r="Y10" s="19"/>
      <c r="Z10" s="19">
        <v>5.63380281690141E-2</v>
      </c>
      <c r="AA10" s="19">
        <v>6.5934065934065894E-2</v>
      </c>
      <c r="AB10" s="19">
        <v>3.8961038961039002E-2</v>
      </c>
      <c r="AC10" s="19">
        <v>3.3707865168539297E-2</v>
      </c>
      <c r="AD10" s="19">
        <v>9.4339622641509399E-2</v>
      </c>
      <c r="AE10" s="19">
        <v>8.7719298245614002E-2</v>
      </c>
      <c r="AF10" s="19">
        <v>0</v>
      </c>
      <c r="AG10" s="19">
        <v>0.133333333333333</v>
      </c>
      <c r="AH10" s="19"/>
      <c r="AI10" s="19">
        <v>0.16666666666666699</v>
      </c>
      <c r="AJ10" s="19">
        <v>4.7619047619047603E-2</v>
      </c>
      <c r="AK10" s="19">
        <v>0.102272727272727</v>
      </c>
      <c r="AL10" s="19">
        <v>5.3278688524590202E-2</v>
      </c>
      <c r="AM10" s="19">
        <v>2.1052631578947399E-2</v>
      </c>
      <c r="AN10" s="19"/>
      <c r="AO10" s="19">
        <v>7.1874999999999994E-2</v>
      </c>
      <c r="AP10" s="19">
        <v>5.0279329608938501E-2</v>
      </c>
      <c r="AQ10" s="19"/>
      <c r="AR10" s="19">
        <v>3.03030303030303E-2</v>
      </c>
      <c r="AS10" s="19">
        <v>5.7971014492753603E-2</v>
      </c>
      <c r="AT10" s="19">
        <v>0.11111111111111099</v>
      </c>
      <c r="AU10" s="19">
        <v>5.5555555555555601E-2</v>
      </c>
      <c r="AV10" s="19">
        <v>5.1724137931034503E-2</v>
      </c>
      <c r="AW10" s="19">
        <v>0.05</v>
      </c>
      <c r="AX10" s="19">
        <v>4.1666666666666699E-2</v>
      </c>
      <c r="AY10" s="19">
        <v>9.0909090909090898E-2</v>
      </c>
      <c r="AZ10" s="19">
        <v>8.1632653061224497E-2</v>
      </c>
      <c r="BA10" s="19">
        <v>0.1</v>
      </c>
      <c r="BB10" s="19">
        <v>3.2258064516128997E-2</v>
      </c>
      <c r="BC10" s="19">
        <v>0.173913043478261</v>
      </c>
      <c r="BD10" s="19"/>
      <c r="BE10" s="19">
        <v>5.14285714285714E-2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BE15"/>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324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483</v>
      </c>
      <c r="D7" s="10">
        <v>36</v>
      </c>
      <c r="E7" s="10">
        <v>66</v>
      </c>
      <c r="F7" s="10">
        <v>119</v>
      </c>
      <c r="G7" s="10">
        <v>262</v>
      </c>
      <c r="H7" s="10"/>
      <c r="I7" s="10">
        <v>221</v>
      </c>
      <c r="J7" s="10">
        <v>262</v>
      </c>
      <c r="K7" s="10"/>
      <c r="L7" s="10">
        <v>69</v>
      </c>
      <c r="M7" s="10">
        <v>109</v>
      </c>
      <c r="N7" s="10">
        <v>143</v>
      </c>
      <c r="O7" s="10">
        <v>162</v>
      </c>
      <c r="P7" s="10"/>
      <c r="Q7" s="10">
        <v>47</v>
      </c>
      <c r="R7" s="10">
        <v>41</v>
      </c>
      <c r="S7" s="10">
        <v>47</v>
      </c>
      <c r="T7" s="10">
        <v>49</v>
      </c>
      <c r="U7" s="10">
        <v>61</v>
      </c>
      <c r="V7" s="10">
        <v>66</v>
      </c>
      <c r="W7" s="10">
        <v>49</v>
      </c>
      <c r="X7" s="10">
        <v>112</v>
      </c>
      <c r="Y7" s="10"/>
      <c r="Z7" s="10">
        <v>68</v>
      </c>
      <c r="AA7" s="10">
        <v>72</v>
      </c>
      <c r="AB7" s="10">
        <v>77</v>
      </c>
      <c r="AC7" s="10">
        <v>90</v>
      </c>
      <c r="AD7" s="10">
        <v>52</v>
      </c>
      <c r="AE7" s="10">
        <v>52</v>
      </c>
      <c r="AF7" s="10">
        <v>26</v>
      </c>
      <c r="AG7" s="10">
        <v>46</v>
      </c>
      <c r="AH7" s="10"/>
      <c r="AI7" s="10">
        <v>21</v>
      </c>
      <c r="AJ7" s="10">
        <v>55</v>
      </c>
      <c r="AK7" s="10">
        <v>65</v>
      </c>
      <c r="AL7" s="10">
        <v>258</v>
      </c>
      <c r="AM7" s="10">
        <v>79</v>
      </c>
      <c r="AN7" s="10"/>
      <c r="AO7" s="10">
        <v>278</v>
      </c>
      <c r="AP7" s="10">
        <v>205</v>
      </c>
      <c r="AQ7" s="10"/>
      <c r="AR7" s="10">
        <v>31</v>
      </c>
      <c r="AS7" s="10">
        <v>148</v>
      </c>
      <c r="AT7" s="10">
        <v>8</v>
      </c>
      <c r="AU7" s="10">
        <v>13</v>
      </c>
      <c r="AV7" s="10">
        <v>61</v>
      </c>
      <c r="AW7" s="10">
        <v>37</v>
      </c>
      <c r="AX7" s="10">
        <v>36</v>
      </c>
      <c r="AY7" s="10">
        <v>12</v>
      </c>
      <c r="AZ7" s="10">
        <v>53</v>
      </c>
      <c r="BA7" s="10">
        <v>28</v>
      </c>
      <c r="BB7" s="10">
        <v>26</v>
      </c>
      <c r="BC7" s="10">
        <v>30</v>
      </c>
      <c r="BD7" s="10"/>
      <c r="BE7" s="10">
        <v>178</v>
      </c>
    </row>
    <row r="8" spans="2:57" ht="60" x14ac:dyDescent="0.25">
      <c r="B8" s="14" t="s">
        <v>321</v>
      </c>
      <c r="C8" s="13">
        <v>0.244306418219462</v>
      </c>
      <c r="D8" s="13">
        <v>0.27777777777777801</v>
      </c>
      <c r="E8" s="13">
        <v>0.22727272727272699</v>
      </c>
      <c r="F8" s="13">
        <v>0.252100840336134</v>
      </c>
      <c r="G8" s="13">
        <v>0.240458015267176</v>
      </c>
      <c r="H8" s="13"/>
      <c r="I8" s="13">
        <v>0.24886877828054299</v>
      </c>
      <c r="J8" s="13">
        <v>0.240458015267176</v>
      </c>
      <c r="K8" s="13"/>
      <c r="L8" s="13">
        <v>0.39130434782608697</v>
      </c>
      <c r="M8" s="13">
        <v>0.22935779816513799</v>
      </c>
      <c r="N8" s="13">
        <v>0.26573426573426601</v>
      </c>
      <c r="O8" s="13">
        <v>0.172839506172839</v>
      </c>
      <c r="P8" s="13"/>
      <c r="Q8" s="13">
        <v>0.319148936170213</v>
      </c>
      <c r="R8" s="13">
        <v>0.36585365853658502</v>
      </c>
      <c r="S8" s="13">
        <v>0.25531914893617003</v>
      </c>
      <c r="T8" s="13">
        <v>0.22448979591836701</v>
      </c>
      <c r="U8" s="13">
        <v>0.37704918032786899</v>
      </c>
      <c r="V8" s="13">
        <v>0.16666666666666699</v>
      </c>
      <c r="W8" s="13">
        <v>0.22448979591836701</v>
      </c>
      <c r="X8" s="13">
        <v>0.151785714285714</v>
      </c>
      <c r="Y8" s="13"/>
      <c r="Z8" s="13">
        <v>0.191176470588235</v>
      </c>
      <c r="AA8" s="13">
        <v>0.15277777777777801</v>
      </c>
      <c r="AB8" s="13">
        <v>0.23376623376623401</v>
      </c>
      <c r="AC8" s="13">
        <v>0.28888888888888897</v>
      </c>
      <c r="AD8" s="13">
        <v>0.230769230769231</v>
      </c>
      <c r="AE8" s="13">
        <v>0.25</v>
      </c>
      <c r="AF8" s="13">
        <v>0.46153846153846201</v>
      </c>
      <c r="AG8" s="13">
        <v>0.282608695652174</v>
      </c>
      <c r="AH8" s="13"/>
      <c r="AI8" s="13">
        <v>9.5238095238095205E-2</v>
      </c>
      <c r="AJ8" s="13">
        <v>0.32727272727272699</v>
      </c>
      <c r="AK8" s="13">
        <v>0.261538461538462</v>
      </c>
      <c r="AL8" s="13">
        <v>0.224806201550388</v>
      </c>
      <c r="AM8" s="13">
        <v>0.291139240506329</v>
      </c>
      <c r="AN8" s="13"/>
      <c r="AO8" s="13">
        <v>0.25539568345323699</v>
      </c>
      <c r="AP8" s="13">
        <v>0.22926829268292701</v>
      </c>
      <c r="AQ8" s="13"/>
      <c r="AR8" s="13">
        <v>0.225806451612903</v>
      </c>
      <c r="AS8" s="13">
        <v>0.222972972972973</v>
      </c>
      <c r="AT8" s="13">
        <v>0.375</v>
      </c>
      <c r="AU8" s="13">
        <v>0.30769230769230799</v>
      </c>
      <c r="AV8" s="13">
        <v>0.22950819672131101</v>
      </c>
      <c r="AW8" s="13">
        <v>0.37837837837837801</v>
      </c>
      <c r="AX8" s="13">
        <v>0.25</v>
      </c>
      <c r="AY8" s="13">
        <v>0.25</v>
      </c>
      <c r="AZ8" s="13">
        <v>0.22641509433962301</v>
      </c>
      <c r="BA8" s="13">
        <v>0.14285714285714299</v>
      </c>
      <c r="BB8" s="13">
        <v>0.230769230769231</v>
      </c>
      <c r="BC8" s="13">
        <v>0.3</v>
      </c>
      <c r="BD8" s="13"/>
      <c r="BE8" s="13">
        <v>0.235955056179775</v>
      </c>
    </row>
    <row r="9" spans="2:57" ht="45" x14ac:dyDescent="0.25">
      <c r="B9" s="14" t="s">
        <v>322</v>
      </c>
      <c r="C9" s="13">
        <v>0.68530020703933703</v>
      </c>
      <c r="D9" s="13">
        <v>0.55555555555555602</v>
      </c>
      <c r="E9" s="13">
        <v>0.63636363636363602</v>
      </c>
      <c r="F9" s="13">
        <v>0.69747899159663895</v>
      </c>
      <c r="G9" s="13">
        <v>0.70992366412213703</v>
      </c>
      <c r="H9" s="13"/>
      <c r="I9" s="13">
        <v>0.65610859728506798</v>
      </c>
      <c r="J9" s="13">
        <v>0.70992366412213703</v>
      </c>
      <c r="K9" s="13"/>
      <c r="L9" s="13">
        <v>0.53623188405797095</v>
      </c>
      <c r="M9" s="13">
        <v>0.71559633027522895</v>
      </c>
      <c r="N9" s="13">
        <v>0.67132867132867102</v>
      </c>
      <c r="O9" s="13">
        <v>0.74074074074074103</v>
      </c>
      <c r="P9" s="13"/>
      <c r="Q9" s="13">
        <v>0.55319148936170204</v>
      </c>
      <c r="R9" s="13">
        <v>0.58536585365853699</v>
      </c>
      <c r="S9" s="13">
        <v>0.61702127659574502</v>
      </c>
      <c r="T9" s="13">
        <v>0.71428571428571397</v>
      </c>
      <c r="U9" s="13">
        <v>0.59016393442622905</v>
      </c>
      <c r="V9" s="13">
        <v>0.80303030303030298</v>
      </c>
      <c r="W9" s="13">
        <v>0.71428571428571397</v>
      </c>
      <c r="X9" s="13">
        <v>0.79464285714285698</v>
      </c>
      <c r="Y9" s="13"/>
      <c r="Z9" s="13">
        <v>0.72058823529411797</v>
      </c>
      <c r="AA9" s="13">
        <v>0.77777777777777801</v>
      </c>
      <c r="AB9" s="13">
        <v>0.70129870129870098</v>
      </c>
      <c r="AC9" s="13">
        <v>0.7</v>
      </c>
      <c r="AD9" s="13">
        <v>0.69230769230769196</v>
      </c>
      <c r="AE9" s="13">
        <v>0.65384615384615397</v>
      </c>
      <c r="AF9" s="13">
        <v>0.46153846153846201</v>
      </c>
      <c r="AG9" s="13">
        <v>0.58695652173913004</v>
      </c>
      <c r="AH9" s="13"/>
      <c r="AI9" s="13">
        <v>0.80952380952380998</v>
      </c>
      <c r="AJ9" s="13">
        <v>0.6</v>
      </c>
      <c r="AK9" s="13">
        <v>0.61538461538461497</v>
      </c>
      <c r="AL9" s="13">
        <v>0.70930232558139505</v>
      </c>
      <c r="AM9" s="13">
        <v>0.670886075949367</v>
      </c>
      <c r="AN9" s="13"/>
      <c r="AO9" s="13">
        <v>0.66187050359712196</v>
      </c>
      <c r="AP9" s="13">
        <v>0.71707317073170695</v>
      </c>
      <c r="AQ9" s="13"/>
      <c r="AR9" s="13">
        <v>0.77419354838709697</v>
      </c>
      <c r="AS9" s="13">
        <v>0.70945945945945899</v>
      </c>
      <c r="AT9" s="13">
        <v>0.625</v>
      </c>
      <c r="AU9" s="13">
        <v>0.69230769230769196</v>
      </c>
      <c r="AV9" s="13">
        <v>0.68852459016393397</v>
      </c>
      <c r="AW9" s="13">
        <v>0.54054054054054101</v>
      </c>
      <c r="AX9" s="13">
        <v>0.69444444444444398</v>
      </c>
      <c r="AY9" s="13">
        <v>0.75</v>
      </c>
      <c r="AZ9" s="13">
        <v>0.73584905660377398</v>
      </c>
      <c r="BA9" s="13">
        <v>0.78571428571428603</v>
      </c>
      <c r="BB9" s="13">
        <v>0.76923076923076905</v>
      </c>
      <c r="BC9" s="13">
        <v>0.36666666666666697</v>
      </c>
      <c r="BD9" s="13"/>
      <c r="BE9" s="13">
        <v>0.73595505617977497</v>
      </c>
    </row>
    <row r="10" spans="2:57" x14ac:dyDescent="0.25">
      <c r="B10" s="14" t="s">
        <v>82</v>
      </c>
      <c r="C10" s="19">
        <v>7.0393374741200804E-2</v>
      </c>
      <c r="D10" s="19">
        <v>0.16666666666666699</v>
      </c>
      <c r="E10" s="19">
        <v>0.13636363636363599</v>
      </c>
      <c r="F10" s="19">
        <v>5.0420168067226899E-2</v>
      </c>
      <c r="G10" s="19">
        <v>4.9618320610687001E-2</v>
      </c>
      <c r="H10" s="19"/>
      <c r="I10" s="19">
        <v>9.5022624434389094E-2</v>
      </c>
      <c r="J10" s="19">
        <v>4.9618320610687001E-2</v>
      </c>
      <c r="K10" s="19"/>
      <c r="L10" s="19">
        <v>7.2463768115942004E-2</v>
      </c>
      <c r="M10" s="19">
        <v>5.5045871559633003E-2</v>
      </c>
      <c r="N10" s="19">
        <v>6.2937062937062901E-2</v>
      </c>
      <c r="O10" s="19">
        <v>8.6419753086419707E-2</v>
      </c>
      <c r="P10" s="19"/>
      <c r="Q10" s="19">
        <v>0.12765957446808501</v>
      </c>
      <c r="R10" s="19">
        <v>4.8780487804878099E-2</v>
      </c>
      <c r="S10" s="19">
        <v>0.12765957446808501</v>
      </c>
      <c r="T10" s="19">
        <v>6.1224489795918401E-2</v>
      </c>
      <c r="U10" s="19">
        <v>3.2786885245901599E-2</v>
      </c>
      <c r="V10" s="19">
        <v>3.03030303030303E-2</v>
      </c>
      <c r="W10" s="19">
        <v>6.1224489795918401E-2</v>
      </c>
      <c r="X10" s="19">
        <v>5.3571428571428603E-2</v>
      </c>
      <c r="Y10" s="19"/>
      <c r="Z10" s="19">
        <v>8.8235294117647106E-2</v>
      </c>
      <c r="AA10" s="19">
        <v>6.9444444444444406E-2</v>
      </c>
      <c r="AB10" s="19">
        <v>6.4935064935064901E-2</v>
      </c>
      <c r="AC10" s="19">
        <v>1.1111111111111099E-2</v>
      </c>
      <c r="AD10" s="19">
        <v>7.69230769230769E-2</v>
      </c>
      <c r="AE10" s="19">
        <v>9.6153846153846201E-2</v>
      </c>
      <c r="AF10" s="19">
        <v>7.69230769230769E-2</v>
      </c>
      <c r="AG10" s="19">
        <v>0.13043478260869601</v>
      </c>
      <c r="AH10" s="19"/>
      <c r="AI10" s="19">
        <v>9.5238095238095205E-2</v>
      </c>
      <c r="AJ10" s="19">
        <v>7.2727272727272696E-2</v>
      </c>
      <c r="AK10" s="19">
        <v>0.123076923076923</v>
      </c>
      <c r="AL10" s="19">
        <v>6.5891472868217102E-2</v>
      </c>
      <c r="AM10" s="19">
        <v>3.7974683544303799E-2</v>
      </c>
      <c r="AN10" s="19"/>
      <c r="AO10" s="19">
        <v>8.2733812949640301E-2</v>
      </c>
      <c r="AP10" s="19">
        <v>5.3658536585365901E-2</v>
      </c>
      <c r="AQ10" s="19"/>
      <c r="AR10" s="19">
        <v>0</v>
      </c>
      <c r="AS10" s="19">
        <v>6.7567567567567599E-2</v>
      </c>
      <c r="AT10" s="19">
        <v>0</v>
      </c>
      <c r="AU10" s="19">
        <v>0</v>
      </c>
      <c r="AV10" s="19">
        <v>8.1967213114754106E-2</v>
      </c>
      <c r="AW10" s="19">
        <v>8.1081081081081099E-2</v>
      </c>
      <c r="AX10" s="19">
        <v>5.5555555555555601E-2</v>
      </c>
      <c r="AY10" s="19">
        <v>0</v>
      </c>
      <c r="AZ10" s="19">
        <v>3.77358490566038E-2</v>
      </c>
      <c r="BA10" s="19">
        <v>7.1428571428571397E-2</v>
      </c>
      <c r="BB10" s="19">
        <v>0</v>
      </c>
      <c r="BC10" s="19">
        <v>0.33333333333333298</v>
      </c>
      <c r="BD10" s="19"/>
      <c r="BE10" s="19">
        <v>2.8089887640449399E-2</v>
      </c>
    </row>
    <row r="11" spans="2:57" x14ac:dyDescent="0.25">
      <c r="B11" s="15" t="s">
        <v>151</v>
      </c>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BE15"/>
  <sheetViews>
    <sheetView showGridLines="0" topLeftCell="A6" workbookViewId="0">
      <pane xSplit="2" topLeftCell="C1" activePane="topRight" state="frozen"/>
      <selection pane="topRight" activeCell="B15" sqref="B15"/>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327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45" x14ac:dyDescent="0.25">
      <c r="B8" s="14" t="s">
        <v>325</v>
      </c>
      <c r="C8" s="13">
        <v>0.81873727087576398</v>
      </c>
      <c r="D8" s="13">
        <v>0.67532467532467499</v>
      </c>
      <c r="E8" s="13">
        <v>0.74074074074074103</v>
      </c>
      <c r="F8" s="13">
        <v>0.84645669291338599</v>
      </c>
      <c r="G8" s="13">
        <v>0.84689922480620194</v>
      </c>
      <c r="H8" s="13"/>
      <c r="I8" s="13">
        <v>0.78755364806867001</v>
      </c>
      <c r="J8" s="13">
        <v>0.84689922480620194</v>
      </c>
      <c r="K8" s="13"/>
      <c r="L8" s="13">
        <v>0.78125</v>
      </c>
      <c r="M8" s="13">
        <v>0.81818181818181801</v>
      </c>
      <c r="N8" s="13">
        <v>0.82274247491638797</v>
      </c>
      <c r="O8" s="13">
        <v>0.82972136222910198</v>
      </c>
      <c r="P8" s="13"/>
      <c r="Q8" s="13">
        <v>0.67567567567567599</v>
      </c>
      <c r="R8" s="13">
        <v>0.83783783783783805</v>
      </c>
      <c r="S8" s="13">
        <v>0.78260869565217395</v>
      </c>
      <c r="T8" s="13">
        <v>0.84112149532710301</v>
      </c>
      <c r="U8" s="13">
        <v>0.79838709677419395</v>
      </c>
      <c r="V8" s="13">
        <v>0.83969465648855002</v>
      </c>
      <c r="W8" s="13">
        <v>0.87755102040816302</v>
      </c>
      <c r="X8" s="13">
        <v>0.88596491228070196</v>
      </c>
      <c r="Y8" s="13"/>
      <c r="Z8" s="13">
        <v>0.805755395683453</v>
      </c>
      <c r="AA8" s="13">
        <v>0.85889570552147199</v>
      </c>
      <c r="AB8" s="13">
        <v>0.837662337662338</v>
      </c>
      <c r="AC8" s="13">
        <v>0.87709497206703901</v>
      </c>
      <c r="AD8" s="13">
        <v>0.80952380952380998</v>
      </c>
      <c r="AE8" s="13">
        <v>0.75229357798165097</v>
      </c>
      <c r="AF8" s="13">
        <v>0.78571428571428603</v>
      </c>
      <c r="AG8" s="13">
        <v>0.72527472527472503</v>
      </c>
      <c r="AH8" s="13"/>
      <c r="AI8" s="13">
        <v>0.71111111111111103</v>
      </c>
      <c r="AJ8" s="13">
        <v>0.77319587628866004</v>
      </c>
      <c r="AK8" s="13">
        <v>0.75816993464052296</v>
      </c>
      <c r="AL8" s="13">
        <v>0.84661354581673298</v>
      </c>
      <c r="AM8" s="13">
        <v>0.85057471264367801</v>
      </c>
      <c r="AN8" s="13"/>
      <c r="AO8" s="13">
        <v>0.82775919732441505</v>
      </c>
      <c r="AP8" s="13">
        <v>0.8046875</v>
      </c>
      <c r="AQ8" s="13"/>
      <c r="AR8" s="13">
        <v>0.859375</v>
      </c>
      <c r="AS8" s="13">
        <v>0.84965034965035002</v>
      </c>
      <c r="AT8" s="13">
        <v>0.76470588235294101</v>
      </c>
      <c r="AU8" s="13">
        <v>0.77419354838709697</v>
      </c>
      <c r="AV8" s="13">
        <v>0.873949579831933</v>
      </c>
      <c r="AW8" s="13">
        <v>0.831168831168831</v>
      </c>
      <c r="AX8" s="13">
        <v>0.75</v>
      </c>
      <c r="AY8" s="13">
        <v>0.82352941176470595</v>
      </c>
      <c r="AZ8" s="13">
        <v>0.79411764705882304</v>
      </c>
      <c r="BA8" s="13">
        <v>0.75862068965517204</v>
      </c>
      <c r="BB8" s="13">
        <v>0.78947368421052599</v>
      </c>
      <c r="BC8" s="13">
        <v>0.75471698113207597</v>
      </c>
      <c r="BD8" s="13"/>
      <c r="BE8" s="13">
        <v>0.84135977337110501</v>
      </c>
    </row>
    <row r="9" spans="2:57" ht="45" x14ac:dyDescent="0.25">
      <c r="B9" s="14" t="s">
        <v>326</v>
      </c>
      <c r="C9" s="13">
        <v>0.129327902240326</v>
      </c>
      <c r="D9" s="13">
        <v>0.168831168831169</v>
      </c>
      <c r="E9" s="13">
        <v>0.162962962962963</v>
      </c>
      <c r="F9" s="13">
        <v>0.110236220472441</v>
      </c>
      <c r="G9" s="13">
        <v>0.124031007751938</v>
      </c>
      <c r="H9" s="13"/>
      <c r="I9" s="13">
        <v>0.13519313304721001</v>
      </c>
      <c r="J9" s="13">
        <v>0.124031007751938</v>
      </c>
      <c r="K9" s="13"/>
      <c r="L9" s="13">
        <v>0.171875</v>
      </c>
      <c r="M9" s="13">
        <v>0.13419913419913401</v>
      </c>
      <c r="N9" s="13">
        <v>0.14046822742474899</v>
      </c>
      <c r="O9" s="13">
        <v>9.9071207430340605E-2</v>
      </c>
      <c r="P9" s="13"/>
      <c r="Q9" s="13">
        <v>0.21621621621621601</v>
      </c>
      <c r="R9" s="13">
        <v>9.45945945945946E-2</v>
      </c>
      <c r="S9" s="13">
        <v>0.15217391304347799</v>
      </c>
      <c r="T9" s="13">
        <v>0.11214953271028</v>
      </c>
      <c r="U9" s="13">
        <v>0.15322580645161299</v>
      </c>
      <c r="V9" s="13">
        <v>0.13740458015267201</v>
      </c>
      <c r="W9" s="13">
        <v>6.1224489795918401E-2</v>
      </c>
      <c r="X9" s="13">
        <v>9.2105263157894704E-2</v>
      </c>
      <c r="Y9" s="13"/>
      <c r="Z9" s="13">
        <v>0.14388489208633101</v>
      </c>
      <c r="AA9" s="13">
        <v>0.104294478527607</v>
      </c>
      <c r="AB9" s="13">
        <v>0.123376623376623</v>
      </c>
      <c r="AC9" s="13">
        <v>9.4972067039106101E-2</v>
      </c>
      <c r="AD9" s="13">
        <v>0.104761904761905</v>
      </c>
      <c r="AE9" s="13">
        <v>0.18348623853210999</v>
      </c>
      <c r="AF9" s="13">
        <v>0.14285714285714299</v>
      </c>
      <c r="AG9" s="13">
        <v>0.18681318681318701</v>
      </c>
      <c r="AH9" s="13"/>
      <c r="AI9" s="13">
        <v>0.17777777777777801</v>
      </c>
      <c r="AJ9" s="13">
        <v>0.185567010309278</v>
      </c>
      <c r="AK9" s="13">
        <v>0.15686274509803899</v>
      </c>
      <c r="AL9" s="13">
        <v>0.105577689243028</v>
      </c>
      <c r="AM9" s="13">
        <v>0.13218390804597699</v>
      </c>
      <c r="AN9" s="13"/>
      <c r="AO9" s="13">
        <v>0.11371237458194</v>
      </c>
      <c r="AP9" s="13">
        <v>0.15364583333333301</v>
      </c>
      <c r="AQ9" s="13"/>
      <c r="AR9" s="13">
        <v>0.125</v>
      </c>
      <c r="AS9" s="13">
        <v>9.0909090909090898E-2</v>
      </c>
      <c r="AT9" s="13">
        <v>0.23529411764705899</v>
      </c>
      <c r="AU9" s="13">
        <v>0.19354838709677399</v>
      </c>
      <c r="AV9" s="13">
        <v>8.40336134453782E-2</v>
      </c>
      <c r="AW9" s="13">
        <v>0.103896103896104</v>
      </c>
      <c r="AX9" s="13">
        <v>0.19047619047618999</v>
      </c>
      <c r="AY9" s="13">
        <v>0.11764705882352899</v>
      </c>
      <c r="AZ9" s="13">
        <v>0.16666666666666699</v>
      </c>
      <c r="BA9" s="13">
        <v>0.15517241379310301</v>
      </c>
      <c r="BB9" s="13">
        <v>0.19298245614035101</v>
      </c>
      <c r="BC9" s="13">
        <v>0.15094339622641501</v>
      </c>
      <c r="BD9" s="13"/>
      <c r="BE9" s="13">
        <v>0.121813031161473</v>
      </c>
    </row>
    <row r="10" spans="2:57" x14ac:dyDescent="0.25">
      <c r="B10" s="14" t="s">
        <v>82</v>
      </c>
      <c r="C10" s="19">
        <v>5.19348268839104E-2</v>
      </c>
      <c r="D10" s="19">
        <v>0.15584415584415601</v>
      </c>
      <c r="E10" s="19">
        <v>9.6296296296296297E-2</v>
      </c>
      <c r="F10" s="19">
        <v>4.33070866141732E-2</v>
      </c>
      <c r="G10" s="19">
        <v>2.9069767441860499E-2</v>
      </c>
      <c r="H10" s="19"/>
      <c r="I10" s="19">
        <v>7.7253218884120206E-2</v>
      </c>
      <c r="J10" s="19">
        <v>2.9069767441860499E-2</v>
      </c>
      <c r="K10" s="19"/>
      <c r="L10" s="19">
        <v>4.6875E-2</v>
      </c>
      <c r="M10" s="19">
        <v>4.7619047619047603E-2</v>
      </c>
      <c r="N10" s="19">
        <v>3.67892976588629E-2</v>
      </c>
      <c r="O10" s="19">
        <v>7.1207430340557307E-2</v>
      </c>
      <c r="P10" s="19"/>
      <c r="Q10" s="19">
        <v>0.108108108108108</v>
      </c>
      <c r="R10" s="19">
        <v>6.7567567567567599E-2</v>
      </c>
      <c r="S10" s="19">
        <v>6.5217391304347797E-2</v>
      </c>
      <c r="T10" s="19">
        <v>4.67289719626168E-2</v>
      </c>
      <c r="U10" s="19">
        <v>4.8387096774193498E-2</v>
      </c>
      <c r="V10" s="19">
        <v>2.2900763358778602E-2</v>
      </c>
      <c r="W10" s="19">
        <v>6.1224489795918401E-2</v>
      </c>
      <c r="X10" s="19">
        <v>2.1929824561403501E-2</v>
      </c>
      <c r="Y10" s="19"/>
      <c r="Z10" s="19">
        <v>5.0359712230215799E-2</v>
      </c>
      <c r="AA10" s="19">
        <v>3.6809815950920199E-2</v>
      </c>
      <c r="AB10" s="19">
        <v>3.8961038961039002E-2</v>
      </c>
      <c r="AC10" s="19">
        <v>2.7932960893854698E-2</v>
      </c>
      <c r="AD10" s="19">
        <v>8.5714285714285701E-2</v>
      </c>
      <c r="AE10" s="19">
        <v>6.4220183486238494E-2</v>
      </c>
      <c r="AF10" s="19">
        <v>7.1428571428571397E-2</v>
      </c>
      <c r="AG10" s="19">
        <v>8.7912087912087905E-2</v>
      </c>
      <c r="AH10" s="19"/>
      <c r="AI10" s="19">
        <v>0.11111111111111099</v>
      </c>
      <c r="AJ10" s="19">
        <v>4.1237113402061903E-2</v>
      </c>
      <c r="AK10" s="19">
        <v>8.4967320261437898E-2</v>
      </c>
      <c r="AL10" s="19">
        <v>4.7808764940239001E-2</v>
      </c>
      <c r="AM10" s="19">
        <v>1.72413793103448E-2</v>
      </c>
      <c r="AN10" s="19"/>
      <c r="AO10" s="19">
        <v>5.8528428093645501E-2</v>
      </c>
      <c r="AP10" s="19">
        <v>4.1666666666666699E-2</v>
      </c>
      <c r="AQ10" s="19"/>
      <c r="AR10" s="19">
        <v>1.5625E-2</v>
      </c>
      <c r="AS10" s="19">
        <v>5.9440559440559398E-2</v>
      </c>
      <c r="AT10" s="19">
        <v>0</v>
      </c>
      <c r="AU10" s="19">
        <v>3.2258064516128997E-2</v>
      </c>
      <c r="AV10" s="19">
        <v>4.20168067226891E-2</v>
      </c>
      <c r="AW10" s="19">
        <v>6.4935064935064901E-2</v>
      </c>
      <c r="AX10" s="19">
        <v>5.95238095238095E-2</v>
      </c>
      <c r="AY10" s="19">
        <v>5.8823529411764698E-2</v>
      </c>
      <c r="AZ10" s="19">
        <v>3.9215686274509803E-2</v>
      </c>
      <c r="BA10" s="19">
        <v>8.6206896551724102E-2</v>
      </c>
      <c r="BB10" s="19">
        <v>1.7543859649122799E-2</v>
      </c>
      <c r="BC10" s="19">
        <v>9.4339622641509399E-2</v>
      </c>
      <c r="BD10" s="19"/>
      <c r="BE10" s="19">
        <v>3.6827195467422101E-2</v>
      </c>
    </row>
    <row r="11" spans="2:57" x14ac:dyDescent="0.25">
      <c r="B11" s="15"/>
    </row>
    <row r="12" spans="2:57" x14ac:dyDescent="0.25">
      <c r="B12" t="s">
        <v>84</v>
      </c>
    </row>
    <row r="13" spans="2:57" x14ac:dyDescent="0.25">
      <c r="B13" t="s">
        <v>85</v>
      </c>
    </row>
    <row r="15" spans="2:57" x14ac:dyDescent="0.25">
      <c r="B15"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J20"/>
  <sheetViews>
    <sheetView showGridLines="0" topLeftCell="A5" workbookViewId="0">
      <pane xSplit="2" topLeftCell="C1" activePane="topRight" state="frozen"/>
      <selection pane="topRight" activeCell="B20" sqref="B20"/>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8" t="s">
        <v>336</v>
      </c>
      <c r="E2" s="25"/>
      <c r="F2" s="25"/>
      <c r="G2" s="25"/>
      <c r="H2" s="25"/>
      <c r="I2" s="25"/>
      <c r="J2" s="25"/>
    </row>
    <row r="6" spans="2:10" ht="50.1" customHeight="1" x14ac:dyDescent="0.25">
      <c r="B6" s="16" t="s">
        <v>15</v>
      </c>
      <c r="C6" s="16" t="s">
        <v>328</v>
      </c>
      <c r="D6" s="16" t="s">
        <v>329</v>
      </c>
      <c r="E6" s="16" t="s">
        <v>330</v>
      </c>
      <c r="F6" s="16" t="s">
        <v>331</v>
      </c>
      <c r="G6" s="16" t="s">
        <v>332</v>
      </c>
      <c r="H6" s="16" t="s">
        <v>333</v>
      </c>
      <c r="I6" s="16" t="s">
        <v>334</v>
      </c>
    </row>
    <row r="7" spans="2:10" x14ac:dyDescent="0.25">
      <c r="B7" s="14" t="s">
        <v>315</v>
      </c>
      <c r="C7" s="13">
        <v>0.36065573770491799</v>
      </c>
      <c r="D7" s="13">
        <v>0.49385245901639302</v>
      </c>
      <c r="E7" s="13">
        <v>0.47336065573770503</v>
      </c>
      <c r="F7" s="13">
        <v>0.56147540983606603</v>
      </c>
      <c r="G7" s="13">
        <v>0.52868852459016402</v>
      </c>
      <c r="H7" s="13">
        <v>0.51844262295082</v>
      </c>
      <c r="I7" s="13">
        <v>0.63524590163934402</v>
      </c>
    </row>
    <row r="8" spans="2:10" x14ac:dyDescent="0.25">
      <c r="B8" s="14" t="s">
        <v>316</v>
      </c>
      <c r="C8" s="13">
        <v>0.45081967213114799</v>
      </c>
      <c r="D8" s="13">
        <v>0.358606557377049</v>
      </c>
      <c r="E8" s="13">
        <v>0.38524590163934402</v>
      </c>
      <c r="F8" s="13">
        <v>0.340163934426229</v>
      </c>
      <c r="G8" s="13">
        <v>0.38319672131147497</v>
      </c>
      <c r="H8" s="13">
        <v>0.40163934426229497</v>
      </c>
      <c r="I8" s="13">
        <v>0.29918032786885201</v>
      </c>
    </row>
    <row r="9" spans="2:10" x14ac:dyDescent="0.25">
      <c r="B9" s="14" t="s">
        <v>335</v>
      </c>
      <c r="C9" s="13">
        <v>0.133196721311475</v>
      </c>
      <c r="D9" s="13">
        <v>0.114754098360656</v>
      </c>
      <c r="E9" s="13">
        <v>0.10655737704918</v>
      </c>
      <c r="F9" s="13">
        <v>7.58196721311475E-2</v>
      </c>
      <c r="G9" s="13">
        <v>6.9672131147541005E-2</v>
      </c>
      <c r="H9" s="13">
        <v>6.9672131147541005E-2</v>
      </c>
      <c r="I9" s="13">
        <v>4.7131147540983603E-2</v>
      </c>
    </row>
    <row r="10" spans="2:10" x14ac:dyDescent="0.25">
      <c r="B10" s="14" t="s">
        <v>318</v>
      </c>
      <c r="C10" s="13">
        <v>4.91803278688525E-2</v>
      </c>
      <c r="D10" s="13">
        <v>2.86885245901639E-2</v>
      </c>
      <c r="E10" s="13">
        <v>2.6639344262295101E-2</v>
      </c>
      <c r="F10" s="13">
        <v>1.63934426229508E-2</v>
      </c>
      <c r="G10" s="13">
        <v>1.4344262295082E-2</v>
      </c>
      <c r="H10" s="13">
        <v>1.02459016393443E-2</v>
      </c>
      <c r="I10" s="13">
        <v>1.2295081967213101E-2</v>
      </c>
    </row>
    <row r="11" spans="2:10" x14ac:dyDescent="0.25">
      <c r="B11" s="22" t="s">
        <v>82</v>
      </c>
      <c r="C11" s="20">
        <v>6.1475409836065599E-3</v>
      </c>
      <c r="D11" s="20">
        <v>4.0983606557377103E-3</v>
      </c>
      <c r="E11" s="20">
        <v>8.1967213114754103E-3</v>
      </c>
      <c r="F11" s="20">
        <v>6.1475409836065599E-3</v>
      </c>
      <c r="G11" s="20">
        <v>4.0983606557377103E-3</v>
      </c>
      <c r="H11" s="20">
        <v>0</v>
      </c>
      <c r="I11" s="20">
        <v>6.1475409836065599E-3</v>
      </c>
    </row>
    <row r="12" spans="2:10" x14ac:dyDescent="0.25">
      <c r="B12" s="22" t="s">
        <v>319</v>
      </c>
      <c r="C12" s="20">
        <v>0.81147540983606603</v>
      </c>
      <c r="D12" s="20">
        <v>0.85245901639344301</v>
      </c>
      <c r="E12" s="20">
        <v>0.85860655737704905</v>
      </c>
      <c r="F12" s="20">
        <v>0.90163934426229497</v>
      </c>
      <c r="G12" s="20">
        <v>0.911885245901639</v>
      </c>
      <c r="H12" s="20">
        <v>0.92008196721311497</v>
      </c>
      <c r="I12" s="20">
        <v>0.93442622950819698</v>
      </c>
    </row>
    <row r="13" spans="2:10" x14ac:dyDescent="0.25">
      <c r="B13" s="22" t="s">
        <v>274</v>
      </c>
      <c r="C13" s="21">
        <v>-0.80532786885245899</v>
      </c>
      <c r="D13" s="21">
        <v>-0.84836065573770503</v>
      </c>
      <c r="E13" s="21">
        <v>-0.85040983606557397</v>
      </c>
      <c r="F13" s="21">
        <v>-0.89549180327868805</v>
      </c>
      <c r="G13" s="21">
        <v>-0.90778688524590201</v>
      </c>
      <c r="H13" s="21">
        <v>-0.92008196721311497</v>
      </c>
      <c r="I13" s="21">
        <v>-0.92827868852458995</v>
      </c>
    </row>
    <row r="14" spans="2:10" x14ac:dyDescent="0.25">
      <c r="B14" s="15" t="s">
        <v>242</v>
      </c>
      <c r="C14" s="15"/>
      <c r="D14" s="15"/>
      <c r="E14" s="15"/>
      <c r="F14" s="15"/>
      <c r="G14" s="15"/>
      <c r="H14" s="15"/>
      <c r="I14" s="15"/>
    </row>
    <row r="15" spans="2:10" x14ac:dyDescent="0.25">
      <c r="B15" t="s">
        <v>84</v>
      </c>
    </row>
    <row r="16" spans="2:10" x14ac:dyDescent="0.25">
      <c r="B16" t="s">
        <v>85</v>
      </c>
    </row>
    <row r="20" spans="2:2" x14ac:dyDescent="0.25">
      <c r="B20" s="8" t="str">
        <f>HYPERLINK("#'Contents'!A1", "Return to Contents")</f>
        <v>Return to Contents</v>
      </c>
    </row>
  </sheetData>
  <mergeCells count="1">
    <mergeCell ref="D2:J2"/>
  </mergeCells>
  <pageMargins left="0.7" right="0.7" top="0.75" bottom="0.75" header="0.3" footer="0.3"/>
  <pageSetup paperSize="9" orientation="portrait"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337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0.56147540983606603</v>
      </c>
      <c r="D8" s="13">
        <v>0.47368421052631599</v>
      </c>
      <c r="E8" s="13">
        <v>0.434782608695652</v>
      </c>
      <c r="F8" s="13">
        <v>0.547619047619048</v>
      </c>
      <c r="G8" s="13">
        <v>0.61568627450980395</v>
      </c>
      <c r="H8" s="13"/>
      <c r="I8" s="13">
        <v>0.50214592274678105</v>
      </c>
      <c r="J8" s="13">
        <v>0.61568627450980395</v>
      </c>
      <c r="K8" s="13"/>
      <c r="L8" s="13">
        <v>0.53968253968253999</v>
      </c>
      <c r="M8" s="13">
        <v>0.52</v>
      </c>
      <c r="N8" s="13">
        <v>0.57236842105263197</v>
      </c>
      <c r="O8" s="13">
        <v>0.59459459459459496</v>
      </c>
      <c r="P8" s="13"/>
      <c r="Q8" s="13">
        <v>0.5</v>
      </c>
      <c r="R8" s="13">
        <v>0.44444444444444398</v>
      </c>
      <c r="S8" s="13">
        <v>0.434782608695652</v>
      </c>
      <c r="T8" s="13">
        <v>0.469387755102041</v>
      </c>
      <c r="U8" s="13">
        <v>0.57746478873239404</v>
      </c>
      <c r="V8" s="13">
        <v>0.61333333333333295</v>
      </c>
      <c r="W8" s="13">
        <v>0.63043478260869601</v>
      </c>
      <c r="X8" s="13">
        <v>0.66019417475728204</v>
      </c>
      <c r="Y8" s="13"/>
      <c r="Z8" s="13">
        <v>0.44927536231884102</v>
      </c>
      <c r="AA8" s="13">
        <v>0.57647058823529396</v>
      </c>
      <c r="AB8" s="13">
        <v>0.60714285714285698</v>
      </c>
      <c r="AC8" s="13">
        <v>0.64705882352941202</v>
      </c>
      <c r="AD8" s="13">
        <v>0.680851063829787</v>
      </c>
      <c r="AE8" s="13">
        <v>0.54166666666666696</v>
      </c>
      <c r="AF8" s="13">
        <v>0.36842105263157898</v>
      </c>
      <c r="AG8" s="13">
        <v>0.45098039215686297</v>
      </c>
      <c r="AH8" s="13"/>
      <c r="AI8" s="13">
        <v>0.57692307692307698</v>
      </c>
      <c r="AJ8" s="13">
        <v>0.33333333333333298</v>
      </c>
      <c r="AK8" s="13">
        <v>0.43209876543209902</v>
      </c>
      <c r="AL8" s="13">
        <v>0.57916666666666705</v>
      </c>
      <c r="AM8" s="13">
        <v>0.75862068965517204</v>
      </c>
      <c r="AN8" s="13"/>
      <c r="AO8" s="13">
        <v>0.57388316151202701</v>
      </c>
      <c r="AP8" s="13">
        <v>0.54314720812182704</v>
      </c>
      <c r="AQ8" s="13"/>
      <c r="AR8" s="13">
        <v>0.43243243243243201</v>
      </c>
      <c r="AS8" s="13">
        <v>0.58823529411764697</v>
      </c>
      <c r="AT8" s="13">
        <v>0.6</v>
      </c>
      <c r="AU8" s="13">
        <v>0.61538461538461497</v>
      </c>
      <c r="AV8" s="13">
        <v>0.54237288135593198</v>
      </c>
      <c r="AW8" s="13">
        <v>0.44444444444444398</v>
      </c>
      <c r="AX8" s="13">
        <v>0.565217391304348</v>
      </c>
      <c r="AY8" s="13">
        <v>0.64705882352941202</v>
      </c>
      <c r="AZ8" s="13">
        <v>0.57446808510638303</v>
      </c>
      <c r="BA8" s="13">
        <v>0.62962962962962998</v>
      </c>
      <c r="BB8" s="13">
        <v>0.60869565217391297</v>
      </c>
      <c r="BC8" s="13">
        <v>0.56000000000000005</v>
      </c>
      <c r="BD8" s="13"/>
      <c r="BE8" s="13">
        <v>0.58421052631578996</v>
      </c>
    </row>
    <row r="9" spans="2:57" x14ac:dyDescent="0.25">
      <c r="B9" s="14" t="s">
        <v>316</v>
      </c>
      <c r="C9" s="13">
        <v>0.340163934426229</v>
      </c>
      <c r="D9" s="13">
        <v>0.42105263157894701</v>
      </c>
      <c r="E9" s="13">
        <v>0.376811594202899</v>
      </c>
      <c r="F9" s="13">
        <v>0.33333333333333298</v>
      </c>
      <c r="G9" s="13">
        <v>0.32156862745098003</v>
      </c>
      <c r="H9" s="13"/>
      <c r="I9" s="13">
        <v>0.36051502145922698</v>
      </c>
      <c r="J9" s="13">
        <v>0.32156862745098003</v>
      </c>
      <c r="K9" s="13"/>
      <c r="L9" s="13">
        <v>0.30158730158730201</v>
      </c>
      <c r="M9" s="13">
        <v>0.36</v>
      </c>
      <c r="N9" s="13">
        <v>0.355263157894737</v>
      </c>
      <c r="O9" s="13">
        <v>0.32432432432432401</v>
      </c>
      <c r="P9" s="13"/>
      <c r="Q9" s="13">
        <v>0.33928571428571402</v>
      </c>
      <c r="R9" s="13">
        <v>0.44444444444444398</v>
      </c>
      <c r="S9" s="13">
        <v>0.47826086956521702</v>
      </c>
      <c r="T9" s="13">
        <v>0.34693877551020402</v>
      </c>
      <c r="U9" s="13">
        <v>0.352112676056338</v>
      </c>
      <c r="V9" s="13">
        <v>0.30666666666666698</v>
      </c>
      <c r="W9" s="13">
        <v>0.282608695652174</v>
      </c>
      <c r="X9" s="13">
        <v>0.28155339805825202</v>
      </c>
      <c r="Y9" s="13"/>
      <c r="Z9" s="13">
        <v>0.405797101449275</v>
      </c>
      <c r="AA9" s="13">
        <v>0.34117647058823503</v>
      </c>
      <c r="AB9" s="13">
        <v>0.297619047619048</v>
      </c>
      <c r="AC9" s="13">
        <v>0.28235294117647097</v>
      </c>
      <c r="AD9" s="13">
        <v>0.25531914893617003</v>
      </c>
      <c r="AE9" s="13">
        <v>0.3125</v>
      </c>
      <c r="AF9" s="13">
        <v>0.52631578947368396</v>
      </c>
      <c r="AG9" s="13">
        <v>0.45098039215686297</v>
      </c>
      <c r="AH9" s="13"/>
      <c r="AI9" s="13">
        <v>0.30769230769230799</v>
      </c>
      <c r="AJ9" s="13">
        <v>0.4375</v>
      </c>
      <c r="AK9" s="13">
        <v>0.43209876543209902</v>
      </c>
      <c r="AL9" s="13">
        <v>0.34166666666666701</v>
      </c>
      <c r="AM9" s="13">
        <v>0.195402298850575</v>
      </c>
      <c r="AN9" s="13"/>
      <c r="AO9" s="13">
        <v>0.32989690721649501</v>
      </c>
      <c r="AP9" s="13">
        <v>0.35532994923857902</v>
      </c>
      <c r="AQ9" s="13"/>
      <c r="AR9" s="13">
        <v>0.45945945945945899</v>
      </c>
      <c r="AS9" s="13">
        <v>0.26797385620914999</v>
      </c>
      <c r="AT9" s="13">
        <v>0.2</v>
      </c>
      <c r="AU9" s="13">
        <v>0.38461538461538503</v>
      </c>
      <c r="AV9" s="13">
        <v>0.40677966101694901</v>
      </c>
      <c r="AW9" s="13">
        <v>0.44444444444444398</v>
      </c>
      <c r="AX9" s="13">
        <v>0.36956521739130399</v>
      </c>
      <c r="AY9" s="13">
        <v>0.35294117647058798</v>
      </c>
      <c r="AZ9" s="13">
        <v>0.27659574468085102</v>
      </c>
      <c r="BA9" s="13">
        <v>0.37037037037037002</v>
      </c>
      <c r="BB9" s="13">
        <v>0.26086956521739102</v>
      </c>
      <c r="BC9" s="13">
        <v>0.4</v>
      </c>
      <c r="BD9" s="13"/>
      <c r="BE9" s="13">
        <v>0.31578947368421101</v>
      </c>
    </row>
    <row r="10" spans="2:57" x14ac:dyDescent="0.25">
      <c r="B10" s="14" t="s">
        <v>335</v>
      </c>
      <c r="C10" s="13">
        <v>7.58196721311475E-2</v>
      </c>
      <c r="D10" s="13">
        <v>0</v>
      </c>
      <c r="E10" s="13">
        <v>0.14492753623188401</v>
      </c>
      <c r="F10" s="13">
        <v>9.5238095238095205E-2</v>
      </c>
      <c r="G10" s="13">
        <v>5.8823529411764698E-2</v>
      </c>
      <c r="H10" s="13"/>
      <c r="I10" s="13">
        <v>9.4420600858369105E-2</v>
      </c>
      <c r="J10" s="13">
        <v>5.8823529411764698E-2</v>
      </c>
      <c r="K10" s="13"/>
      <c r="L10" s="13">
        <v>0.126984126984127</v>
      </c>
      <c r="M10" s="13">
        <v>9.6000000000000002E-2</v>
      </c>
      <c r="N10" s="13">
        <v>5.9210526315789498E-2</v>
      </c>
      <c r="O10" s="13">
        <v>5.4054054054054099E-2</v>
      </c>
      <c r="P10" s="13"/>
      <c r="Q10" s="13">
        <v>5.3571428571428603E-2</v>
      </c>
      <c r="R10" s="13">
        <v>0.11111111111111099</v>
      </c>
      <c r="S10" s="13">
        <v>6.5217391304347797E-2</v>
      </c>
      <c r="T10" s="13">
        <v>0.14285714285714299</v>
      </c>
      <c r="U10" s="13">
        <v>7.0422535211267595E-2</v>
      </c>
      <c r="V10" s="13">
        <v>0.08</v>
      </c>
      <c r="W10" s="13">
        <v>8.6956521739130405E-2</v>
      </c>
      <c r="X10" s="13">
        <v>4.85436893203883E-2</v>
      </c>
      <c r="Y10" s="13"/>
      <c r="Z10" s="13">
        <v>0.101449275362319</v>
      </c>
      <c r="AA10" s="13">
        <v>7.0588235294117604E-2</v>
      </c>
      <c r="AB10" s="13">
        <v>8.3333333333333301E-2</v>
      </c>
      <c r="AC10" s="13">
        <v>5.8823529411764698E-2</v>
      </c>
      <c r="AD10" s="13">
        <v>4.2553191489361701E-2</v>
      </c>
      <c r="AE10" s="13">
        <v>0.104166666666667</v>
      </c>
      <c r="AF10" s="13">
        <v>0.105263157894737</v>
      </c>
      <c r="AG10" s="13">
        <v>5.8823529411764698E-2</v>
      </c>
      <c r="AH10" s="13"/>
      <c r="AI10" s="13">
        <v>3.8461538461538498E-2</v>
      </c>
      <c r="AJ10" s="13">
        <v>0.1875</v>
      </c>
      <c r="AK10" s="13">
        <v>0.11111111111111099</v>
      </c>
      <c r="AL10" s="13">
        <v>6.6666666666666693E-2</v>
      </c>
      <c r="AM10" s="13">
        <v>2.2988505747126398E-2</v>
      </c>
      <c r="AN10" s="13"/>
      <c r="AO10" s="13">
        <v>6.8728522336769807E-2</v>
      </c>
      <c r="AP10" s="13">
        <v>8.6294416243654803E-2</v>
      </c>
      <c r="AQ10" s="13"/>
      <c r="AR10" s="13">
        <v>0.108108108108108</v>
      </c>
      <c r="AS10" s="13">
        <v>0.11764705882352899</v>
      </c>
      <c r="AT10" s="13">
        <v>0.2</v>
      </c>
      <c r="AU10" s="13">
        <v>0</v>
      </c>
      <c r="AV10" s="13">
        <v>5.0847457627118599E-2</v>
      </c>
      <c r="AW10" s="13">
        <v>5.5555555555555601E-2</v>
      </c>
      <c r="AX10" s="13">
        <v>4.3478260869565202E-2</v>
      </c>
      <c r="AY10" s="13">
        <v>0</v>
      </c>
      <c r="AZ10" s="13">
        <v>0.10638297872340401</v>
      </c>
      <c r="BA10" s="13">
        <v>0</v>
      </c>
      <c r="BB10" s="13">
        <v>4.3478260869565202E-2</v>
      </c>
      <c r="BC10" s="13">
        <v>0.04</v>
      </c>
      <c r="BD10" s="13"/>
      <c r="BE10" s="13">
        <v>8.9473684210526302E-2</v>
      </c>
    </row>
    <row r="11" spans="2:57" x14ac:dyDescent="0.25">
      <c r="B11" s="14" t="s">
        <v>318</v>
      </c>
      <c r="C11" s="13">
        <v>1.63934426229508E-2</v>
      </c>
      <c r="D11" s="13">
        <v>0.105263157894737</v>
      </c>
      <c r="E11" s="13">
        <v>1.4492753623188401E-2</v>
      </c>
      <c r="F11" s="13">
        <v>1.58730158730159E-2</v>
      </c>
      <c r="G11" s="13">
        <v>3.9215686274509803E-3</v>
      </c>
      <c r="H11" s="13"/>
      <c r="I11" s="13">
        <v>3.0042918454935601E-2</v>
      </c>
      <c r="J11" s="13">
        <v>3.9215686274509803E-3</v>
      </c>
      <c r="K11" s="13"/>
      <c r="L11" s="13">
        <v>1.58730158730159E-2</v>
      </c>
      <c r="M11" s="13">
        <v>1.6E-2</v>
      </c>
      <c r="N11" s="13">
        <v>1.3157894736842099E-2</v>
      </c>
      <c r="O11" s="13">
        <v>2.0270270270270299E-2</v>
      </c>
      <c r="P11" s="13"/>
      <c r="Q11" s="13">
        <v>8.9285714285714302E-2</v>
      </c>
      <c r="R11" s="13">
        <v>0</v>
      </c>
      <c r="S11" s="13">
        <v>2.1739130434782601E-2</v>
      </c>
      <c r="T11" s="13">
        <v>2.04081632653061E-2</v>
      </c>
      <c r="U11" s="13">
        <v>0</v>
      </c>
      <c r="V11" s="13">
        <v>0</v>
      </c>
      <c r="W11" s="13">
        <v>0</v>
      </c>
      <c r="X11" s="13">
        <v>9.7087378640776708E-3</v>
      </c>
      <c r="Y11" s="13"/>
      <c r="Z11" s="13">
        <v>0</v>
      </c>
      <c r="AA11" s="13">
        <v>1.1764705882352899E-2</v>
      </c>
      <c r="AB11" s="13">
        <v>1.1904761904761901E-2</v>
      </c>
      <c r="AC11" s="13">
        <v>1.1764705882352899E-2</v>
      </c>
      <c r="AD11" s="13">
        <v>2.1276595744680899E-2</v>
      </c>
      <c r="AE11" s="13">
        <v>4.1666666666666699E-2</v>
      </c>
      <c r="AF11" s="13">
        <v>0</v>
      </c>
      <c r="AG11" s="13">
        <v>3.9215686274509803E-2</v>
      </c>
      <c r="AH11" s="13"/>
      <c r="AI11" s="13">
        <v>7.69230769230769E-2</v>
      </c>
      <c r="AJ11" s="13">
        <v>2.0833333333333301E-2</v>
      </c>
      <c r="AK11" s="13">
        <v>2.4691358024691398E-2</v>
      </c>
      <c r="AL11" s="13">
        <v>8.3333333333333297E-3</v>
      </c>
      <c r="AM11" s="13">
        <v>1.1494252873563199E-2</v>
      </c>
      <c r="AN11" s="13"/>
      <c r="AO11" s="13">
        <v>2.40549828178694E-2</v>
      </c>
      <c r="AP11" s="13">
        <v>5.0761421319797002E-3</v>
      </c>
      <c r="AQ11" s="13"/>
      <c r="AR11" s="13">
        <v>0</v>
      </c>
      <c r="AS11" s="13">
        <v>1.9607843137254902E-2</v>
      </c>
      <c r="AT11" s="13">
        <v>0</v>
      </c>
      <c r="AU11" s="13">
        <v>0</v>
      </c>
      <c r="AV11" s="13">
        <v>0</v>
      </c>
      <c r="AW11" s="13">
        <v>2.7777777777777801E-2</v>
      </c>
      <c r="AX11" s="13">
        <v>2.1739130434782601E-2</v>
      </c>
      <c r="AY11" s="13">
        <v>0</v>
      </c>
      <c r="AZ11" s="13">
        <v>2.1276595744680899E-2</v>
      </c>
      <c r="BA11" s="13">
        <v>0</v>
      </c>
      <c r="BB11" s="13">
        <v>8.6956521739130405E-2</v>
      </c>
      <c r="BC11" s="13">
        <v>0</v>
      </c>
      <c r="BD11" s="13"/>
      <c r="BE11" s="13">
        <v>1.05263157894737E-2</v>
      </c>
    </row>
    <row r="12" spans="2:57" x14ac:dyDescent="0.25">
      <c r="B12" s="14" t="s">
        <v>82</v>
      </c>
      <c r="C12" s="20">
        <v>6.1475409836065599E-3</v>
      </c>
      <c r="D12" s="20">
        <v>0</v>
      </c>
      <c r="E12" s="20">
        <v>2.8985507246376802E-2</v>
      </c>
      <c r="F12" s="20">
        <v>7.9365079365079395E-3</v>
      </c>
      <c r="G12" s="20">
        <v>0</v>
      </c>
      <c r="H12" s="20"/>
      <c r="I12" s="20">
        <v>1.28755364806867E-2</v>
      </c>
      <c r="J12" s="20">
        <v>0</v>
      </c>
      <c r="K12" s="20"/>
      <c r="L12" s="20">
        <v>1.58730158730159E-2</v>
      </c>
      <c r="M12" s="20">
        <v>8.0000000000000002E-3</v>
      </c>
      <c r="N12" s="20">
        <v>0</v>
      </c>
      <c r="O12" s="20">
        <v>6.7567567567567597E-3</v>
      </c>
      <c r="P12" s="20"/>
      <c r="Q12" s="20">
        <v>1.7857142857142901E-2</v>
      </c>
      <c r="R12" s="20">
        <v>0</v>
      </c>
      <c r="S12" s="20">
        <v>0</v>
      </c>
      <c r="T12" s="20">
        <v>2.04081632653061E-2</v>
      </c>
      <c r="U12" s="20">
        <v>0</v>
      </c>
      <c r="V12" s="20">
        <v>0</v>
      </c>
      <c r="W12" s="20">
        <v>0</v>
      </c>
      <c r="X12" s="20">
        <v>0</v>
      </c>
      <c r="Y12" s="20"/>
      <c r="Z12" s="20">
        <v>4.3478260869565202E-2</v>
      </c>
      <c r="AA12" s="20">
        <v>0</v>
      </c>
      <c r="AB12" s="20">
        <v>0</v>
      </c>
      <c r="AC12" s="20">
        <v>0</v>
      </c>
      <c r="AD12" s="20">
        <v>0</v>
      </c>
      <c r="AE12" s="20">
        <v>0</v>
      </c>
      <c r="AF12" s="20">
        <v>0</v>
      </c>
      <c r="AG12" s="20">
        <v>0</v>
      </c>
      <c r="AH12" s="20"/>
      <c r="AI12" s="20">
        <v>0</v>
      </c>
      <c r="AJ12" s="20">
        <v>2.0833333333333301E-2</v>
      </c>
      <c r="AK12" s="20">
        <v>0</v>
      </c>
      <c r="AL12" s="20">
        <v>4.1666666666666701E-3</v>
      </c>
      <c r="AM12" s="20">
        <v>1.1494252873563199E-2</v>
      </c>
      <c r="AN12" s="20"/>
      <c r="AO12" s="20">
        <v>3.4364261168384901E-3</v>
      </c>
      <c r="AP12" s="20">
        <v>1.01522842639594E-2</v>
      </c>
      <c r="AQ12" s="20"/>
      <c r="AR12" s="20">
        <v>0</v>
      </c>
      <c r="AS12" s="20">
        <v>6.5359477124183E-3</v>
      </c>
      <c r="AT12" s="20">
        <v>0</v>
      </c>
      <c r="AU12" s="20">
        <v>0</v>
      </c>
      <c r="AV12" s="20">
        <v>0</v>
      </c>
      <c r="AW12" s="20">
        <v>2.7777777777777801E-2</v>
      </c>
      <c r="AX12" s="20">
        <v>0</v>
      </c>
      <c r="AY12" s="20">
        <v>0</v>
      </c>
      <c r="AZ12" s="20">
        <v>2.1276595744680899E-2</v>
      </c>
      <c r="BA12" s="20">
        <v>0</v>
      </c>
      <c r="BB12" s="20">
        <v>0</v>
      </c>
      <c r="BC12" s="20">
        <v>0</v>
      </c>
      <c r="BD12" s="20"/>
      <c r="BE12" s="20">
        <v>0</v>
      </c>
    </row>
    <row r="13" spans="2:57" x14ac:dyDescent="0.25">
      <c r="B13" s="14" t="s">
        <v>319</v>
      </c>
      <c r="C13" s="20">
        <v>0.90163934426229497</v>
      </c>
      <c r="D13" s="20">
        <v>0.89473684210526305</v>
      </c>
      <c r="E13" s="20">
        <v>0.811594202898551</v>
      </c>
      <c r="F13" s="20">
        <v>0.88095238095238104</v>
      </c>
      <c r="G13" s="20">
        <v>0.93725490196078398</v>
      </c>
      <c r="H13" s="20"/>
      <c r="I13" s="20">
        <v>0.86266094420600903</v>
      </c>
      <c r="J13" s="20">
        <v>0.93725490196078398</v>
      </c>
      <c r="K13" s="20"/>
      <c r="L13" s="20">
        <v>0.84126984126984095</v>
      </c>
      <c r="M13" s="20">
        <v>0.88</v>
      </c>
      <c r="N13" s="20">
        <v>0.92763157894736803</v>
      </c>
      <c r="O13" s="20">
        <v>0.91891891891891897</v>
      </c>
      <c r="P13" s="20"/>
      <c r="Q13" s="20">
        <v>0.83928571428571397</v>
      </c>
      <c r="R13" s="20">
        <v>0.88888888888888895</v>
      </c>
      <c r="S13" s="20">
        <v>0.91304347826086996</v>
      </c>
      <c r="T13" s="20">
        <v>0.81632653061224503</v>
      </c>
      <c r="U13" s="20">
        <v>0.92957746478873204</v>
      </c>
      <c r="V13" s="20">
        <v>0.92</v>
      </c>
      <c r="W13" s="20">
        <v>0.91304347826086996</v>
      </c>
      <c r="X13" s="20">
        <v>0.94174757281553401</v>
      </c>
      <c r="Y13" s="20"/>
      <c r="Z13" s="20">
        <v>0.85507246376811596</v>
      </c>
      <c r="AA13" s="20">
        <v>0.91764705882352904</v>
      </c>
      <c r="AB13" s="20">
        <v>0.90476190476190499</v>
      </c>
      <c r="AC13" s="20">
        <v>0.92941176470588205</v>
      </c>
      <c r="AD13" s="20">
        <v>0.93617021276595702</v>
      </c>
      <c r="AE13" s="20">
        <v>0.85416666666666696</v>
      </c>
      <c r="AF13" s="20">
        <v>0.89473684210526305</v>
      </c>
      <c r="AG13" s="20">
        <v>0.90196078431372595</v>
      </c>
      <c r="AH13" s="20"/>
      <c r="AI13" s="20">
        <v>0.88461538461538503</v>
      </c>
      <c r="AJ13" s="20">
        <v>0.77083333333333304</v>
      </c>
      <c r="AK13" s="20">
        <v>0.86419753086419704</v>
      </c>
      <c r="AL13" s="20">
        <v>0.92083333333333295</v>
      </c>
      <c r="AM13" s="20">
        <v>0.95402298850574696</v>
      </c>
      <c r="AN13" s="20"/>
      <c r="AO13" s="20">
        <v>0.90378006872852201</v>
      </c>
      <c r="AP13" s="20">
        <v>0.89847715736040601</v>
      </c>
      <c r="AQ13" s="20"/>
      <c r="AR13" s="20">
        <v>0.891891891891892</v>
      </c>
      <c r="AS13" s="20">
        <v>0.85620915032679701</v>
      </c>
      <c r="AT13" s="20">
        <v>0.8</v>
      </c>
      <c r="AU13" s="20">
        <v>1</v>
      </c>
      <c r="AV13" s="20">
        <v>0.94915254237288105</v>
      </c>
      <c r="AW13" s="20">
        <v>0.88888888888888895</v>
      </c>
      <c r="AX13" s="20">
        <v>0.934782608695652</v>
      </c>
      <c r="AY13" s="20">
        <v>1</v>
      </c>
      <c r="AZ13" s="20">
        <v>0.85106382978723405</v>
      </c>
      <c r="BA13" s="20">
        <v>1</v>
      </c>
      <c r="BB13" s="20">
        <v>0.86956521739130399</v>
      </c>
      <c r="BC13" s="20">
        <v>0.96</v>
      </c>
      <c r="BD13" s="20"/>
      <c r="BE13" s="20">
        <v>0.9</v>
      </c>
    </row>
    <row r="14" spans="2:57" x14ac:dyDescent="0.25">
      <c r="B14" s="14" t="s">
        <v>274</v>
      </c>
      <c r="C14" s="21">
        <v>-0.89549180327868805</v>
      </c>
      <c r="D14" s="21">
        <v>-0.89473684210526305</v>
      </c>
      <c r="E14" s="21">
        <v>-0.78260869565217395</v>
      </c>
      <c r="F14" s="21">
        <v>-0.87301587301587302</v>
      </c>
      <c r="G14" s="21">
        <v>-0.93725490196078398</v>
      </c>
      <c r="H14" s="21"/>
      <c r="I14" s="21">
        <v>-0.84978540772532196</v>
      </c>
      <c r="J14" s="21">
        <v>-0.93725490196078398</v>
      </c>
      <c r="K14" s="21"/>
      <c r="L14" s="21">
        <v>-0.82539682539682502</v>
      </c>
      <c r="M14" s="21">
        <v>-0.872</v>
      </c>
      <c r="N14" s="21">
        <v>-0.92763157894736803</v>
      </c>
      <c r="O14" s="21">
        <v>-0.91216216216216195</v>
      </c>
      <c r="P14" s="21"/>
      <c r="Q14" s="21">
        <v>-0.82142857142857095</v>
      </c>
      <c r="R14" s="21">
        <v>-0.88888888888888895</v>
      </c>
      <c r="S14" s="21">
        <v>-0.91304347826086996</v>
      </c>
      <c r="T14" s="21">
        <v>-0.79591836734693899</v>
      </c>
      <c r="U14" s="21">
        <v>-0.92957746478873204</v>
      </c>
      <c r="V14" s="21">
        <v>-0.92</v>
      </c>
      <c r="W14" s="21">
        <v>-0.91304347826086996</v>
      </c>
      <c r="X14" s="21">
        <v>-0.94174757281553401</v>
      </c>
      <c r="Y14" s="21"/>
      <c r="Z14" s="21">
        <v>-0.811594202898551</v>
      </c>
      <c r="AA14" s="21">
        <v>-0.91764705882352904</v>
      </c>
      <c r="AB14" s="21">
        <v>-0.90476190476190499</v>
      </c>
      <c r="AC14" s="21">
        <v>-0.92941176470588205</v>
      </c>
      <c r="AD14" s="21">
        <v>-0.93617021276595702</v>
      </c>
      <c r="AE14" s="21">
        <v>-0.85416666666666696</v>
      </c>
      <c r="AF14" s="21">
        <v>-0.89473684210526305</v>
      </c>
      <c r="AG14" s="21">
        <v>-0.90196078431372595</v>
      </c>
      <c r="AH14" s="21"/>
      <c r="AI14" s="21">
        <v>-0.88461538461538503</v>
      </c>
      <c r="AJ14" s="21">
        <v>-0.75</v>
      </c>
      <c r="AK14" s="21">
        <v>-0.86419753086419704</v>
      </c>
      <c r="AL14" s="21">
        <v>-0.91666666666666696</v>
      </c>
      <c r="AM14" s="21">
        <v>-0.94252873563218398</v>
      </c>
      <c r="AN14" s="21"/>
      <c r="AO14" s="21">
        <v>-0.90034364261168398</v>
      </c>
      <c r="AP14" s="21">
        <v>-0.88832487309644703</v>
      </c>
      <c r="AQ14" s="21"/>
      <c r="AR14" s="21">
        <v>-0.891891891891892</v>
      </c>
      <c r="AS14" s="21">
        <v>-0.84967320261437895</v>
      </c>
      <c r="AT14" s="21">
        <v>-0.8</v>
      </c>
      <c r="AU14" s="21">
        <v>-1</v>
      </c>
      <c r="AV14" s="21">
        <v>-0.94915254237288105</v>
      </c>
      <c r="AW14" s="21">
        <v>-0.86111111111111105</v>
      </c>
      <c r="AX14" s="21">
        <v>-0.934782608695652</v>
      </c>
      <c r="AY14" s="21">
        <v>-1</v>
      </c>
      <c r="AZ14" s="21">
        <v>-0.82978723404255295</v>
      </c>
      <c r="BA14" s="21">
        <v>-1</v>
      </c>
      <c r="BB14" s="21">
        <v>-0.86956521739130399</v>
      </c>
      <c r="BC14" s="21">
        <v>-0.96</v>
      </c>
      <c r="BD14" s="21"/>
      <c r="BE14" s="21">
        <v>-0.9</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338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0.63524590163934402</v>
      </c>
      <c r="D8" s="13">
        <v>0.42105263157894701</v>
      </c>
      <c r="E8" s="13">
        <v>0.57971014492753603</v>
      </c>
      <c r="F8" s="13">
        <v>0.682539682539683</v>
      </c>
      <c r="G8" s="13">
        <v>0.65882352941176503</v>
      </c>
      <c r="H8" s="13"/>
      <c r="I8" s="13">
        <v>0.60944206008583701</v>
      </c>
      <c r="J8" s="13">
        <v>0.65882352941176503</v>
      </c>
      <c r="K8" s="13"/>
      <c r="L8" s="13">
        <v>0.57142857142857095</v>
      </c>
      <c r="M8" s="13">
        <v>0.56799999999999995</v>
      </c>
      <c r="N8" s="13">
        <v>0.61184210526315796</v>
      </c>
      <c r="O8" s="13">
        <v>0.74324324324324298</v>
      </c>
      <c r="P8" s="13"/>
      <c r="Q8" s="13">
        <v>0.46428571428571402</v>
      </c>
      <c r="R8" s="13">
        <v>0.61111111111111105</v>
      </c>
      <c r="S8" s="13">
        <v>0.5</v>
      </c>
      <c r="T8" s="13">
        <v>0.65306122448979598</v>
      </c>
      <c r="U8" s="13">
        <v>0.69014084507042295</v>
      </c>
      <c r="V8" s="13">
        <v>0.61333333333333295</v>
      </c>
      <c r="W8" s="13">
        <v>0.67391304347826098</v>
      </c>
      <c r="X8" s="13">
        <v>0.73786407766990303</v>
      </c>
      <c r="Y8" s="13"/>
      <c r="Z8" s="13">
        <v>0.47826086956521702</v>
      </c>
      <c r="AA8" s="13">
        <v>0.72941176470588198</v>
      </c>
      <c r="AB8" s="13">
        <v>0.65476190476190499</v>
      </c>
      <c r="AC8" s="13">
        <v>0.65882352941176503</v>
      </c>
      <c r="AD8" s="13">
        <v>0.59574468085106402</v>
      </c>
      <c r="AE8" s="13">
        <v>0.60416666666666696</v>
      </c>
      <c r="AF8" s="13">
        <v>0.78947368421052599</v>
      </c>
      <c r="AG8" s="13">
        <v>0.62745098039215697</v>
      </c>
      <c r="AH8" s="13"/>
      <c r="AI8" s="13">
        <v>0.69230769230769196</v>
      </c>
      <c r="AJ8" s="13">
        <v>0.52083333333333304</v>
      </c>
      <c r="AK8" s="13">
        <v>0.61728395061728403</v>
      </c>
      <c r="AL8" s="13">
        <v>0.61250000000000004</v>
      </c>
      <c r="AM8" s="13">
        <v>0.77011494252873602</v>
      </c>
      <c r="AN8" s="13"/>
      <c r="AO8" s="13">
        <v>0.63917525773195905</v>
      </c>
      <c r="AP8" s="13">
        <v>0.62944162436548201</v>
      </c>
      <c r="AQ8" s="13"/>
      <c r="AR8" s="13">
        <v>0.56756756756756799</v>
      </c>
      <c r="AS8" s="13">
        <v>0.64052287581699296</v>
      </c>
      <c r="AT8" s="13">
        <v>0.4</v>
      </c>
      <c r="AU8" s="13">
        <v>0.69230769230769196</v>
      </c>
      <c r="AV8" s="13">
        <v>0.66101694915254205</v>
      </c>
      <c r="AW8" s="13">
        <v>0.61111111111111105</v>
      </c>
      <c r="AX8" s="13">
        <v>0.65217391304347805</v>
      </c>
      <c r="AY8" s="13">
        <v>0.70588235294117696</v>
      </c>
      <c r="AZ8" s="13">
        <v>0.70212765957446799</v>
      </c>
      <c r="BA8" s="13">
        <v>0.55555555555555602</v>
      </c>
      <c r="BB8" s="13">
        <v>0.52173913043478304</v>
      </c>
      <c r="BC8" s="13">
        <v>0.68</v>
      </c>
      <c r="BD8" s="13"/>
      <c r="BE8" s="13">
        <v>0.63157894736842102</v>
      </c>
    </row>
    <row r="9" spans="2:57" x14ac:dyDescent="0.25">
      <c r="B9" s="14" t="s">
        <v>316</v>
      </c>
      <c r="C9" s="13">
        <v>0.29918032786885201</v>
      </c>
      <c r="D9" s="13">
        <v>0.42105263157894701</v>
      </c>
      <c r="E9" s="13">
        <v>0.33333333333333298</v>
      </c>
      <c r="F9" s="13">
        <v>0.25396825396825401</v>
      </c>
      <c r="G9" s="13">
        <v>0.29411764705882398</v>
      </c>
      <c r="H9" s="13"/>
      <c r="I9" s="13">
        <v>0.30472103004291801</v>
      </c>
      <c r="J9" s="13">
        <v>0.29411764705882398</v>
      </c>
      <c r="K9" s="13"/>
      <c r="L9" s="13">
        <v>0.30158730158730201</v>
      </c>
      <c r="M9" s="13">
        <v>0.36799999999999999</v>
      </c>
      <c r="N9" s="13">
        <v>0.32894736842105299</v>
      </c>
      <c r="O9" s="13">
        <v>0.20945945945945901</v>
      </c>
      <c r="P9" s="13"/>
      <c r="Q9" s="13">
        <v>0.35714285714285698</v>
      </c>
      <c r="R9" s="13">
        <v>0.27777777777777801</v>
      </c>
      <c r="S9" s="13">
        <v>0.434782608695652</v>
      </c>
      <c r="T9" s="13">
        <v>0.28571428571428598</v>
      </c>
      <c r="U9" s="13">
        <v>0.29577464788732399</v>
      </c>
      <c r="V9" s="13">
        <v>0.32</v>
      </c>
      <c r="W9" s="13">
        <v>0.26086956521739102</v>
      </c>
      <c r="X9" s="13">
        <v>0.242718446601942</v>
      </c>
      <c r="Y9" s="13"/>
      <c r="Z9" s="13">
        <v>0.46376811594202899</v>
      </c>
      <c r="AA9" s="13">
        <v>0.223529411764706</v>
      </c>
      <c r="AB9" s="13">
        <v>0.273809523809524</v>
      </c>
      <c r="AC9" s="13">
        <v>0.25882352941176501</v>
      </c>
      <c r="AD9" s="13">
        <v>0.340425531914894</v>
      </c>
      <c r="AE9" s="13">
        <v>0.3125</v>
      </c>
      <c r="AF9" s="13">
        <v>0.21052631578947401</v>
      </c>
      <c r="AG9" s="13">
        <v>0.29411764705882398</v>
      </c>
      <c r="AH9" s="13"/>
      <c r="AI9" s="13">
        <v>0.15384615384615399</v>
      </c>
      <c r="AJ9" s="13">
        <v>0.35416666666666702</v>
      </c>
      <c r="AK9" s="13">
        <v>0.28395061728395099</v>
      </c>
      <c r="AL9" s="13">
        <v>0.34166666666666701</v>
      </c>
      <c r="AM9" s="13">
        <v>0.195402298850575</v>
      </c>
      <c r="AN9" s="13"/>
      <c r="AO9" s="13">
        <v>0.298969072164948</v>
      </c>
      <c r="AP9" s="13">
        <v>0.29949238578680198</v>
      </c>
      <c r="AQ9" s="13"/>
      <c r="AR9" s="13">
        <v>0.37837837837837801</v>
      </c>
      <c r="AS9" s="13">
        <v>0.30065359477124198</v>
      </c>
      <c r="AT9" s="13">
        <v>0.6</v>
      </c>
      <c r="AU9" s="13">
        <v>0.30769230769230799</v>
      </c>
      <c r="AV9" s="13">
        <v>0.28813559322033899</v>
      </c>
      <c r="AW9" s="13">
        <v>0.27777777777777801</v>
      </c>
      <c r="AX9" s="13">
        <v>0.26086956521739102</v>
      </c>
      <c r="AY9" s="13">
        <v>0.23529411764705899</v>
      </c>
      <c r="AZ9" s="13">
        <v>0.170212765957447</v>
      </c>
      <c r="BA9" s="13">
        <v>0.44444444444444398</v>
      </c>
      <c r="BB9" s="13">
        <v>0.34782608695652201</v>
      </c>
      <c r="BC9" s="13">
        <v>0.32</v>
      </c>
      <c r="BD9" s="13"/>
      <c r="BE9" s="13">
        <v>0.3</v>
      </c>
    </row>
    <row r="10" spans="2:57" x14ac:dyDescent="0.25">
      <c r="B10" s="14" t="s">
        <v>335</v>
      </c>
      <c r="C10" s="13">
        <v>4.7131147540983603E-2</v>
      </c>
      <c r="D10" s="13">
        <v>7.8947368421052599E-2</v>
      </c>
      <c r="E10" s="13">
        <v>7.2463768115942004E-2</v>
      </c>
      <c r="F10" s="13">
        <v>4.7619047619047603E-2</v>
      </c>
      <c r="G10" s="13">
        <v>3.5294117647058802E-2</v>
      </c>
      <c r="H10" s="13"/>
      <c r="I10" s="13">
        <v>6.0085836909871203E-2</v>
      </c>
      <c r="J10" s="13">
        <v>3.5294117647058802E-2</v>
      </c>
      <c r="K10" s="13"/>
      <c r="L10" s="13">
        <v>7.9365079365079402E-2</v>
      </c>
      <c r="M10" s="13">
        <v>0.04</v>
      </c>
      <c r="N10" s="13">
        <v>5.2631578947368397E-2</v>
      </c>
      <c r="O10" s="13">
        <v>3.37837837837838E-2</v>
      </c>
      <c r="P10" s="13"/>
      <c r="Q10" s="13">
        <v>0.107142857142857</v>
      </c>
      <c r="R10" s="13">
        <v>0.11111111111111099</v>
      </c>
      <c r="S10" s="13">
        <v>4.3478260869565202E-2</v>
      </c>
      <c r="T10" s="13">
        <v>2.04081632653061E-2</v>
      </c>
      <c r="U10" s="13">
        <v>1.4084507042253501E-2</v>
      </c>
      <c r="V10" s="13">
        <v>5.3333333333333302E-2</v>
      </c>
      <c r="W10" s="13">
        <v>6.5217391304347797E-2</v>
      </c>
      <c r="X10" s="13">
        <v>1.94174757281553E-2</v>
      </c>
      <c r="Y10" s="13"/>
      <c r="Z10" s="13">
        <v>2.8985507246376802E-2</v>
      </c>
      <c r="AA10" s="13">
        <v>4.7058823529411799E-2</v>
      </c>
      <c r="AB10" s="13">
        <v>3.5714285714285698E-2</v>
      </c>
      <c r="AC10" s="13">
        <v>5.8823529411764698E-2</v>
      </c>
      <c r="AD10" s="13">
        <v>6.3829787234042507E-2</v>
      </c>
      <c r="AE10" s="13">
        <v>8.3333333333333301E-2</v>
      </c>
      <c r="AF10" s="13">
        <v>0</v>
      </c>
      <c r="AG10" s="13">
        <v>3.9215686274509803E-2</v>
      </c>
      <c r="AH10" s="13"/>
      <c r="AI10" s="13">
        <v>0.15384615384615399</v>
      </c>
      <c r="AJ10" s="13">
        <v>6.25E-2</v>
      </c>
      <c r="AK10" s="13">
        <v>7.4074074074074098E-2</v>
      </c>
      <c r="AL10" s="13">
        <v>3.7499999999999999E-2</v>
      </c>
      <c r="AM10" s="13">
        <v>1.1494252873563199E-2</v>
      </c>
      <c r="AN10" s="13"/>
      <c r="AO10" s="13">
        <v>4.4673539518900303E-2</v>
      </c>
      <c r="AP10" s="13">
        <v>5.0761421319797002E-2</v>
      </c>
      <c r="AQ10" s="13"/>
      <c r="AR10" s="13">
        <v>2.7027027027027001E-2</v>
      </c>
      <c r="AS10" s="13">
        <v>3.9215686274509803E-2</v>
      </c>
      <c r="AT10" s="13">
        <v>0</v>
      </c>
      <c r="AU10" s="13">
        <v>0</v>
      </c>
      <c r="AV10" s="13">
        <v>5.0847457627118599E-2</v>
      </c>
      <c r="AW10" s="13">
        <v>0.11111111111111099</v>
      </c>
      <c r="AX10" s="13">
        <v>6.5217391304347797E-2</v>
      </c>
      <c r="AY10" s="13">
        <v>5.8823529411764698E-2</v>
      </c>
      <c r="AZ10" s="13">
        <v>6.3829787234042507E-2</v>
      </c>
      <c r="BA10" s="13">
        <v>0</v>
      </c>
      <c r="BB10" s="13">
        <v>8.6956521739130405E-2</v>
      </c>
      <c r="BC10" s="13">
        <v>0</v>
      </c>
      <c r="BD10" s="13"/>
      <c r="BE10" s="13">
        <v>5.7894736842105297E-2</v>
      </c>
    </row>
    <row r="11" spans="2:57" x14ac:dyDescent="0.25">
      <c r="B11" s="14" t="s">
        <v>318</v>
      </c>
      <c r="C11" s="13">
        <v>1.2295081967213101E-2</v>
      </c>
      <c r="D11" s="13">
        <v>7.8947368421052599E-2</v>
      </c>
      <c r="E11" s="13">
        <v>0</v>
      </c>
      <c r="F11" s="13">
        <v>0</v>
      </c>
      <c r="G11" s="13">
        <v>1.1764705882352899E-2</v>
      </c>
      <c r="H11" s="13"/>
      <c r="I11" s="13">
        <v>1.28755364806867E-2</v>
      </c>
      <c r="J11" s="13">
        <v>1.1764705882352899E-2</v>
      </c>
      <c r="K11" s="13"/>
      <c r="L11" s="13">
        <v>4.7619047619047603E-2</v>
      </c>
      <c r="M11" s="13">
        <v>1.6E-2</v>
      </c>
      <c r="N11" s="13">
        <v>6.5789473684210497E-3</v>
      </c>
      <c r="O11" s="13">
        <v>0</v>
      </c>
      <c r="P11" s="13"/>
      <c r="Q11" s="13">
        <v>7.1428571428571397E-2</v>
      </c>
      <c r="R11" s="13">
        <v>0</v>
      </c>
      <c r="S11" s="13">
        <v>0</v>
      </c>
      <c r="T11" s="13">
        <v>2.04081632653061E-2</v>
      </c>
      <c r="U11" s="13">
        <v>0</v>
      </c>
      <c r="V11" s="13">
        <v>1.3333333333333299E-2</v>
      </c>
      <c r="W11" s="13">
        <v>0</v>
      </c>
      <c r="X11" s="13">
        <v>0</v>
      </c>
      <c r="Y11" s="13"/>
      <c r="Z11" s="13">
        <v>0</v>
      </c>
      <c r="AA11" s="13">
        <v>0</v>
      </c>
      <c r="AB11" s="13">
        <v>2.3809523809523801E-2</v>
      </c>
      <c r="AC11" s="13">
        <v>2.3529411764705899E-2</v>
      </c>
      <c r="AD11" s="13">
        <v>0</v>
      </c>
      <c r="AE11" s="13">
        <v>0</v>
      </c>
      <c r="AF11" s="13">
        <v>0</v>
      </c>
      <c r="AG11" s="13">
        <v>3.9215686274509803E-2</v>
      </c>
      <c r="AH11" s="13"/>
      <c r="AI11" s="13">
        <v>0</v>
      </c>
      <c r="AJ11" s="13">
        <v>4.1666666666666699E-2</v>
      </c>
      <c r="AK11" s="13">
        <v>2.4691358024691398E-2</v>
      </c>
      <c r="AL11" s="13">
        <v>4.1666666666666701E-3</v>
      </c>
      <c r="AM11" s="13">
        <v>1.1494252873563199E-2</v>
      </c>
      <c r="AN11" s="13"/>
      <c r="AO11" s="13">
        <v>1.71821305841924E-2</v>
      </c>
      <c r="AP11" s="13">
        <v>5.0761421319797002E-3</v>
      </c>
      <c r="AQ11" s="13"/>
      <c r="AR11" s="13">
        <v>2.7027027027027001E-2</v>
      </c>
      <c r="AS11" s="13">
        <v>1.30718954248366E-2</v>
      </c>
      <c r="AT11" s="13">
        <v>0</v>
      </c>
      <c r="AU11" s="13">
        <v>0</v>
      </c>
      <c r="AV11" s="13">
        <v>0</v>
      </c>
      <c r="AW11" s="13">
        <v>0</v>
      </c>
      <c r="AX11" s="13">
        <v>2.1739130434782601E-2</v>
      </c>
      <c r="AY11" s="13">
        <v>0</v>
      </c>
      <c r="AZ11" s="13">
        <v>2.1276595744680899E-2</v>
      </c>
      <c r="BA11" s="13">
        <v>0</v>
      </c>
      <c r="BB11" s="13">
        <v>4.3478260869565202E-2</v>
      </c>
      <c r="BC11" s="13">
        <v>0</v>
      </c>
      <c r="BD11" s="13"/>
      <c r="BE11" s="13">
        <v>1.05263157894737E-2</v>
      </c>
    </row>
    <row r="12" spans="2:57" x14ac:dyDescent="0.25">
      <c r="B12" s="14" t="s">
        <v>82</v>
      </c>
      <c r="C12" s="20">
        <v>6.1475409836065599E-3</v>
      </c>
      <c r="D12" s="20">
        <v>0</v>
      </c>
      <c r="E12" s="20">
        <v>1.4492753623188401E-2</v>
      </c>
      <c r="F12" s="20">
        <v>1.58730158730159E-2</v>
      </c>
      <c r="G12" s="20">
        <v>0</v>
      </c>
      <c r="H12" s="20"/>
      <c r="I12" s="20">
        <v>1.28755364806867E-2</v>
      </c>
      <c r="J12" s="20">
        <v>0</v>
      </c>
      <c r="K12" s="20"/>
      <c r="L12" s="20">
        <v>0</v>
      </c>
      <c r="M12" s="20">
        <v>8.0000000000000002E-3</v>
      </c>
      <c r="N12" s="20">
        <v>0</v>
      </c>
      <c r="O12" s="20">
        <v>1.35135135135135E-2</v>
      </c>
      <c r="P12" s="20"/>
      <c r="Q12" s="20">
        <v>0</v>
      </c>
      <c r="R12" s="20">
        <v>0</v>
      </c>
      <c r="S12" s="20">
        <v>2.1739130434782601E-2</v>
      </c>
      <c r="T12" s="20">
        <v>2.04081632653061E-2</v>
      </c>
      <c r="U12" s="20">
        <v>0</v>
      </c>
      <c r="V12" s="20">
        <v>0</v>
      </c>
      <c r="W12" s="20">
        <v>0</v>
      </c>
      <c r="X12" s="20">
        <v>0</v>
      </c>
      <c r="Y12" s="20"/>
      <c r="Z12" s="20">
        <v>2.8985507246376802E-2</v>
      </c>
      <c r="AA12" s="20">
        <v>0</v>
      </c>
      <c r="AB12" s="20">
        <v>1.1904761904761901E-2</v>
      </c>
      <c r="AC12" s="20">
        <v>0</v>
      </c>
      <c r="AD12" s="20">
        <v>0</v>
      </c>
      <c r="AE12" s="20">
        <v>0</v>
      </c>
      <c r="AF12" s="20">
        <v>0</v>
      </c>
      <c r="AG12" s="20">
        <v>0</v>
      </c>
      <c r="AH12" s="20"/>
      <c r="AI12" s="20">
        <v>0</v>
      </c>
      <c r="AJ12" s="20">
        <v>2.0833333333333301E-2</v>
      </c>
      <c r="AK12" s="20">
        <v>0</v>
      </c>
      <c r="AL12" s="20">
        <v>4.1666666666666701E-3</v>
      </c>
      <c r="AM12" s="20">
        <v>1.1494252873563199E-2</v>
      </c>
      <c r="AN12" s="20"/>
      <c r="AO12" s="20">
        <v>0</v>
      </c>
      <c r="AP12" s="20">
        <v>1.5228426395939101E-2</v>
      </c>
      <c r="AQ12" s="20"/>
      <c r="AR12" s="20">
        <v>0</v>
      </c>
      <c r="AS12" s="20">
        <v>6.5359477124183E-3</v>
      </c>
      <c r="AT12" s="20">
        <v>0</v>
      </c>
      <c r="AU12" s="20">
        <v>0</v>
      </c>
      <c r="AV12" s="20">
        <v>0</v>
      </c>
      <c r="AW12" s="20">
        <v>0</v>
      </c>
      <c r="AX12" s="20">
        <v>0</v>
      </c>
      <c r="AY12" s="20">
        <v>0</v>
      </c>
      <c r="AZ12" s="20">
        <v>4.2553191489361701E-2</v>
      </c>
      <c r="BA12" s="20">
        <v>0</v>
      </c>
      <c r="BB12" s="20">
        <v>0</v>
      </c>
      <c r="BC12" s="20">
        <v>0</v>
      </c>
      <c r="BD12" s="20"/>
      <c r="BE12" s="20">
        <v>0</v>
      </c>
    </row>
    <row r="13" spans="2:57" x14ac:dyDescent="0.25">
      <c r="B13" s="14" t="s">
        <v>319</v>
      </c>
      <c r="C13" s="20">
        <v>0.93442622950819698</v>
      </c>
      <c r="D13" s="20">
        <v>0.84210526315789502</v>
      </c>
      <c r="E13" s="20">
        <v>0.91304347826086996</v>
      </c>
      <c r="F13" s="20">
        <v>0.93650793650793696</v>
      </c>
      <c r="G13" s="20">
        <v>0.95294117647058796</v>
      </c>
      <c r="H13" s="20"/>
      <c r="I13" s="20">
        <v>0.91416309012875496</v>
      </c>
      <c r="J13" s="20">
        <v>0.95294117647058796</v>
      </c>
      <c r="K13" s="20"/>
      <c r="L13" s="20">
        <v>0.87301587301587302</v>
      </c>
      <c r="M13" s="20">
        <v>0.93600000000000005</v>
      </c>
      <c r="N13" s="20">
        <v>0.94078947368421095</v>
      </c>
      <c r="O13" s="20">
        <v>0.95270270270270296</v>
      </c>
      <c r="P13" s="20"/>
      <c r="Q13" s="20">
        <v>0.82142857142857095</v>
      </c>
      <c r="R13" s="20">
        <v>0.88888888888888895</v>
      </c>
      <c r="S13" s="20">
        <v>0.934782608695652</v>
      </c>
      <c r="T13" s="20">
        <v>0.93877551020408201</v>
      </c>
      <c r="U13" s="20">
        <v>0.98591549295774605</v>
      </c>
      <c r="V13" s="20">
        <v>0.93333333333333302</v>
      </c>
      <c r="W13" s="20">
        <v>0.934782608695652</v>
      </c>
      <c r="X13" s="20">
        <v>0.980582524271845</v>
      </c>
      <c r="Y13" s="20"/>
      <c r="Z13" s="20">
        <v>0.94202898550724601</v>
      </c>
      <c r="AA13" s="20">
        <v>0.95294117647058796</v>
      </c>
      <c r="AB13" s="20">
        <v>0.92857142857142905</v>
      </c>
      <c r="AC13" s="20">
        <v>0.91764705882352904</v>
      </c>
      <c r="AD13" s="20">
        <v>0.93617021276595702</v>
      </c>
      <c r="AE13" s="20">
        <v>0.91666666666666696</v>
      </c>
      <c r="AF13" s="20">
        <v>1</v>
      </c>
      <c r="AG13" s="20">
        <v>0.92156862745098</v>
      </c>
      <c r="AH13" s="20"/>
      <c r="AI13" s="20">
        <v>0.84615384615384603</v>
      </c>
      <c r="AJ13" s="20">
        <v>0.875</v>
      </c>
      <c r="AK13" s="20">
        <v>0.90123456790123502</v>
      </c>
      <c r="AL13" s="20">
        <v>0.95416666666666705</v>
      </c>
      <c r="AM13" s="20">
        <v>0.96551724137931005</v>
      </c>
      <c r="AN13" s="20"/>
      <c r="AO13" s="20">
        <v>0.93814432989690699</v>
      </c>
      <c r="AP13" s="20">
        <v>0.92893401015228405</v>
      </c>
      <c r="AQ13" s="20"/>
      <c r="AR13" s="20">
        <v>0.94594594594594605</v>
      </c>
      <c r="AS13" s="20">
        <v>0.94117647058823495</v>
      </c>
      <c r="AT13" s="20">
        <v>1</v>
      </c>
      <c r="AU13" s="20">
        <v>1</v>
      </c>
      <c r="AV13" s="20">
        <v>0.94915254237288105</v>
      </c>
      <c r="AW13" s="20">
        <v>0.88888888888888895</v>
      </c>
      <c r="AX13" s="20">
        <v>0.91304347826086996</v>
      </c>
      <c r="AY13" s="20">
        <v>0.94117647058823495</v>
      </c>
      <c r="AZ13" s="20">
        <v>0.87234042553191504</v>
      </c>
      <c r="BA13" s="20">
        <v>1</v>
      </c>
      <c r="BB13" s="20">
        <v>0.86956521739130399</v>
      </c>
      <c r="BC13" s="20">
        <v>1</v>
      </c>
      <c r="BD13" s="20"/>
      <c r="BE13" s="20">
        <v>0.93157894736842095</v>
      </c>
    </row>
    <row r="14" spans="2:57" x14ac:dyDescent="0.25">
      <c r="B14" s="14" t="s">
        <v>274</v>
      </c>
      <c r="C14" s="21">
        <v>-0.92827868852458995</v>
      </c>
      <c r="D14" s="21">
        <v>-0.84210526315789502</v>
      </c>
      <c r="E14" s="21">
        <v>-0.89855072463768104</v>
      </c>
      <c r="F14" s="21">
        <v>-0.92063492063492103</v>
      </c>
      <c r="G14" s="21">
        <v>-0.95294117647058796</v>
      </c>
      <c r="H14" s="21"/>
      <c r="I14" s="21">
        <v>-0.90128755364806901</v>
      </c>
      <c r="J14" s="21">
        <v>-0.95294117647058796</v>
      </c>
      <c r="K14" s="21"/>
      <c r="L14" s="21">
        <v>-0.87301587301587302</v>
      </c>
      <c r="M14" s="21">
        <v>-0.92800000000000005</v>
      </c>
      <c r="N14" s="21">
        <v>-0.94078947368421095</v>
      </c>
      <c r="O14" s="21">
        <v>-0.93918918918918903</v>
      </c>
      <c r="P14" s="21"/>
      <c r="Q14" s="21">
        <v>-0.82142857142857095</v>
      </c>
      <c r="R14" s="21">
        <v>-0.88888888888888895</v>
      </c>
      <c r="S14" s="21">
        <v>-0.91304347826086996</v>
      </c>
      <c r="T14" s="21">
        <v>-0.91836734693877498</v>
      </c>
      <c r="U14" s="21">
        <v>-0.98591549295774605</v>
      </c>
      <c r="V14" s="21">
        <v>-0.93333333333333302</v>
      </c>
      <c r="W14" s="21">
        <v>-0.934782608695652</v>
      </c>
      <c r="X14" s="21">
        <v>-0.980582524271845</v>
      </c>
      <c r="Y14" s="21"/>
      <c r="Z14" s="21">
        <v>-0.91304347826086996</v>
      </c>
      <c r="AA14" s="21">
        <v>-0.95294117647058796</v>
      </c>
      <c r="AB14" s="21">
        <v>-0.91666666666666696</v>
      </c>
      <c r="AC14" s="21">
        <v>-0.91764705882352904</v>
      </c>
      <c r="AD14" s="21">
        <v>-0.93617021276595702</v>
      </c>
      <c r="AE14" s="21">
        <v>-0.91666666666666696</v>
      </c>
      <c r="AF14" s="21">
        <v>-1</v>
      </c>
      <c r="AG14" s="21">
        <v>-0.92156862745098</v>
      </c>
      <c r="AH14" s="21"/>
      <c r="AI14" s="21">
        <v>-0.84615384615384603</v>
      </c>
      <c r="AJ14" s="21">
        <v>-0.85416666666666696</v>
      </c>
      <c r="AK14" s="21">
        <v>-0.90123456790123502</v>
      </c>
      <c r="AL14" s="21">
        <v>-0.95</v>
      </c>
      <c r="AM14" s="21">
        <v>-0.95402298850574696</v>
      </c>
      <c r="AN14" s="21"/>
      <c r="AO14" s="21">
        <v>-0.93814432989690699</v>
      </c>
      <c r="AP14" s="21">
        <v>-0.91370558375634503</v>
      </c>
      <c r="AQ14" s="21"/>
      <c r="AR14" s="21">
        <v>-0.94594594594594605</v>
      </c>
      <c r="AS14" s="21">
        <v>-0.934640522875817</v>
      </c>
      <c r="AT14" s="21">
        <v>-1</v>
      </c>
      <c r="AU14" s="21">
        <v>-1</v>
      </c>
      <c r="AV14" s="21">
        <v>-0.94915254237288105</v>
      </c>
      <c r="AW14" s="21">
        <v>-0.88888888888888895</v>
      </c>
      <c r="AX14" s="21">
        <v>-0.91304347826086996</v>
      </c>
      <c r="AY14" s="21">
        <v>-0.94117647058823495</v>
      </c>
      <c r="AZ14" s="21">
        <v>-0.82978723404255295</v>
      </c>
      <c r="BA14" s="21">
        <v>-1</v>
      </c>
      <c r="BB14" s="21">
        <v>-0.86956521739130399</v>
      </c>
      <c r="BC14" s="21">
        <v>-1</v>
      </c>
      <c r="BD14" s="21"/>
      <c r="BE14" s="21">
        <v>-0.93157894736842095</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339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0.47336065573770503</v>
      </c>
      <c r="D8" s="13">
        <v>0.394736842105263</v>
      </c>
      <c r="E8" s="13">
        <v>0.30434782608695699</v>
      </c>
      <c r="F8" s="13">
        <v>0.49206349206349198</v>
      </c>
      <c r="G8" s="13">
        <v>0.52156862745097998</v>
      </c>
      <c r="H8" s="13"/>
      <c r="I8" s="13">
        <v>0.420600858369099</v>
      </c>
      <c r="J8" s="13">
        <v>0.52156862745097998</v>
      </c>
      <c r="K8" s="13"/>
      <c r="L8" s="13">
        <v>0.39682539682539703</v>
      </c>
      <c r="M8" s="13">
        <v>0.52</v>
      </c>
      <c r="N8" s="13">
        <v>0.480263157894737</v>
      </c>
      <c r="O8" s="13">
        <v>0.45945945945945899</v>
      </c>
      <c r="P8" s="13"/>
      <c r="Q8" s="13">
        <v>0.41071428571428598</v>
      </c>
      <c r="R8" s="13">
        <v>0.27777777777777801</v>
      </c>
      <c r="S8" s="13">
        <v>0.5</v>
      </c>
      <c r="T8" s="13">
        <v>0.44897959183673503</v>
      </c>
      <c r="U8" s="13">
        <v>0.45070422535211302</v>
      </c>
      <c r="V8" s="13">
        <v>0.46666666666666701</v>
      </c>
      <c r="W8" s="13">
        <v>0.63043478260869601</v>
      </c>
      <c r="X8" s="13">
        <v>0.54368932038834905</v>
      </c>
      <c r="Y8" s="13"/>
      <c r="Z8" s="13">
        <v>0.34782608695652201</v>
      </c>
      <c r="AA8" s="13">
        <v>0.55294117647058805</v>
      </c>
      <c r="AB8" s="13">
        <v>0.48809523809523803</v>
      </c>
      <c r="AC8" s="13">
        <v>0.57647058823529396</v>
      </c>
      <c r="AD8" s="13">
        <v>0.55319148936170204</v>
      </c>
      <c r="AE8" s="13">
        <v>0.33333333333333298</v>
      </c>
      <c r="AF8" s="13">
        <v>0.36842105263157898</v>
      </c>
      <c r="AG8" s="13">
        <v>0.41176470588235298</v>
      </c>
      <c r="AH8" s="13"/>
      <c r="AI8" s="13">
        <v>0.5</v>
      </c>
      <c r="AJ8" s="13">
        <v>0.33333333333333298</v>
      </c>
      <c r="AK8" s="13">
        <v>0.407407407407407</v>
      </c>
      <c r="AL8" s="13">
        <v>0.50833333333333297</v>
      </c>
      <c r="AM8" s="13">
        <v>0.54022988505747105</v>
      </c>
      <c r="AN8" s="13"/>
      <c r="AO8" s="13">
        <v>0.47422680412371099</v>
      </c>
      <c r="AP8" s="13">
        <v>0.47208121827411198</v>
      </c>
      <c r="AQ8" s="13"/>
      <c r="AR8" s="13">
        <v>0.48648648648648701</v>
      </c>
      <c r="AS8" s="13">
        <v>0.49673202614379097</v>
      </c>
      <c r="AT8" s="13">
        <v>0.2</v>
      </c>
      <c r="AU8" s="13">
        <v>0.46153846153846201</v>
      </c>
      <c r="AV8" s="13">
        <v>0.37288135593220301</v>
      </c>
      <c r="AW8" s="13">
        <v>0.61111111111111105</v>
      </c>
      <c r="AX8" s="13">
        <v>0.52173913043478304</v>
      </c>
      <c r="AY8" s="13">
        <v>0.58823529411764697</v>
      </c>
      <c r="AZ8" s="13">
        <v>0.38297872340425498</v>
      </c>
      <c r="BA8" s="13">
        <v>0.407407407407407</v>
      </c>
      <c r="BB8" s="13">
        <v>0.565217391304348</v>
      </c>
      <c r="BC8" s="13">
        <v>0.4</v>
      </c>
      <c r="BD8" s="13"/>
      <c r="BE8" s="13">
        <v>0.47894736842105301</v>
      </c>
    </row>
    <row r="9" spans="2:57" x14ac:dyDescent="0.25">
      <c r="B9" s="14" t="s">
        <v>316</v>
      </c>
      <c r="C9" s="13">
        <v>0.38524590163934402</v>
      </c>
      <c r="D9" s="13">
        <v>0.36842105263157898</v>
      </c>
      <c r="E9" s="13">
        <v>0.42028985507246402</v>
      </c>
      <c r="F9" s="13">
        <v>0.40476190476190499</v>
      </c>
      <c r="G9" s="13">
        <v>0.36862745098039201</v>
      </c>
      <c r="H9" s="13"/>
      <c r="I9" s="13">
        <v>0.40343347639485</v>
      </c>
      <c r="J9" s="13">
        <v>0.36862745098039201</v>
      </c>
      <c r="K9" s="13"/>
      <c r="L9" s="13">
        <v>0.476190476190476</v>
      </c>
      <c r="M9" s="13">
        <v>0.36</v>
      </c>
      <c r="N9" s="13">
        <v>0.36842105263157898</v>
      </c>
      <c r="O9" s="13">
        <v>0.38513513513513498</v>
      </c>
      <c r="P9" s="13"/>
      <c r="Q9" s="13">
        <v>0.39285714285714302</v>
      </c>
      <c r="R9" s="13">
        <v>0.47222222222222199</v>
      </c>
      <c r="S9" s="13">
        <v>0.32608695652173902</v>
      </c>
      <c r="T9" s="13">
        <v>0.469387755102041</v>
      </c>
      <c r="U9" s="13">
        <v>0.45070422535211302</v>
      </c>
      <c r="V9" s="13">
        <v>0.4</v>
      </c>
      <c r="W9" s="13">
        <v>0.30434782608695699</v>
      </c>
      <c r="X9" s="13">
        <v>0.31067961165048502</v>
      </c>
      <c r="Y9" s="13"/>
      <c r="Z9" s="13">
        <v>0.50724637681159401</v>
      </c>
      <c r="AA9" s="13">
        <v>0.35294117647058798</v>
      </c>
      <c r="AB9" s="13">
        <v>0.38095238095238099</v>
      </c>
      <c r="AC9" s="13">
        <v>0.29411764705882398</v>
      </c>
      <c r="AD9" s="13">
        <v>0.27659574468085102</v>
      </c>
      <c r="AE9" s="13">
        <v>0.4375</v>
      </c>
      <c r="AF9" s="13">
        <v>0.52631578947368396</v>
      </c>
      <c r="AG9" s="13">
        <v>0.43137254901960798</v>
      </c>
      <c r="AH9" s="13"/>
      <c r="AI9" s="13">
        <v>0.30769230769230799</v>
      </c>
      <c r="AJ9" s="13">
        <v>0.35416666666666702</v>
      </c>
      <c r="AK9" s="13">
        <v>0.407407407407407</v>
      </c>
      <c r="AL9" s="13">
        <v>0.37916666666666698</v>
      </c>
      <c r="AM9" s="13">
        <v>0.37931034482758602</v>
      </c>
      <c r="AN9" s="13"/>
      <c r="AO9" s="13">
        <v>0.37457044673539502</v>
      </c>
      <c r="AP9" s="13">
        <v>0.40101522842639598</v>
      </c>
      <c r="AQ9" s="13"/>
      <c r="AR9" s="13">
        <v>0.37837837837837801</v>
      </c>
      <c r="AS9" s="13">
        <v>0.37908496732026098</v>
      </c>
      <c r="AT9" s="13">
        <v>0.4</v>
      </c>
      <c r="AU9" s="13">
        <v>0.46153846153846201</v>
      </c>
      <c r="AV9" s="13">
        <v>0.47457627118644102</v>
      </c>
      <c r="AW9" s="13">
        <v>0.22222222222222199</v>
      </c>
      <c r="AX9" s="13">
        <v>0.32608695652173902</v>
      </c>
      <c r="AY9" s="13">
        <v>0.41176470588235298</v>
      </c>
      <c r="AZ9" s="13">
        <v>0.44680851063829802</v>
      </c>
      <c r="BA9" s="13">
        <v>0.48148148148148101</v>
      </c>
      <c r="BB9" s="13">
        <v>0.26086956521739102</v>
      </c>
      <c r="BC9" s="13">
        <v>0.4</v>
      </c>
      <c r="BD9" s="13"/>
      <c r="BE9" s="13">
        <v>0.40526315789473699</v>
      </c>
    </row>
    <row r="10" spans="2:57" x14ac:dyDescent="0.25">
      <c r="B10" s="14" t="s">
        <v>335</v>
      </c>
      <c r="C10" s="13">
        <v>0.10655737704918</v>
      </c>
      <c r="D10" s="13">
        <v>0.13157894736842099</v>
      </c>
      <c r="E10" s="13">
        <v>0.217391304347826</v>
      </c>
      <c r="F10" s="13">
        <v>8.7301587301587297E-2</v>
      </c>
      <c r="G10" s="13">
        <v>8.2352941176470601E-2</v>
      </c>
      <c r="H10" s="13"/>
      <c r="I10" s="13">
        <v>0.13304721030042899</v>
      </c>
      <c r="J10" s="13">
        <v>8.2352941176470601E-2</v>
      </c>
      <c r="K10" s="13"/>
      <c r="L10" s="13">
        <v>0.11111111111111099</v>
      </c>
      <c r="M10" s="13">
        <v>7.1999999999999995E-2</v>
      </c>
      <c r="N10" s="13">
        <v>0.125</v>
      </c>
      <c r="O10" s="13">
        <v>0.114864864864865</v>
      </c>
      <c r="P10" s="13"/>
      <c r="Q10" s="13">
        <v>0.14285714285714299</v>
      </c>
      <c r="R10" s="13">
        <v>0.194444444444444</v>
      </c>
      <c r="S10" s="13">
        <v>0.13043478260869601</v>
      </c>
      <c r="T10" s="13">
        <v>6.1224489795918401E-2</v>
      </c>
      <c r="U10" s="13">
        <v>7.0422535211267595E-2</v>
      </c>
      <c r="V10" s="13">
        <v>0.12</v>
      </c>
      <c r="W10" s="13">
        <v>6.5217391304347797E-2</v>
      </c>
      <c r="X10" s="13">
        <v>9.7087378640776698E-2</v>
      </c>
      <c r="Y10" s="13"/>
      <c r="Z10" s="13">
        <v>0.13043478260869601</v>
      </c>
      <c r="AA10" s="13">
        <v>7.0588235294117604E-2</v>
      </c>
      <c r="AB10" s="13">
        <v>0.107142857142857</v>
      </c>
      <c r="AC10" s="13">
        <v>7.0588235294117604E-2</v>
      </c>
      <c r="AD10" s="13">
        <v>0.10638297872340401</v>
      </c>
      <c r="AE10" s="13">
        <v>0.22916666666666699</v>
      </c>
      <c r="AF10" s="13">
        <v>0.105263157894737</v>
      </c>
      <c r="AG10" s="13">
        <v>7.8431372549019607E-2</v>
      </c>
      <c r="AH10" s="13"/>
      <c r="AI10" s="13">
        <v>7.69230769230769E-2</v>
      </c>
      <c r="AJ10" s="13">
        <v>0.27083333333333298</v>
      </c>
      <c r="AK10" s="13">
        <v>0.13580246913580199</v>
      </c>
      <c r="AL10" s="13">
        <v>9.1666666666666702E-2</v>
      </c>
      <c r="AM10" s="13">
        <v>4.5977011494252901E-2</v>
      </c>
      <c r="AN10" s="13"/>
      <c r="AO10" s="13">
        <v>0.11683848797250899</v>
      </c>
      <c r="AP10" s="13">
        <v>9.13705583756345E-2</v>
      </c>
      <c r="AQ10" s="13"/>
      <c r="AR10" s="13">
        <v>0.108108108108108</v>
      </c>
      <c r="AS10" s="13">
        <v>7.1895424836601302E-2</v>
      </c>
      <c r="AT10" s="13">
        <v>0.4</v>
      </c>
      <c r="AU10" s="13">
        <v>7.69230769230769E-2</v>
      </c>
      <c r="AV10" s="13">
        <v>0.101694915254237</v>
      </c>
      <c r="AW10" s="13">
        <v>0.16666666666666699</v>
      </c>
      <c r="AX10" s="13">
        <v>0.108695652173913</v>
      </c>
      <c r="AY10" s="13">
        <v>0</v>
      </c>
      <c r="AZ10" s="13">
        <v>0.14893617021276601</v>
      </c>
      <c r="BA10" s="13">
        <v>0.11111111111111099</v>
      </c>
      <c r="BB10" s="13">
        <v>0.13043478260869601</v>
      </c>
      <c r="BC10" s="13">
        <v>0.16</v>
      </c>
      <c r="BD10" s="13"/>
      <c r="BE10" s="13">
        <v>0.1</v>
      </c>
    </row>
    <row r="11" spans="2:57" x14ac:dyDescent="0.25">
      <c r="B11" s="14" t="s">
        <v>318</v>
      </c>
      <c r="C11" s="13">
        <v>2.6639344262295101E-2</v>
      </c>
      <c r="D11" s="13">
        <v>0.105263157894737</v>
      </c>
      <c r="E11" s="13">
        <v>2.8985507246376802E-2</v>
      </c>
      <c r="F11" s="13">
        <v>1.58730158730159E-2</v>
      </c>
      <c r="G11" s="13">
        <v>1.9607843137254902E-2</v>
      </c>
      <c r="H11" s="13"/>
      <c r="I11" s="13">
        <v>3.4334763948497903E-2</v>
      </c>
      <c r="J11" s="13">
        <v>1.9607843137254902E-2</v>
      </c>
      <c r="K11" s="13"/>
      <c r="L11" s="13">
        <v>1.58730158730159E-2</v>
      </c>
      <c r="M11" s="13">
        <v>0.04</v>
      </c>
      <c r="N11" s="13">
        <v>1.9736842105263198E-2</v>
      </c>
      <c r="O11" s="13">
        <v>2.7027027027027001E-2</v>
      </c>
      <c r="P11" s="13"/>
      <c r="Q11" s="13">
        <v>5.3571428571428603E-2</v>
      </c>
      <c r="R11" s="13">
        <v>5.5555555555555601E-2</v>
      </c>
      <c r="S11" s="13">
        <v>2.1739130434782601E-2</v>
      </c>
      <c r="T11" s="13">
        <v>2.04081632653061E-2</v>
      </c>
      <c r="U11" s="13">
        <v>2.8169014084507001E-2</v>
      </c>
      <c r="V11" s="13">
        <v>1.3333333333333299E-2</v>
      </c>
      <c r="W11" s="13">
        <v>0</v>
      </c>
      <c r="X11" s="13">
        <v>2.9126213592233E-2</v>
      </c>
      <c r="Y11" s="13"/>
      <c r="Z11" s="13">
        <v>0</v>
      </c>
      <c r="AA11" s="13">
        <v>1.1764705882352899E-2</v>
      </c>
      <c r="AB11" s="13">
        <v>2.3809523809523801E-2</v>
      </c>
      <c r="AC11" s="13">
        <v>4.7058823529411799E-2</v>
      </c>
      <c r="AD11" s="13">
        <v>4.2553191489361701E-2</v>
      </c>
      <c r="AE11" s="13">
        <v>0</v>
      </c>
      <c r="AF11" s="13">
        <v>0</v>
      </c>
      <c r="AG11" s="13">
        <v>7.8431372549019607E-2</v>
      </c>
      <c r="AH11" s="13"/>
      <c r="AI11" s="13">
        <v>0.115384615384615</v>
      </c>
      <c r="AJ11" s="13">
        <v>4.1666666666666699E-2</v>
      </c>
      <c r="AK11" s="13">
        <v>2.4691358024691398E-2</v>
      </c>
      <c r="AL11" s="13">
        <v>1.6666666666666701E-2</v>
      </c>
      <c r="AM11" s="13">
        <v>2.2988505747126398E-2</v>
      </c>
      <c r="AN11" s="13"/>
      <c r="AO11" s="13">
        <v>2.40549828178694E-2</v>
      </c>
      <c r="AP11" s="13">
        <v>3.0456852791878201E-2</v>
      </c>
      <c r="AQ11" s="13"/>
      <c r="AR11" s="13">
        <v>0</v>
      </c>
      <c r="AS11" s="13">
        <v>5.22875816993464E-2</v>
      </c>
      <c r="AT11" s="13">
        <v>0</v>
      </c>
      <c r="AU11" s="13">
        <v>0</v>
      </c>
      <c r="AV11" s="13">
        <v>3.3898305084745797E-2</v>
      </c>
      <c r="AW11" s="13">
        <v>0</v>
      </c>
      <c r="AX11" s="13">
        <v>2.1739130434782601E-2</v>
      </c>
      <c r="AY11" s="13">
        <v>0</v>
      </c>
      <c r="AZ11" s="13">
        <v>0</v>
      </c>
      <c r="BA11" s="13">
        <v>0</v>
      </c>
      <c r="BB11" s="13">
        <v>4.3478260869565202E-2</v>
      </c>
      <c r="BC11" s="13">
        <v>0.04</v>
      </c>
      <c r="BD11" s="13"/>
      <c r="BE11" s="13">
        <v>1.5789473684210499E-2</v>
      </c>
    </row>
    <row r="12" spans="2:57" x14ac:dyDescent="0.25">
      <c r="B12" s="14" t="s">
        <v>82</v>
      </c>
      <c r="C12" s="20">
        <v>8.1967213114754103E-3</v>
      </c>
      <c r="D12" s="20">
        <v>0</v>
      </c>
      <c r="E12" s="20">
        <v>2.8985507246376802E-2</v>
      </c>
      <c r="F12" s="20">
        <v>0</v>
      </c>
      <c r="G12" s="20">
        <v>7.8431372549019607E-3</v>
      </c>
      <c r="H12" s="20"/>
      <c r="I12" s="20">
        <v>8.58369098712446E-3</v>
      </c>
      <c r="J12" s="20">
        <v>7.8431372549019607E-3</v>
      </c>
      <c r="K12" s="20"/>
      <c r="L12" s="20">
        <v>0</v>
      </c>
      <c r="M12" s="20">
        <v>8.0000000000000002E-3</v>
      </c>
      <c r="N12" s="20">
        <v>6.5789473684210497E-3</v>
      </c>
      <c r="O12" s="20">
        <v>1.35135135135135E-2</v>
      </c>
      <c r="P12" s="20"/>
      <c r="Q12" s="20">
        <v>0</v>
      </c>
      <c r="R12" s="20">
        <v>0</v>
      </c>
      <c r="S12" s="20">
        <v>2.1739130434782601E-2</v>
      </c>
      <c r="T12" s="20">
        <v>0</v>
      </c>
      <c r="U12" s="20">
        <v>0</v>
      </c>
      <c r="V12" s="20">
        <v>0</v>
      </c>
      <c r="W12" s="20">
        <v>0</v>
      </c>
      <c r="X12" s="20">
        <v>1.94174757281553E-2</v>
      </c>
      <c r="Y12" s="20"/>
      <c r="Z12" s="20">
        <v>1.4492753623188401E-2</v>
      </c>
      <c r="AA12" s="20">
        <v>1.1764705882352899E-2</v>
      </c>
      <c r="AB12" s="20">
        <v>0</v>
      </c>
      <c r="AC12" s="20">
        <v>1.1764705882352899E-2</v>
      </c>
      <c r="AD12" s="20">
        <v>2.1276595744680899E-2</v>
      </c>
      <c r="AE12" s="20">
        <v>0</v>
      </c>
      <c r="AF12" s="20">
        <v>0</v>
      </c>
      <c r="AG12" s="20">
        <v>0</v>
      </c>
      <c r="AH12" s="20"/>
      <c r="AI12" s="20">
        <v>0</v>
      </c>
      <c r="AJ12" s="20">
        <v>0</v>
      </c>
      <c r="AK12" s="20">
        <v>2.4691358024691398E-2</v>
      </c>
      <c r="AL12" s="20">
        <v>4.1666666666666701E-3</v>
      </c>
      <c r="AM12" s="20">
        <v>1.1494252873563199E-2</v>
      </c>
      <c r="AN12" s="20"/>
      <c r="AO12" s="20">
        <v>1.03092783505155E-2</v>
      </c>
      <c r="AP12" s="20">
        <v>5.0761421319797002E-3</v>
      </c>
      <c r="AQ12" s="20"/>
      <c r="AR12" s="20">
        <v>2.7027027027027001E-2</v>
      </c>
      <c r="AS12" s="20">
        <v>0</v>
      </c>
      <c r="AT12" s="20">
        <v>0</v>
      </c>
      <c r="AU12" s="20">
        <v>0</v>
      </c>
      <c r="AV12" s="20">
        <v>1.6949152542372899E-2</v>
      </c>
      <c r="AW12" s="20">
        <v>0</v>
      </c>
      <c r="AX12" s="20">
        <v>2.1739130434782601E-2</v>
      </c>
      <c r="AY12" s="20">
        <v>0</v>
      </c>
      <c r="AZ12" s="20">
        <v>2.1276595744680899E-2</v>
      </c>
      <c r="BA12" s="20">
        <v>0</v>
      </c>
      <c r="BB12" s="20">
        <v>0</v>
      </c>
      <c r="BC12" s="20">
        <v>0</v>
      </c>
      <c r="BD12" s="20"/>
      <c r="BE12" s="20">
        <v>0</v>
      </c>
    </row>
    <row r="13" spans="2:57" x14ac:dyDescent="0.25">
      <c r="B13" s="14" t="s">
        <v>319</v>
      </c>
      <c r="C13" s="20">
        <v>0.85860655737704905</v>
      </c>
      <c r="D13" s="20">
        <v>0.76315789473684204</v>
      </c>
      <c r="E13" s="20">
        <v>0.72463768115941996</v>
      </c>
      <c r="F13" s="20">
        <v>0.89682539682539697</v>
      </c>
      <c r="G13" s="20">
        <v>0.89019607843137305</v>
      </c>
      <c r="H13" s="20"/>
      <c r="I13" s="20">
        <v>0.82403433476394805</v>
      </c>
      <c r="J13" s="20">
        <v>0.89019607843137305</v>
      </c>
      <c r="K13" s="20"/>
      <c r="L13" s="20">
        <v>0.87301587301587302</v>
      </c>
      <c r="M13" s="20">
        <v>0.88</v>
      </c>
      <c r="N13" s="20">
        <v>0.84868421052631604</v>
      </c>
      <c r="O13" s="20">
        <v>0.84459459459459496</v>
      </c>
      <c r="P13" s="20"/>
      <c r="Q13" s="20">
        <v>0.80357142857142905</v>
      </c>
      <c r="R13" s="20">
        <v>0.75</v>
      </c>
      <c r="S13" s="20">
        <v>0.82608695652173902</v>
      </c>
      <c r="T13" s="20">
        <v>0.91836734693877597</v>
      </c>
      <c r="U13" s="20">
        <v>0.90140845070422504</v>
      </c>
      <c r="V13" s="20">
        <v>0.86666666666666703</v>
      </c>
      <c r="W13" s="20">
        <v>0.934782608695652</v>
      </c>
      <c r="X13" s="20">
        <v>0.85436893203883502</v>
      </c>
      <c r="Y13" s="20"/>
      <c r="Z13" s="20">
        <v>0.85507246376811596</v>
      </c>
      <c r="AA13" s="20">
        <v>0.90588235294117703</v>
      </c>
      <c r="AB13" s="20">
        <v>0.86904761904761896</v>
      </c>
      <c r="AC13" s="20">
        <v>0.870588235294118</v>
      </c>
      <c r="AD13" s="20">
        <v>0.82978723404255295</v>
      </c>
      <c r="AE13" s="20">
        <v>0.77083333333333304</v>
      </c>
      <c r="AF13" s="20">
        <v>0.89473684210526305</v>
      </c>
      <c r="AG13" s="20">
        <v>0.84313725490196101</v>
      </c>
      <c r="AH13" s="20"/>
      <c r="AI13" s="20">
        <v>0.80769230769230804</v>
      </c>
      <c r="AJ13" s="20">
        <v>0.6875</v>
      </c>
      <c r="AK13" s="20">
        <v>0.81481481481481499</v>
      </c>
      <c r="AL13" s="20">
        <v>0.88749999999999996</v>
      </c>
      <c r="AM13" s="20">
        <v>0.91954022988505701</v>
      </c>
      <c r="AN13" s="20"/>
      <c r="AO13" s="20">
        <v>0.84879725085910696</v>
      </c>
      <c r="AP13" s="20">
        <v>0.87309644670050801</v>
      </c>
      <c r="AQ13" s="20"/>
      <c r="AR13" s="20">
        <v>0.86486486486486502</v>
      </c>
      <c r="AS13" s="20">
        <v>0.87581699346405195</v>
      </c>
      <c r="AT13" s="20">
        <v>0.6</v>
      </c>
      <c r="AU13" s="20">
        <v>0.92307692307692302</v>
      </c>
      <c r="AV13" s="20">
        <v>0.84745762711864403</v>
      </c>
      <c r="AW13" s="20">
        <v>0.83333333333333304</v>
      </c>
      <c r="AX13" s="20">
        <v>0.84782608695652195</v>
      </c>
      <c r="AY13" s="20">
        <v>1</v>
      </c>
      <c r="AZ13" s="20">
        <v>0.82978723404255295</v>
      </c>
      <c r="BA13" s="20">
        <v>0.88888888888888895</v>
      </c>
      <c r="BB13" s="20">
        <v>0.82608695652173902</v>
      </c>
      <c r="BC13" s="20">
        <v>0.8</v>
      </c>
      <c r="BD13" s="20"/>
      <c r="BE13" s="20">
        <v>0.884210526315789</v>
      </c>
    </row>
    <row r="14" spans="2:57" x14ac:dyDescent="0.25">
      <c r="B14" s="14" t="s">
        <v>274</v>
      </c>
      <c r="C14" s="21">
        <v>-0.85040983606557397</v>
      </c>
      <c r="D14" s="21">
        <v>-0.76315789473684204</v>
      </c>
      <c r="E14" s="21">
        <v>-0.69565217391304301</v>
      </c>
      <c r="F14" s="21">
        <v>-0.89682539682539697</v>
      </c>
      <c r="G14" s="21">
        <v>-0.88235294117647101</v>
      </c>
      <c r="H14" s="21"/>
      <c r="I14" s="21">
        <v>-0.81545064377682397</v>
      </c>
      <c r="J14" s="21">
        <v>-0.88235294117647101</v>
      </c>
      <c r="K14" s="21"/>
      <c r="L14" s="21">
        <v>-0.87301587301587302</v>
      </c>
      <c r="M14" s="21">
        <v>-0.872</v>
      </c>
      <c r="N14" s="21">
        <v>-0.84210526315789502</v>
      </c>
      <c r="O14" s="21">
        <v>-0.83108108108108103</v>
      </c>
      <c r="P14" s="21"/>
      <c r="Q14" s="21">
        <v>-0.80357142857142905</v>
      </c>
      <c r="R14" s="21">
        <v>-0.75</v>
      </c>
      <c r="S14" s="21">
        <v>-0.80434782608695699</v>
      </c>
      <c r="T14" s="21">
        <v>-0.91836734693877597</v>
      </c>
      <c r="U14" s="21">
        <v>-0.90140845070422504</v>
      </c>
      <c r="V14" s="21">
        <v>-0.86666666666666703</v>
      </c>
      <c r="W14" s="21">
        <v>-0.934782608695652</v>
      </c>
      <c r="X14" s="21">
        <v>-0.83495145631068002</v>
      </c>
      <c r="Y14" s="21"/>
      <c r="Z14" s="21">
        <v>-0.84057971014492805</v>
      </c>
      <c r="AA14" s="21">
        <v>-0.89411764705882402</v>
      </c>
      <c r="AB14" s="21">
        <v>-0.86904761904761896</v>
      </c>
      <c r="AC14" s="21">
        <v>-0.85882352941176499</v>
      </c>
      <c r="AD14" s="21">
        <v>-0.80851063829787195</v>
      </c>
      <c r="AE14" s="21">
        <v>-0.77083333333333304</v>
      </c>
      <c r="AF14" s="21">
        <v>-0.89473684210526305</v>
      </c>
      <c r="AG14" s="21">
        <v>-0.84313725490196101</v>
      </c>
      <c r="AH14" s="21"/>
      <c r="AI14" s="21">
        <v>-0.80769230769230804</v>
      </c>
      <c r="AJ14" s="21">
        <v>-0.6875</v>
      </c>
      <c r="AK14" s="21">
        <v>-0.79012345679012297</v>
      </c>
      <c r="AL14" s="21">
        <v>-0.88333333333333297</v>
      </c>
      <c r="AM14" s="21">
        <v>-0.90804597701149403</v>
      </c>
      <c r="AN14" s="21"/>
      <c r="AO14" s="21">
        <v>-0.83848797250859097</v>
      </c>
      <c r="AP14" s="21">
        <v>-0.86802030456852797</v>
      </c>
      <c r="AQ14" s="21"/>
      <c r="AR14" s="21">
        <v>-0.83783783783783805</v>
      </c>
      <c r="AS14" s="21">
        <v>-0.87581699346405195</v>
      </c>
      <c r="AT14" s="21">
        <v>-0.6</v>
      </c>
      <c r="AU14" s="21">
        <v>-0.92307692307692302</v>
      </c>
      <c r="AV14" s="21">
        <v>-0.83050847457627097</v>
      </c>
      <c r="AW14" s="21">
        <v>-0.83333333333333304</v>
      </c>
      <c r="AX14" s="21">
        <v>-0.82608695652173902</v>
      </c>
      <c r="AY14" s="21">
        <v>-1</v>
      </c>
      <c r="AZ14" s="21">
        <v>-0.80851063829787195</v>
      </c>
      <c r="BA14" s="21">
        <v>-0.88888888888888895</v>
      </c>
      <c r="BB14" s="21">
        <v>-0.82608695652173902</v>
      </c>
      <c r="BC14" s="21">
        <v>-0.8</v>
      </c>
      <c r="BD14" s="21"/>
      <c r="BE14" s="21">
        <v>-0.884210526315789</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340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0.49385245901639302</v>
      </c>
      <c r="D8" s="13">
        <v>0.36842105263157898</v>
      </c>
      <c r="E8" s="13">
        <v>0.34782608695652201</v>
      </c>
      <c r="F8" s="13">
        <v>0.49206349206349198</v>
      </c>
      <c r="G8" s="13">
        <v>0.55294117647058805</v>
      </c>
      <c r="H8" s="13"/>
      <c r="I8" s="13">
        <v>0.42918454935622302</v>
      </c>
      <c r="J8" s="13">
        <v>0.55294117647058805</v>
      </c>
      <c r="K8" s="13"/>
      <c r="L8" s="13">
        <v>0.46031746031746001</v>
      </c>
      <c r="M8" s="13">
        <v>0.52</v>
      </c>
      <c r="N8" s="13">
        <v>0.5</v>
      </c>
      <c r="O8" s="13">
        <v>0.47972972972972999</v>
      </c>
      <c r="P8" s="13"/>
      <c r="Q8" s="13">
        <v>0.46428571428571402</v>
      </c>
      <c r="R8" s="13">
        <v>0.30555555555555602</v>
      </c>
      <c r="S8" s="13">
        <v>0.434782608695652</v>
      </c>
      <c r="T8" s="13">
        <v>0.469387755102041</v>
      </c>
      <c r="U8" s="13">
        <v>0.53521126760563398</v>
      </c>
      <c r="V8" s="13">
        <v>0.50666666666666704</v>
      </c>
      <c r="W8" s="13">
        <v>0.52173913043478304</v>
      </c>
      <c r="X8" s="13">
        <v>0.57281553398058205</v>
      </c>
      <c r="Y8" s="13"/>
      <c r="Z8" s="13">
        <v>0.434782608695652</v>
      </c>
      <c r="AA8" s="13">
        <v>0.61176470588235299</v>
      </c>
      <c r="AB8" s="13">
        <v>0.46428571428571402</v>
      </c>
      <c r="AC8" s="13">
        <v>0.55294117647058805</v>
      </c>
      <c r="AD8" s="13">
        <v>0.51063829787234005</v>
      </c>
      <c r="AE8" s="13">
        <v>0.4375</v>
      </c>
      <c r="AF8" s="13">
        <v>0.42105263157894701</v>
      </c>
      <c r="AG8" s="13">
        <v>0.39215686274509798</v>
      </c>
      <c r="AH8" s="13"/>
      <c r="AI8" s="13">
        <v>0.57692307692307698</v>
      </c>
      <c r="AJ8" s="13">
        <v>0.33333333333333298</v>
      </c>
      <c r="AK8" s="13">
        <v>0.37037037037037002</v>
      </c>
      <c r="AL8" s="13">
        <v>0.51666666666666705</v>
      </c>
      <c r="AM8" s="13">
        <v>0.63218390804597702</v>
      </c>
      <c r="AN8" s="13"/>
      <c r="AO8" s="13">
        <v>0.47079037800687301</v>
      </c>
      <c r="AP8" s="13">
        <v>0.52791878172588802</v>
      </c>
      <c r="AQ8" s="13"/>
      <c r="AR8" s="13">
        <v>0.51351351351351304</v>
      </c>
      <c r="AS8" s="13">
        <v>0.50326797385620903</v>
      </c>
      <c r="AT8" s="13">
        <v>0.2</v>
      </c>
      <c r="AU8" s="13">
        <v>0.46153846153846201</v>
      </c>
      <c r="AV8" s="13">
        <v>0.50847457627118597</v>
      </c>
      <c r="AW8" s="13">
        <v>0.44444444444444398</v>
      </c>
      <c r="AX8" s="13">
        <v>0.52173913043478304</v>
      </c>
      <c r="AY8" s="13">
        <v>0.70588235294117696</v>
      </c>
      <c r="AZ8" s="13">
        <v>0.53191489361702105</v>
      </c>
      <c r="BA8" s="13">
        <v>0.37037037037037002</v>
      </c>
      <c r="BB8" s="13">
        <v>0.52173913043478304</v>
      </c>
      <c r="BC8" s="13">
        <v>0.36</v>
      </c>
      <c r="BD8" s="13"/>
      <c r="BE8" s="13">
        <v>0.54736842105263195</v>
      </c>
    </row>
    <row r="9" spans="2:57" x14ac:dyDescent="0.25">
      <c r="B9" s="14" t="s">
        <v>316</v>
      </c>
      <c r="C9" s="13">
        <v>0.358606557377049</v>
      </c>
      <c r="D9" s="13">
        <v>0.28947368421052599</v>
      </c>
      <c r="E9" s="13">
        <v>0.42028985507246402</v>
      </c>
      <c r="F9" s="13">
        <v>0.41269841269841301</v>
      </c>
      <c r="G9" s="13">
        <v>0.32549019607843099</v>
      </c>
      <c r="H9" s="13"/>
      <c r="I9" s="13">
        <v>0.39484978540772497</v>
      </c>
      <c r="J9" s="13">
        <v>0.32549019607843099</v>
      </c>
      <c r="K9" s="13"/>
      <c r="L9" s="13">
        <v>0.41269841269841301</v>
      </c>
      <c r="M9" s="13">
        <v>0.33600000000000002</v>
      </c>
      <c r="N9" s="13">
        <v>0.33552631578947401</v>
      </c>
      <c r="O9" s="13">
        <v>0.37837837837837801</v>
      </c>
      <c r="P9" s="13"/>
      <c r="Q9" s="13">
        <v>0.30357142857142899</v>
      </c>
      <c r="R9" s="13">
        <v>0.47222222222222199</v>
      </c>
      <c r="S9" s="13">
        <v>0.39130434782608697</v>
      </c>
      <c r="T9" s="13">
        <v>0.34693877551020402</v>
      </c>
      <c r="U9" s="13">
        <v>0.352112676056338</v>
      </c>
      <c r="V9" s="13">
        <v>0.4</v>
      </c>
      <c r="W9" s="13">
        <v>0.32608695652173902</v>
      </c>
      <c r="X9" s="13">
        <v>0.31067961165048502</v>
      </c>
      <c r="Y9" s="13"/>
      <c r="Z9" s="13">
        <v>0.46376811594202899</v>
      </c>
      <c r="AA9" s="13">
        <v>0.28235294117647097</v>
      </c>
      <c r="AB9" s="13">
        <v>0.40476190476190499</v>
      </c>
      <c r="AC9" s="13">
        <v>0.25882352941176501</v>
      </c>
      <c r="AD9" s="13">
        <v>0.27659574468085102</v>
      </c>
      <c r="AE9" s="13">
        <v>0.4375</v>
      </c>
      <c r="AF9" s="13">
        <v>0.36842105263157898</v>
      </c>
      <c r="AG9" s="13">
        <v>0.43137254901960798</v>
      </c>
      <c r="AH9" s="13"/>
      <c r="AI9" s="13">
        <v>0.19230769230769201</v>
      </c>
      <c r="AJ9" s="13">
        <v>0.41666666666666702</v>
      </c>
      <c r="AK9" s="13">
        <v>0.41975308641975301</v>
      </c>
      <c r="AL9" s="13">
        <v>0.37083333333333302</v>
      </c>
      <c r="AM9" s="13">
        <v>0.26436781609195398</v>
      </c>
      <c r="AN9" s="13"/>
      <c r="AO9" s="13">
        <v>0.347079037800687</v>
      </c>
      <c r="AP9" s="13">
        <v>0.37563451776649698</v>
      </c>
      <c r="AQ9" s="13"/>
      <c r="AR9" s="13">
        <v>0.32432432432432401</v>
      </c>
      <c r="AS9" s="13">
        <v>0.34640522875816998</v>
      </c>
      <c r="AT9" s="13">
        <v>0.6</v>
      </c>
      <c r="AU9" s="13">
        <v>0.46153846153846201</v>
      </c>
      <c r="AV9" s="13">
        <v>0.322033898305085</v>
      </c>
      <c r="AW9" s="13">
        <v>0.47222222222222199</v>
      </c>
      <c r="AX9" s="13">
        <v>0.30434782608695699</v>
      </c>
      <c r="AY9" s="13">
        <v>0.23529411764705899</v>
      </c>
      <c r="AZ9" s="13">
        <v>0.319148936170213</v>
      </c>
      <c r="BA9" s="13">
        <v>0.407407407407407</v>
      </c>
      <c r="BB9" s="13">
        <v>0.39130434782608697</v>
      </c>
      <c r="BC9" s="13">
        <v>0.48</v>
      </c>
      <c r="BD9" s="13"/>
      <c r="BE9" s="13">
        <v>0.33157894736842097</v>
      </c>
    </row>
    <row r="10" spans="2:57" x14ac:dyDescent="0.25">
      <c r="B10" s="14" t="s">
        <v>335</v>
      </c>
      <c r="C10" s="13">
        <v>0.114754098360656</v>
      </c>
      <c r="D10" s="13">
        <v>0.26315789473684198</v>
      </c>
      <c r="E10" s="13">
        <v>0.15942028985507201</v>
      </c>
      <c r="F10" s="13">
        <v>7.9365079365079402E-2</v>
      </c>
      <c r="G10" s="13">
        <v>9.8039215686274495E-2</v>
      </c>
      <c r="H10" s="13"/>
      <c r="I10" s="13">
        <v>0.13304721030042899</v>
      </c>
      <c r="J10" s="13">
        <v>9.8039215686274495E-2</v>
      </c>
      <c r="K10" s="13"/>
      <c r="L10" s="13">
        <v>0.11111111111111099</v>
      </c>
      <c r="M10" s="13">
        <v>0.112</v>
      </c>
      <c r="N10" s="13">
        <v>0.125</v>
      </c>
      <c r="O10" s="13">
        <v>0.108108108108108</v>
      </c>
      <c r="P10" s="13"/>
      <c r="Q10" s="13">
        <v>0.17857142857142899</v>
      </c>
      <c r="R10" s="13">
        <v>0.22222222222222199</v>
      </c>
      <c r="S10" s="13">
        <v>0.108695652173913</v>
      </c>
      <c r="T10" s="13">
        <v>0.14285714285714299</v>
      </c>
      <c r="U10" s="13">
        <v>9.85915492957746E-2</v>
      </c>
      <c r="V10" s="13">
        <v>0.08</v>
      </c>
      <c r="W10" s="13">
        <v>0.13043478260869601</v>
      </c>
      <c r="X10" s="13">
        <v>6.7961165048543701E-2</v>
      </c>
      <c r="Y10" s="13"/>
      <c r="Z10" s="13">
        <v>7.2463768115942004E-2</v>
      </c>
      <c r="AA10" s="13">
        <v>8.2352941176470601E-2</v>
      </c>
      <c r="AB10" s="13">
        <v>0.13095238095238099</v>
      </c>
      <c r="AC10" s="13">
        <v>0.152941176470588</v>
      </c>
      <c r="AD10" s="13">
        <v>0.19148936170212799</v>
      </c>
      <c r="AE10" s="13">
        <v>8.3333333333333301E-2</v>
      </c>
      <c r="AF10" s="13">
        <v>0.157894736842105</v>
      </c>
      <c r="AG10" s="13">
        <v>7.8431372549019607E-2</v>
      </c>
      <c r="AH10" s="13"/>
      <c r="AI10" s="13">
        <v>0.19230769230769201</v>
      </c>
      <c r="AJ10" s="13">
        <v>0.20833333333333301</v>
      </c>
      <c r="AK10" s="13">
        <v>0.148148148148148</v>
      </c>
      <c r="AL10" s="13">
        <v>9.1666666666666702E-2</v>
      </c>
      <c r="AM10" s="13">
        <v>8.04597701149425E-2</v>
      </c>
      <c r="AN10" s="13"/>
      <c r="AO10" s="13">
        <v>0.14089347079037801</v>
      </c>
      <c r="AP10" s="13">
        <v>7.6142131979695396E-2</v>
      </c>
      <c r="AQ10" s="13"/>
      <c r="AR10" s="13">
        <v>0.162162162162162</v>
      </c>
      <c r="AS10" s="13">
        <v>9.8039215686274495E-2</v>
      </c>
      <c r="AT10" s="13">
        <v>0.2</v>
      </c>
      <c r="AU10" s="13">
        <v>7.69230769230769E-2</v>
      </c>
      <c r="AV10" s="13">
        <v>0.13559322033898299</v>
      </c>
      <c r="AW10" s="13">
        <v>5.5555555555555601E-2</v>
      </c>
      <c r="AX10" s="13">
        <v>0.13043478260869601</v>
      </c>
      <c r="AY10" s="13">
        <v>5.8823529411764698E-2</v>
      </c>
      <c r="AZ10" s="13">
        <v>0.12765957446808501</v>
      </c>
      <c r="BA10" s="13">
        <v>0.18518518518518501</v>
      </c>
      <c r="BB10" s="13">
        <v>8.6956521739130405E-2</v>
      </c>
      <c r="BC10" s="13">
        <v>0.12</v>
      </c>
      <c r="BD10" s="13"/>
      <c r="BE10" s="13">
        <v>9.4736842105263203E-2</v>
      </c>
    </row>
    <row r="11" spans="2:57" x14ac:dyDescent="0.25">
      <c r="B11" s="14" t="s">
        <v>318</v>
      </c>
      <c r="C11" s="13">
        <v>2.86885245901639E-2</v>
      </c>
      <c r="D11" s="13">
        <v>7.8947368421052599E-2</v>
      </c>
      <c r="E11" s="13">
        <v>5.7971014492753603E-2</v>
      </c>
      <c r="F11" s="13">
        <v>1.58730158730159E-2</v>
      </c>
      <c r="G11" s="13">
        <v>1.9607843137254902E-2</v>
      </c>
      <c r="H11" s="13"/>
      <c r="I11" s="13">
        <v>3.8626609442060103E-2</v>
      </c>
      <c r="J11" s="13">
        <v>1.9607843137254902E-2</v>
      </c>
      <c r="K11" s="13"/>
      <c r="L11" s="13">
        <v>1.58730158730159E-2</v>
      </c>
      <c r="M11" s="13">
        <v>2.4E-2</v>
      </c>
      <c r="N11" s="13">
        <v>3.94736842105263E-2</v>
      </c>
      <c r="O11" s="13">
        <v>2.7027027027027001E-2</v>
      </c>
      <c r="P11" s="13"/>
      <c r="Q11" s="13">
        <v>5.3571428571428603E-2</v>
      </c>
      <c r="R11" s="13">
        <v>0</v>
      </c>
      <c r="S11" s="13">
        <v>4.3478260869565202E-2</v>
      </c>
      <c r="T11" s="13">
        <v>4.08163265306122E-2</v>
      </c>
      <c r="U11" s="13">
        <v>1.4084507042253501E-2</v>
      </c>
      <c r="V11" s="13">
        <v>1.3333333333333299E-2</v>
      </c>
      <c r="W11" s="13">
        <v>2.1739130434782601E-2</v>
      </c>
      <c r="X11" s="13">
        <v>3.8834951456310697E-2</v>
      </c>
      <c r="Y11" s="13"/>
      <c r="Z11" s="13">
        <v>2.8985507246376802E-2</v>
      </c>
      <c r="AA11" s="13">
        <v>1.1764705882352899E-2</v>
      </c>
      <c r="AB11" s="13">
        <v>0</v>
      </c>
      <c r="AC11" s="13">
        <v>2.3529411764705899E-2</v>
      </c>
      <c r="AD11" s="13">
        <v>2.1276595744680899E-2</v>
      </c>
      <c r="AE11" s="13">
        <v>4.1666666666666699E-2</v>
      </c>
      <c r="AF11" s="13">
        <v>5.2631578947368397E-2</v>
      </c>
      <c r="AG11" s="13">
        <v>9.8039215686274495E-2</v>
      </c>
      <c r="AH11" s="13"/>
      <c r="AI11" s="13">
        <v>3.8461538461538498E-2</v>
      </c>
      <c r="AJ11" s="13">
        <v>4.1666666666666699E-2</v>
      </c>
      <c r="AK11" s="13">
        <v>3.7037037037037E-2</v>
      </c>
      <c r="AL11" s="13">
        <v>2.0833333333333301E-2</v>
      </c>
      <c r="AM11" s="13">
        <v>2.2988505747126398E-2</v>
      </c>
      <c r="AN11" s="13"/>
      <c r="AO11" s="13">
        <v>3.4364261168384903E-2</v>
      </c>
      <c r="AP11" s="13">
        <v>2.0304568527918801E-2</v>
      </c>
      <c r="AQ11" s="13"/>
      <c r="AR11" s="13">
        <v>0</v>
      </c>
      <c r="AS11" s="13">
        <v>5.22875816993464E-2</v>
      </c>
      <c r="AT11" s="13">
        <v>0</v>
      </c>
      <c r="AU11" s="13">
        <v>0</v>
      </c>
      <c r="AV11" s="13">
        <v>1.6949152542372899E-2</v>
      </c>
      <c r="AW11" s="13">
        <v>2.7777777777777801E-2</v>
      </c>
      <c r="AX11" s="13">
        <v>2.1739130434782601E-2</v>
      </c>
      <c r="AY11" s="13">
        <v>0</v>
      </c>
      <c r="AZ11" s="13">
        <v>2.1276595744680899E-2</v>
      </c>
      <c r="BA11" s="13">
        <v>3.7037037037037E-2</v>
      </c>
      <c r="BB11" s="13">
        <v>0</v>
      </c>
      <c r="BC11" s="13">
        <v>0.04</v>
      </c>
      <c r="BD11" s="13"/>
      <c r="BE11" s="13">
        <v>2.6315789473684199E-2</v>
      </c>
    </row>
    <row r="12" spans="2:57" x14ac:dyDescent="0.25">
      <c r="B12" s="14" t="s">
        <v>82</v>
      </c>
      <c r="C12" s="20">
        <v>4.0983606557377103E-3</v>
      </c>
      <c r="D12" s="20">
        <v>0</v>
      </c>
      <c r="E12" s="20">
        <v>1.4492753623188401E-2</v>
      </c>
      <c r="F12" s="20">
        <v>0</v>
      </c>
      <c r="G12" s="20">
        <v>3.9215686274509803E-3</v>
      </c>
      <c r="H12" s="20"/>
      <c r="I12" s="20">
        <v>4.29184549356223E-3</v>
      </c>
      <c r="J12" s="20">
        <v>3.9215686274509803E-3</v>
      </c>
      <c r="K12" s="20"/>
      <c r="L12" s="20">
        <v>0</v>
      </c>
      <c r="M12" s="20">
        <v>8.0000000000000002E-3</v>
      </c>
      <c r="N12" s="20">
        <v>0</v>
      </c>
      <c r="O12" s="20">
        <v>6.7567567567567597E-3</v>
      </c>
      <c r="P12" s="20"/>
      <c r="Q12" s="20">
        <v>0</v>
      </c>
      <c r="R12" s="20">
        <v>0</v>
      </c>
      <c r="S12" s="20">
        <v>2.1739130434782601E-2</v>
      </c>
      <c r="T12" s="20">
        <v>0</v>
      </c>
      <c r="U12" s="20">
        <v>0</v>
      </c>
      <c r="V12" s="20">
        <v>0</v>
      </c>
      <c r="W12" s="20">
        <v>0</v>
      </c>
      <c r="X12" s="20">
        <v>9.7087378640776708E-3</v>
      </c>
      <c r="Y12" s="20"/>
      <c r="Z12" s="20">
        <v>0</v>
      </c>
      <c r="AA12" s="20">
        <v>1.1764705882352899E-2</v>
      </c>
      <c r="AB12" s="20">
        <v>0</v>
      </c>
      <c r="AC12" s="20">
        <v>1.1764705882352899E-2</v>
      </c>
      <c r="AD12" s="20">
        <v>0</v>
      </c>
      <c r="AE12" s="20">
        <v>0</v>
      </c>
      <c r="AF12" s="20">
        <v>0</v>
      </c>
      <c r="AG12" s="20">
        <v>0</v>
      </c>
      <c r="AH12" s="20"/>
      <c r="AI12" s="20">
        <v>0</v>
      </c>
      <c r="AJ12" s="20">
        <v>0</v>
      </c>
      <c r="AK12" s="20">
        <v>2.4691358024691398E-2</v>
      </c>
      <c r="AL12" s="20">
        <v>0</v>
      </c>
      <c r="AM12" s="20">
        <v>0</v>
      </c>
      <c r="AN12" s="20"/>
      <c r="AO12" s="20">
        <v>6.8728522336769802E-3</v>
      </c>
      <c r="AP12" s="20">
        <v>0</v>
      </c>
      <c r="AQ12" s="20"/>
      <c r="AR12" s="20">
        <v>0</v>
      </c>
      <c r="AS12" s="20">
        <v>0</v>
      </c>
      <c r="AT12" s="20">
        <v>0</v>
      </c>
      <c r="AU12" s="20">
        <v>0</v>
      </c>
      <c r="AV12" s="20">
        <v>1.6949152542372899E-2</v>
      </c>
      <c r="AW12" s="20">
        <v>0</v>
      </c>
      <c r="AX12" s="20">
        <v>2.1739130434782601E-2</v>
      </c>
      <c r="AY12" s="20">
        <v>0</v>
      </c>
      <c r="AZ12" s="20">
        <v>0</v>
      </c>
      <c r="BA12" s="20">
        <v>0</v>
      </c>
      <c r="BB12" s="20">
        <v>0</v>
      </c>
      <c r="BC12" s="20">
        <v>0</v>
      </c>
      <c r="BD12" s="20"/>
      <c r="BE12" s="20">
        <v>0</v>
      </c>
    </row>
    <row r="13" spans="2:57" x14ac:dyDescent="0.25">
      <c r="B13" s="14" t="s">
        <v>319</v>
      </c>
      <c r="C13" s="20">
        <v>0.85245901639344301</v>
      </c>
      <c r="D13" s="20">
        <v>0.65789473684210498</v>
      </c>
      <c r="E13" s="20">
        <v>0.76811594202898503</v>
      </c>
      <c r="F13" s="20">
        <v>0.90476190476190499</v>
      </c>
      <c r="G13" s="20">
        <v>0.87843137254902004</v>
      </c>
      <c r="H13" s="20"/>
      <c r="I13" s="20">
        <v>0.82403433476394805</v>
      </c>
      <c r="J13" s="20">
        <v>0.87843137254902004</v>
      </c>
      <c r="K13" s="20"/>
      <c r="L13" s="20">
        <v>0.87301587301587302</v>
      </c>
      <c r="M13" s="20">
        <v>0.85599999999999998</v>
      </c>
      <c r="N13" s="20">
        <v>0.83552631578947401</v>
      </c>
      <c r="O13" s="20">
        <v>0.858108108108108</v>
      </c>
      <c r="P13" s="20"/>
      <c r="Q13" s="20">
        <v>0.76785714285714302</v>
      </c>
      <c r="R13" s="20">
        <v>0.77777777777777801</v>
      </c>
      <c r="S13" s="20">
        <v>0.82608695652173902</v>
      </c>
      <c r="T13" s="20">
        <v>0.81632653061224503</v>
      </c>
      <c r="U13" s="20">
        <v>0.88732394366197198</v>
      </c>
      <c r="V13" s="20">
        <v>0.90666666666666695</v>
      </c>
      <c r="W13" s="20">
        <v>0.84782608695652195</v>
      </c>
      <c r="X13" s="20">
        <v>0.88349514563106801</v>
      </c>
      <c r="Y13" s="20"/>
      <c r="Z13" s="20">
        <v>0.89855072463768104</v>
      </c>
      <c r="AA13" s="20">
        <v>0.89411764705882402</v>
      </c>
      <c r="AB13" s="20">
        <v>0.86904761904761896</v>
      </c>
      <c r="AC13" s="20">
        <v>0.81176470588235305</v>
      </c>
      <c r="AD13" s="20">
        <v>0.78723404255319096</v>
      </c>
      <c r="AE13" s="20">
        <v>0.875</v>
      </c>
      <c r="AF13" s="20">
        <v>0.78947368421052599</v>
      </c>
      <c r="AG13" s="20">
        <v>0.82352941176470595</v>
      </c>
      <c r="AH13" s="20"/>
      <c r="AI13" s="20">
        <v>0.76923076923076905</v>
      </c>
      <c r="AJ13" s="20">
        <v>0.75</v>
      </c>
      <c r="AK13" s="20">
        <v>0.79012345679012297</v>
      </c>
      <c r="AL13" s="20">
        <v>0.88749999999999996</v>
      </c>
      <c r="AM13" s="20">
        <v>0.89655172413793105</v>
      </c>
      <c r="AN13" s="20"/>
      <c r="AO13" s="20">
        <v>0.81786941580756001</v>
      </c>
      <c r="AP13" s="20">
        <v>0.90355329949238605</v>
      </c>
      <c r="AQ13" s="20"/>
      <c r="AR13" s="20">
        <v>0.83783783783783805</v>
      </c>
      <c r="AS13" s="20">
        <v>0.84967320261437895</v>
      </c>
      <c r="AT13" s="20">
        <v>0.8</v>
      </c>
      <c r="AU13" s="20">
        <v>0.92307692307692302</v>
      </c>
      <c r="AV13" s="20">
        <v>0.83050847457627097</v>
      </c>
      <c r="AW13" s="20">
        <v>0.91666666666666696</v>
      </c>
      <c r="AX13" s="20">
        <v>0.82608695652173902</v>
      </c>
      <c r="AY13" s="20">
        <v>0.94117647058823495</v>
      </c>
      <c r="AZ13" s="20">
        <v>0.85106382978723405</v>
      </c>
      <c r="BA13" s="20">
        <v>0.77777777777777801</v>
      </c>
      <c r="BB13" s="20">
        <v>0.91304347826086996</v>
      </c>
      <c r="BC13" s="20">
        <v>0.84</v>
      </c>
      <c r="BD13" s="20"/>
      <c r="BE13" s="20">
        <v>0.87894736842105303</v>
      </c>
    </row>
    <row r="14" spans="2:57" x14ac:dyDescent="0.25">
      <c r="B14" s="14" t="s">
        <v>274</v>
      </c>
      <c r="C14" s="21">
        <v>-0.84836065573770503</v>
      </c>
      <c r="D14" s="21">
        <v>-0.65789473684210498</v>
      </c>
      <c r="E14" s="21">
        <v>-0.75362318840579701</v>
      </c>
      <c r="F14" s="21">
        <v>-0.90476190476190499</v>
      </c>
      <c r="G14" s="21">
        <v>-0.87450980392156896</v>
      </c>
      <c r="H14" s="21"/>
      <c r="I14" s="21">
        <v>-0.81974248927038595</v>
      </c>
      <c r="J14" s="21">
        <v>-0.87450980392156896</v>
      </c>
      <c r="K14" s="21"/>
      <c r="L14" s="21">
        <v>-0.87301587301587302</v>
      </c>
      <c r="M14" s="21">
        <v>-0.84799999999999998</v>
      </c>
      <c r="N14" s="21">
        <v>-0.83552631578947401</v>
      </c>
      <c r="O14" s="21">
        <v>-0.85135135135135098</v>
      </c>
      <c r="P14" s="21"/>
      <c r="Q14" s="21">
        <v>-0.76785714285714302</v>
      </c>
      <c r="R14" s="21">
        <v>-0.77777777777777801</v>
      </c>
      <c r="S14" s="21">
        <v>-0.80434782608695699</v>
      </c>
      <c r="T14" s="21">
        <v>-0.81632653061224503</v>
      </c>
      <c r="U14" s="21">
        <v>-0.88732394366197198</v>
      </c>
      <c r="V14" s="21">
        <v>-0.90666666666666695</v>
      </c>
      <c r="W14" s="21">
        <v>-0.84782608695652195</v>
      </c>
      <c r="X14" s="21">
        <v>-0.87378640776699001</v>
      </c>
      <c r="Y14" s="21"/>
      <c r="Z14" s="21">
        <v>-0.89855072463768104</v>
      </c>
      <c r="AA14" s="21">
        <v>-0.88235294117647101</v>
      </c>
      <c r="AB14" s="21">
        <v>-0.86904761904761896</v>
      </c>
      <c r="AC14" s="21">
        <v>-0.8</v>
      </c>
      <c r="AD14" s="21">
        <v>-0.78723404255319096</v>
      </c>
      <c r="AE14" s="21">
        <v>-0.875</v>
      </c>
      <c r="AF14" s="21">
        <v>-0.78947368421052599</v>
      </c>
      <c r="AG14" s="21">
        <v>-0.82352941176470595</v>
      </c>
      <c r="AH14" s="21"/>
      <c r="AI14" s="21">
        <v>-0.76923076923076905</v>
      </c>
      <c r="AJ14" s="21">
        <v>-0.75</v>
      </c>
      <c r="AK14" s="21">
        <v>-0.76543209876543195</v>
      </c>
      <c r="AL14" s="21">
        <v>-0.88749999999999996</v>
      </c>
      <c r="AM14" s="21">
        <v>-0.89655172413793105</v>
      </c>
      <c r="AN14" s="21"/>
      <c r="AO14" s="21">
        <v>-0.81099656357388294</v>
      </c>
      <c r="AP14" s="21">
        <v>-0.90355329949238605</v>
      </c>
      <c r="AQ14" s="21"/>
      <c r="AR14" s="21">
        <v>-0.83783783783783805</v>
      </c>
      <c r="AS14" s="21">
        <v>-0.84967320261437895</v>
      </c>
      <c r="AT14" s="21">
        <v>-0.8</v>
      </c>
      <c r="AU14" s="21">
        <v>-0.92307692307692302</v>
      </c>
      <c r="AV14" s="21">
        <v>-0.81355932203389802</v>
      </c>
      <c r="AW14" s="21">
        <v>-0.91666666666666696</v>
      </c>
      <c r="AX14" s="21">
        <v>-0.80434782608695699</v>
      </c>
      <c r="AY14" s="21">
        <v>-0.94117647058823495</v>
      </c>
      <c r="AZ14" s="21">
        <v>-0.85106382978723405</v>
      </c>
      <c r="BA14" s="21">
        <v>-0.77777777777777801</v>
      </c>
      <c r="BB14" s="21">
        <v>-0.91304347826086996</v>
      </c>
      <c r="BC14" s="21">
        <v>-0.84</v>
      </c>
      <c r="BD14" s="21"/>
      <c r="BE14" s="21">
        <v>-0.87894736842105303</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E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91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982</v>
      </c>
      <c r="D7" s="10">
        <v>77</v>
      </c>
      <c r="E7" s="10">
        <v>135</v>
      </c>
      <c r="F7" s="10">
        <v>254</v>
      </c>
      <c r="G7" s="10">
        <v>516</v>
      </c>
      <c r="H7" s="10"/>
      <c r="I7" s="10">
        <v>466</v>
      </c>
      <c r="J7" s="10">
        <v>516</v>
      </c>
      <c r="K7" s="10"/>
      <c r="L7" s="10">
        <v>128</v>
      </c>
      <c r="M7" s="10">
        <v>231</v>
      </c>
      <c r="N7" s="10">
        <v>299</v>
      </c>
      <c r="O7" s="10">
        <v>323</v>
      </c>
      <c r="P7" s="10"/>
      <c r="Q7" s="10">
        <v>111</v>
      </c>
      <c r="R7" s="10">
        <v>74</v>
      </c>
      <c r="S7" s="10">
        <v>92</v>
      </c>
      <c r="T7" s="10">
        <v>107</v>
      </c>
      <c r="U7" s="10">
        <v>124</v>
      </c>
      <c r="V7" s="10">
        <v>131</v>
      </c>
      <c r="W7" s="10">
        <v>98</v>
      </c>
      <c r="X7" s="10">
        <v>228</v>
      </c>
      <c r="Y7" s="10"/>
      <c r="Z7" s="10">
        <v>139</v>
      </c>
      <c r="AA7" s="10">
        <v>163</v>
      </c>
      <c r="AB7" s="10">
        <v>154</v>
      </c>
      <c r="AC7" s="10">
        <v>179</v>
      </c>
      <c r="AD7" s="10">
        <v>105</v>
      </c>
      <c r="AE7" s="10">
        <v>109</v>
      </c>
      <c r="AF7" s="10">
        <v>42</v>
      </c>
      <c r="AG7" s="10">
        <v>91</v>
      </c>
      <c r="AH7" s="10"/>
      <c r="AI7" s="10">
        <v>45</v>
      </c>
      <c r="AJ7" s="10">
        <v>97</v>
      </c>
      <c r="AK7" s="10">
        <v>153</v>
      </c>
      <c r="AL7" s="10">
        <v>502</v>
      </c>
      <c r="AM7" s="10">
        <v>174</v>
      </c>
      <c r="AN7" s="10"/>
      <c r="AO7" s="10">
        <v>598</v>
      </c>
      <c r="AP7" s="10">
        <v>384</v>
      </c>
      <c r="AQ7" s="10"/>
      <c r="AR7" s="10">
        <v>64</v>
      </c>
      <c r="AS7" s="10">
        <v>286</v>
      </c>
      <c r="AT7" s="10">
        <v>17</v>
      </c>
      <c r="AU7" s="10">
        <v>31</v>
      </c>
      <c r="AV7" s="10">
        <v>119</v>
      </c>
      <c r="AW7" s="10">
        <v>77</v>
      </c>
      <c r="AX7" s="10">
        <v>84</v>
      </c>
      <c r="AY7" s="10">
        <v>34</v>
      </c>
      <c r="AZ7" s="10">
        <v>102</v>
      </c>
      <c r="BA7" s="10">
        <v>58</v>
      </c>
      <c r="BB7" s="10">
        <v>57</v>
      </c>
      <c r="BC7" s="10">
        <v>53</v>
      </c>
      <c r="BD7" s="10"/>
      <c r="BE7" s="10">
        <v>353</v>
      </c>
    </row>
    <row r="8" spans="2:57" ht="30" x14ac:dyDescent="0.25">
      <c r="B8" s="14" t="s">
        <v>79</v>
      </c>
      <c r="C8" s="13">
        <v>0.72097759674134398</v>
      </c>
      <c r="D8" s="13">
        <v>0.40259740259740301</v>
      </c>
      <c r="E8" s="13">
        <v>0.562962962962963</v>
      </c>
      <c r="F8" s="13">
        <v>0.75590551181102394</v>
      </c>
      <c r="G8" s="13">
        <v>0.79263565891472898</v>
      </c>
      <c r="H8" s="13"/>
      <c r="I8" s="13">
        <v>0.64163090128755396</v>
      </c>
      <c r="J8" s="13">
        <v>0.79263565891472898</v>
      </c>
      <c r="K8" s="13"/>
      <c r="L8" s="13">
        <v>0.6328125</v>
      </c>
      <c r="M8" s="13">
        <v>0.72727272727272696</v>
      </c>
      <c r="N8" s="13">
        <v>0.75585284280936504</v>
      </c>
      <c r="O8" s="13">
        <v>0.71826625386996901</v>
      </c>
      <c r="P8" s="13"/>
      <c r="Q8" s="13">
        <v>0.47747747747747699</v>
      </c>
      <c r="R8" s="13">
        <v>0.58108108108108103</v>
      </c>
      <c r="S8" s="13">
        <v>0.69565217391304301</v>
      </c>
      <c r="T8" s="13">
        <v>0.71962616822429903</v>
      </c>
      <c r="U8" s="13">
        <v>0.73387096774193505</v>
      </c>
      <c r="V8" s="13">
        <v>0.75572519083969503</v>
      </c>
      <c r="W8" s="13">
        <v>0.81632653061224503</v>
      </c>
      <c r="X8" s="13">
        <v>0.82456140350877205</v>
      </c>
      <c r="Y8" s="13"/>
      <c r="Z8" s="13">
        <v>0.63309352517985595</v>
      </c>
      <c r="AA8" s="13">
        <v>0.754601226993865</v>
      </c>
      <c r="AB8" s="13">
        <v>0.75974025974026005</v>
      </c>
      <c r="AC8" s="13">
        <v>0.73184357541899403</v>
      </c>
      <c r="AD8" s="13">
        <v>0.77142857142857102</v>
      </c>
      <c r="AE8" s="13">
        <v>0.68807339449541305</v>
      </c>
      <c r="AF8" s="13">
        <v>0.71428571428571397</v>
      </c>
      <c r="AG8" s="13">
        <v>0.69230769230769196</v>
      </c>
      <c r="AH8" s="13"/>
      <c r="AI8" s="13">
        <v>0.6</v>
      </c>
      <c r="AJ8" s="13">
        <v>0.55670103092783496</v>
      </c>
      <c r="AK8" s="13">
        <v>0.64705882352941202</v>
      </c>
      <c r="AL8" s="13">
        <v>0.76294820717131495</v>
      </c>
      <c r="AM8" s="13">
        <v>0.78735632183908</v>
      </c>
      <c r="AN8" s="13"/>
      <c r="AO8" s="13">
        <v>0.73244147157190598</v>
      </c>
      <c r="AP8" s="13">
        <v>0.703125</v>
      </c>
      <c r="AQ8" s="13"/>
      <c r="AR8" s="13">
        <v>0.78125</v>
      </c>
      <c r="AS8" s="13">
        <v>0.71678321678321699</v>
      </c>
      <c r="AT8" s="13">
        <v>0.70588235294117696</v>
      </c>
      <c r="AU8" s="13">
        <v>0.83870967741935498</v>
      </c>
      <c r="AV8" s="13">
        <v>0.73949579831932799</v>
      </c>
      <c r="AW8" s="13">
        <v>0.67532467532467499</v>
      </c>
      <c r="AX8" s="13">
        <v>0.59523809523809501</v>
      </c>
      <c r="AY8" s="13">
        <v>0.76470588235294101</v>
      </c>
      <c r="AZ8" s="13">
        <v>0.78431372549019596</v>
      </c>
      <c r="BA8" s="13">
        <v>0.75862068965517204</v>
      </c>
      <c r="BB8" s="13">
        <v>0.63157894736842102</v>
      </c>
      <c r="BC8" s="13">
        <v>0.73584905660377398</v>
      </c>
      <c r="BD8" s="13"/>
      <c r="BE8" s="13">
        <v>0.76770538243626096</v>
      </c>
    </row>
    <row r="9" spans="2:57" ht="45" x14ac:dyDescent="0.25">
      <c r="B9" s="14" t="s">
        <v>80</v>
      </c>
      <c r="C9" s="13">
        <v>0.21690427698574299</v>
      </c>
      <c r="D9" s="13">
        <v>0.31168831168831201</v>
      </c>
      <c r="E9" s="13">
        <v>0.31111111111111101</v>
      </c>
      <c r="F9" s="13">
        <v>0.196850393700787</v>
      </c>
      <c r="G9" s="13">
        <v>0.18798449612403101</v>
      </c>
      <c r="H9" s="13"/>
      <c r="I9" s="13">
        <v>0.248927038626609</v>
      </c>
      <c r="J9" s="13">
        <v>0.18798449612403101</v>
      </c>
      <c r="K9" s="13"/>
      <c r="L9" s="13">
        <v>0.296875</v>
      </c>
      <c r="M9" s="13">
        <v>0.22510822510822501</v>
      </c>
      <c r="N9" s="13">
        <v>0.18729096989966601</v>
      </c>
      <c r="O9" s="13">
        <v>0.20743034055727599</v>
      </c>
      <c r="P9" s="13"/>
      <c r="Q9" s="13">
        <v>0.31531531531531498</v>
      </c>
      <c r="R9" s="13">
        <v>0.32432432432432401</v>
      </c>
      <c r="S9" s="13">
        <v>0.25</v>
      </c>
      <c r="T9" s="13">
        <v>0.25233644859813098</v>
      </c>
      <c r="U9" s="13">
        <v>0.20161290322580599</v>
      </c>
      <c r="V9" s="13">
        <v>0.229007633587786</v>
      </c>
      <c r="W9" s="13">
        <v>0.15306122448979601</v>
      </c>
      <c r="X9" s="13">
        <v>0.13596491228070201</v>
      </c>
      <c r="Y9" s="13"/>
      <c r="Z9" s="13">
        <v>0.28776978417266202</v>
      </c>
      <c r="AA9" s="13">
        <v>0.17177914110429399</v>
      </c>
      <c r="AB9" s="13">
        <v>0.214285714285714</v>
      </c>
      <c r="AC9" s="13">
        <v>0.229050279329609</v>
      </c>
      <c r="AD9" s="13">
        <v>0.2</v>
      </c>
      <c r="AE9" s="13">
        <v>0.22935779816513799</v>
      </c>
      <c r="AF9" s="13">
        <v>0.214285714285714</v>
      </c>
      <c r="AG9" s="13">
        <v>0.175824175824176</v>
      </c>
      <c r="AH9" s="13"/>
      <c r="AI9" s="13">
        <v>0.22222222222222199</v>
      </c>
      <c r="AJ9" s="13">
        <v>0.28865979381443302</v>
      </c>
      <c r="AK9" s="13">
        <v>0.26143790849673199</v>
      </c>
      <c r="AL9" s="13">
        <v>0.20517928286852599</v>
      </c>
      <c r="AM9" s="13">
        <v>0.17241379310344801</v>
      </c>
      <c r="AN9" s="13"/>
      <c r="AO9" s="13">
        <v>0.19397993311036801</v>
      </c>
      <c r="AP9" s="13">
        <v>0.25260416666666702</v>
      </c>
      <c r="AQ9" s="13"/>
      <c r="AR9" s="13">
        <v>0.1875</v>
      </c>
      <c r="AS9" s="13">
        <v>0.23426573426573399</v>
      </c>
      <c r="AT9" s="13">
        <v>0.23529411764705899</v>
      </c>
      <c r="AU9" s="13">
        <v>0.16129032258064499</v>
      </c>
      <c r="AV9" s="13">
        <v>0.21008403361344499</v>
      </c>
      <c r="AW9" s="13">
        <v>0.25974025974025999</v>
      </c>
      <c r="AX9" s="13">
        <v>0.30952380952380998</v>
      </c>
      <c r="AY9" s="13">
        <v>8.8235294117647106E-2</v>
      </c>
      <c r="AZ9" s="13">
        <v>0.16666666666666699</v>
      </c>
      <c r="BA9" s="13">
        <v>0.17241379310344801</v>
      </c>
      <c r="BB9" s="13">
        <v>0.28070175438596501</v>
      </c>
      <c r="BC9" s="13">
        <v>0.15094339622641501</v>
      </c>
      <c r="BD9" s="13"/>
      <c r="BE9" s="13">
        <v>0.20396600566572201</v>
      </c>
    </row>
    <row r="10" spans="2:57" x14ac:dyDescent="0.25">
      <c r="B10" s="14" t="s">
        <v>81</v>
      </c>
      <c r="C10" s="13">
        <v>5.90631364562118E-2</v>
      </c>
      <c r="D10" s="13">
        <v>0.28571428571428598</v>
      </c>
      <c r="E10" s="13">
        <v>0.11851851851851899</v>
      </c>
      <c r="F10" s="13">
        <v>4.33070866141732E-2</v>
      </c>
      <c r="G10" s="13">
        <v>1.74418604651163E-2</v>
      </c>
      <c r="H10" s="13"/>
      <c r="I10" s="13">
        <v>0.105150214592275</v>
      </c>
      <c r="J10" s="13">
        <v>1.74418604651163E-2</v>
      </c>
      <c r="K10" s="13"/>
      <c r="L10" s="13">
        <v>7.03125E-2</v>
      </c>
      <c r="M10" s="13">
        <v>4.7619047619047603E-2</v>
      </c>
      <c r="N10" s="13">
        <v>5.35117056856187E-2</v>
      </c>
      <c r="O10" s="13">
        <v>6.8111455108359101E-2</v>
      </c>
      <c r="P10" s="13"/>
      <c r="Q10" s="13">
        <v>0.20720720720720701</v>
      </c>
      <c r="R10" s="13">
        <v>8.1081081081081099E-2</v>
      </c>
      <c r="S10" s="13">
        <v>5.4347826086956499E-2</v>
      </c>
      <c r="T10" s="13">
        <v>2.80373831775701E-2</v>
      </c>
      <c r="U10" s="13">
        <v>6.4516129032258104E-2</v>
      </c>
      <c r="V10" s="13">
        <v>7.63358778625954E-3</v>
      </c>
      <c r="W10" s="13">
        <v>3.06122448979592E-2</v>
      </c>
      <c r="X10" s="13">
        <v>3.94736842105263E-2</v>
      </c>
      <c r="Y10" s="13"/>
      <c r="Z10" s="13">
        <v>7.1942446043165506E-2</v>
      </c>
      <c r="AA10" s="13">
        <v>7.3619631901840496E-2</v>
      </c>
      <c r="AB10" s="13">
        <v>2.5974025974026E-2</v>
      </c>
      <c r="AC10" s="13">
        <v>3.3519553072625698E-2</v>
      </c>
      <c r="AD10" s="13">
        <v>2.8571428571428598E-2</v>
      </c>
      <c r="AE10" s="13">
        <v>7.3394495412843999E-2</v>
      </c>
      <c r="AF10" s="13">
        <v>7.1428571428571397E-2</v>
      </c>
      <c r="AG10" s="13">
        <v>0.13186813186813201</v>
      </c>
      <c r="AH10" s="13"/>
      <c r="AI10" s="13">
        <v>0.17777777777777801</v>
      </c>
      <c r="AJ10" s="13">
        <v>0.14432989690721601</v>
      </c>
      <c r="AK10" s="13">
        <v>8.4967320261437898E-2</v>
      </c>
      <c r="AL10" s="13">
        <v>3.1872509960159397E-2</v>
      </c>
      <c r="AM10" s="13">
        <v>3.4482758620689703E-2</v>
      </c>
      <c r="AN10" s="13"/>
      <c r="AO10" s="13">
        <v>7.0234113712374605E-2</v>
      </c>
      <c r="AP10" s="13">
        <v>4.1666666666666699E-2</v>
      </c>
      <c r="AQ10" s="13"/>
      <c r="AR10" s="13">
        <v>3.125E-2</v>
      </c>
      <c r="AS10" s="13">
        <v>4.5454545454545497E-2</v>
      </c>
      <c r="AT10" s="13">
        <v>5.8823529411764698E-2</v>
      </c>
      <c r="AU10" s="13">
        <v>0</v>
      </c>
      <c r="AV10" s="13">
        <v>5.0420168067226899E-2</v>
      </c>
      <c r="AW10" s="13">
        <v>6.4935064935064901E-2</v>
      </c>
      <c r="AX10" s="13">
        <v>8.3333333333333301E-2</v>
      </c>
      <c r="AY10" s="13">
        <v>0.14705882352941199</v>
      </c>
      <c r="AZ10" s="13">
        <v>3.9215686274509803E-2</v>
      </c>
      <c r="BA10" s="13">
        <v>6.8965517241379296E-2</v>
      </c>
      <c r="BB10" s="13">
        <v>8.7719298245614002E-2</v>
      </c>
      <c r="BC10" s="13">
        <v>0.113207547169811</v>
      </c>
      <c r="BD10" s="13"/>
      <c r="BE10" s="13">
        <v>2.54957507082153E-2</v>
      </c>
    </row>
    <row r="11" spans="2:57" x14ac:dyDescent="0.25">
      <c r="B11" s="14" t="s">
        <v>82</v>
      </c>
      <c r="C11" s="19">
        <v>3.0549898167006101E-3</v>
      </c>
      <c r="D11" s="19">
        <v>0</v>
      </c>
      <c r="E11" s="19">
        <v>7.4074074074074103E-3</v>
      </c>
      <c r="F11" s="19">
        <v>3.9370078740157497E-3</v>
      </c>
      <c r="G11" s="19">
        <v>1.9379844961240299E-3</v>
      </c>
      <c r="H11" s="19"/>
      <c r="I11" s="19">
        <v>4.29184549356223E-3</v>
      </c>
      <c r="J11" s="19">
        <v>1.9379844961240299E-3</v>
      </c>
      <c r="K11" s="19"/>
      <c r="L11" s="19">
        <v>0</v>
      </c>
      <c r="M11" s="19">
        <v>0</v>
      </c>
      <c r="N11" s="19">
        <v>3.3444816053511701E-3</v>
      </c>
      <c r="O11" s="19">
        <v>6.1919504643962904E-3</v>
      </c>
      <c r="P11" s="19"/>
      <c r="Q11" s="19">
        <v>0</v>
      </c>
      <c r="R11" s="19">
        <v>1.35135135135135E-2</v>
      </c>
      <c r="S11" s="19">
        <v>0</v>
      </c>
      <c r="T11" s="19">
        <v>0</v>
      </c>
      <c r="U11" s="19">
        <v>0</v>
      </c>
      <c r="V11" s="19">
        <v>7.63358778625954E-3</v>
      </c>
      <c r="W11" s="19">
        <v>0</v>
      </c>
      <c r="X11" s="19">
        <v>0</v>
      </c>
      <c r="Y11" s="19"/>
      <c r="Z11" s="19">
        <v>7.1942446043165497E-3</v>
      </c>
      <c r="AA11" s="19">
        <v>0</v>
      </c>
      <c r="AB11" s="19">
        <v>0</v>
      </c>
      <c r="AC11" s="19">
        <v>5.5865921787709499E-3</v>
      </c>
      <c r="AD11" s="19">
        <v>0</v>
      </c>
      <c r="AE11" s="19">
        <v>9.1743119266055103E-3</v>
      </c>
      <c r="AF11" s="19">
        <v>0</v>
      </c>
      <c r="AG11" s="19">
        <v>0</v>
      </c>
      <c r="AH11" s="19"/>
      <c r="AI11" s="19">
        <v>0</v>
      </c>
      <c r="AJ11" s="19">
        <v>1.03092783505155E-2</v>
      </c>
      <c r="AK11" s="19">
        <v>6.5359477124183E-3</v>
      </c>
      <c r="AL11" s="19">
        <v>0</v>
      </c>
      <c r="AM11" s="19">
        <v>5.74712643678161E-3</v>
      </c>
      <c r="AN11" s="19"/>
      <c r="AO11" s="19">
        <v>3.3444816053511701E-3</v>
      </c>
      <c r="AP11" s="19">
        <v>2.60416666666667E-3</v>
      </c>
      <c r="AQ11" s="19"/>
      <c r="AR11" s="19">
        <v>0</v>
      </c>
      <c r="AS11" s="19">
        <v>3.4965034965035E-3</v>
      </c>
      <c r="AT11" s="19">
        <v>0</v>
      </c>
      <c r="AU11" s="19">
        <v>0</v>
      </c>
      <c r="AV11" s="19">
        <v>0</v>
      </c>
      <c r="AW11" s="19">
        <v>0</v>
      </c>
      <c r="AX11" s="19">
        <v>1.1904761904761901E-2</v>
      </c>
      <c r="AY11" s="19">
        <v>0</v>
      </c>
      <c r="AZ11" s="19">
        <v>9.8039215686274508E-3</v>
      </c>
      <c r="BA11" s="19">
        <v>0</v>
      </c>
      <c r="BB11" s="19">
        <v>0</v>
      </c>
      <c r="BC11" s="19">
        <v>0</v>
      </c>
      <c r="BD11" s="19"/>
      <c r="BE11" s="19">
        <v>2.8328611898016999E-3</v>
      </c>
    </row>
    <row r="12" spans="2:57" x14ac:dyDescent="0.25">
      <c r="B12" s="15"/>
    </row>
    <row r="13" spans="2:57" x14ac:dyDescent="0.25">
      <c r="B13" t="s">
        <v>84</v>
      </c>
    </row>
    <row r="14" spans="2:57" x14ac:dyDescent="0.25">
      <c r="B14" t="s">
        <v>85</v>
      </c>
    </row>
    <row r="16" spans="2:57" x14ac:dyDescent="0.25">
      <c r="B16"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341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0.51844262295082</v>
      </c>
      <c r="D8" s="13">
        <v>0.34210526315789502</v>
      </c>
      <c r="E8" s="13">
        <v>0.434782608695652</v>
      </c>
      <c r="F8" s="13">
        <v>0.53968253968253999</v>
      </c>
      <c r="G8" s="13">
        <v>0.55686274509803901</v>
      </c>
      <c r="H8" s="13"/>
      <c r="I8" s="13">
        <v>0.47639484978540803</v>
      </c>
      <c r="J8" s="13">
        <v>0.55686274509803901</v>
      </c>
      <c r="K8" s="13"/>
      <c r="L8" s="13">
        <v>0.58730158730158699</v>
      </c>
      <c r="M8" s="13">
        <v>0.48</v>
      </c>
      <c r="N8" s="13">
        <v>0.51973684210526305</v>
      </c>
      <c r="O8" s="13">
        <v>0.52027027027026995</v>
      </c>
      <c r="P8" s="13"/>
      <c r="Q8" s="13">
        <v>0.51785714285714302</v>
      </c>
      <c r="R8" s="13">
        <v>0.33333333333333298</v>
      </c>
      <c r="S8" s="13">
        <v>0.47826086956521702</v>
      </c>
      <c r="T8" s="13">
        <v>0.469387755102041</v>
      </c>
      <c r="U8" s="13">
        <v>0.57746478873239404</v>
      </c>
      <c r="V8" s="13">
        <v>0.52</v>
      </c>
      <c r="W8" s="13">
        <v>0.565217391304348</v>
      </c>
      <c r="X8" s="13">
        <v>0.54368932038834905</v>
      </c>
      <c r="Y8" s="13"/>
      <c r="Z8" s="13">
        <v>0.405797101449275</v>
      </c>
      <c r="AA8" s="13">
        <v>0.52941176470588203</v>
      </c>
      <c r="AB8" s="13">
        <v>0.48809523809523803</v>
      </c>
      <c r="AC8" s="13">
        <v>0.57647058823529396</v>
      </c>
      <c r="AD8" s="13">
        <v>0.57446808510638303</v>
      </c>
      <c r="AE8" s="13">
        <v>0.52083333333333304</v>
      </c>
      <c r="AF8" s="13">
        <v>0.52631578947368396</v>
      </c>
      <c r="AG8" s="13">
        <v>0.54901960784313697</v>
      </c>
      <c r="AH8" s="13"/>
      <c r="AI8" s="13">
        <v>0.5</v>
      </c>
      <c r="AJ8" s="13">
        <v>0.33333333333333298</v>
      </c>
      <c r="AK8" s="13">
        <v>0.469135802469136</v>
      </c>
      <c r="AL8" s="13">
        <v>0.53333333333333299</v>
      </c>
      <c r="AM8" s="13">
        <v>0.65517241379310298</v>
      </c>
      <c r="AN8" s="13"/>
      <c r="AO8" s="13">
        <v>0.52233676975944998</v>
      </c>
      <c r="AP8" s="13">
        <v>0.512690355329949</v>
      </c>
      <c r="AQ8" s="13"/>
      <c r="AR8" s="13">
        <v>0.51351351351351304</v>
      </c>
      <c r="AS8" s="13">
        <v>0.52287581699346397</v>
      </c>
      <c r="AT8" s="13">
        <v>0.4</v>
      </c>
      <c r="AU8" s="13">
        <v>0.46153846153846201</v>
      </c>
      <c r="AV8" s="13">
        <v>0.45762711864406802</v>
      </c>
      <c r="AW8" s="13">
        <v>0.58333333333333304</v>
      </c>
      <c r="AX8" s="13">
        <v>0.565217391304348</v>
      </c>
      <c r="AY8" s="13">
        <v>0.64705882352941202</v>
      </c>
      <c r="AZ8" s="13">
        <v>0.48936170212766</v>
      </c>
      <c r="BA8" s="13">
        <v>0.44444444444444398</v>
      </c>
      <c r="BB8" s="13">
        <v>0.65217391304347805</v>
      </c>
      <c r="BC8" s="13">
        <v>0.44</v>
      </c>
      <c r="BD8" s="13"/>
      <c r="BE8" s="13">
        <v>0.51052631578947405</v>
      </c>
    </row>
    <row r="9" spans="2:57" x14ac:dyDescent="0.25">
      <c r="B9" s="14" t="s">
        <v>316</v>
      </c>
      <c r="C9" s="13">
        <v>0.40163934426229497</v>
      </c>
      <c r="D9" s="13">
        <v>0.5</v>
      </c>
      <c r="E9" s="13">
        <v>0.42028985507246402</v>
      </c>
      <c r="F9" s="13">
        <v>0.43650793650793701</v>
      </c>
      <c r="G9" s="13">
        <v>0.36470588235294099</v>
      </c>
      <c r="H9" s="13"/>
      <c r="I9" s="13">
        <v>0.44206008583690998</v>
      </c>
      <c r="J9" s="13">
        <v>0.36470588235294099</v>
      </c>
      <c r="K9" s="13"/>
      <c r="L9" s="13">
        <v>0.317460317460317</v>
      </c>
      <c r="M9" s="13">
        <v>0.44800000000000001</v>
      </c>
      <c r="N9" s="13">
        <v>0.42105263157894701</v>
      </c>
      <c r="O9" s="13">
        <v>0.37837837837837801</v>
      </c>
      <c r="P9" s="13"/>
      <c r="Q9" s="13">
        <v>0.33928571428571402</v>
      </c>
      <c r="R9" s="13">
        <v>0.58333333333333304</v>
      </c>
      <c r="S9" s="13">
        <v>0.5</v>
      </c>
      <c r="T9" s="13">
        <v>0.44897959183673503</v>
      </c>
      <c r="U9" s="13">
        <v>0.36619718309859201</v>
      </c>
      <c r="V9" s="13">
        <v>0.4</v>
      </c>
      <c r="W9" s="13">
        <v>0.36956521739130399</v>
      </c>
      <c r="X9" s="13">
        <v>0.35922330097087402</v>
      </c>
      <c r="Y9" s="13"/>
      <c r="Z9" s="13">
        <v>0.55072463768115898</v>
      </c>
      <c r="AA9" s="13">
        <v>0.36470588235294099</v>
      </c>
      <c r="AB9" s="13">
        <v>0.452380952380952</v>
      </c>
      <c r="AC9" s="13">
        <v>0.28235294117647097</v>
      </c>
      <c r="AD9" s="13">
        <v>0.36170212765957399</v>
      </c>
      <c r="AE9" s="13">
        <v>0.41666666666666702</v>
      </c>
      <c r="AF9" s="13">
        <v>0.42105263157894701</v>
      </c>
      <c r="AG9" s="13">
        <v>0.39215686274509798</v>
      </c>
      <c r="AH9" s="13"/>
      <c r="AI9" s="13">
        <v>0.42307692307692302</v>
      </c>
      <c r="AJ9" s="13">
        <v>0.5</v>
      </c>
      <c r="AK9" s="13">
        <v>0.41975308641975301</v>
      </c>
      <c r="AL9" s="13">
        <v>0.40833333333333299</v>
      </c>
      <c r="AM9" s="13">
        <v>0.28735632183908</v>
      </c>
      <c r="AN9" s="13"/>
      <c r="AO9" s="13">
        <v>0.378006872852234</v>
      </c>
      <c r="AP9" s="13">
        <v>0.43654822335025401</v>
      </c>
      <c r="AQ9" s="13"/>
      <c r="AR9" s="13">
        <v>0.29729729729729698</v>
      </c>
      <c r="AS9" s="13">
        <v>0.39869281045751598</v>
      </c>
      <c r="AT9" s="13">
        <v>0.6</v>
      </c>
      <c r="AU9" s="13">
        <v>0.46153846153846201</v>
      </c>
      <c r="AV9" s="13">
        <v>0.50847457627118597</v>
      </c>
      <c r="AW9" s="13">
        <v>0.33333333333333298</v>
      </c>
      <c r="AX9" s="13">
        <v>0.282608695652174</v>
      </c>
      <c r="AY9" s="13">
        <v>0.35294117647058798</v>
      </c>
      <c r="AZ9" s="13">
        <v>0.44680851063829802</v>
      </c>
      <c r="BA9" s="13">
        <v>0.48148148148148101</v>
      </c>
      <c r="BB9" s="13">
        <v>0.34782608695652201</v>
      </c>
      <c r="BC9" s="13">
        <v>0.48</v>
      </c>
      <c r="BD9" s="13"/>
      <c r="BE9" s="13">
        <v>0.42631578947368398</v>
      </c>
    </row>
    <row r="10" spans="2:57" x14ac:dyDescent="0.25">
      <c r="B10" s="14" t="s">
        <v>335</v>
      </c>
      <c r="C10" s="13">
        <v>6.9672131147541005E-2</v>
      </c>
      <c r="D10" s="13">
        <v>0.13157894736842099</v>
      </c>
      <c r="E10" s="13">
        <v>0.13043478260869601</v>
      </c>
      <c r="F10" s="13">
        <v>7.9365079365079395E-3</v>
      </c>
      <c r="G10" s="13">
        <v>7.4509803921568599E-2</v>
      </c>
      <c r="H10" s="13"/>
      <c r="I10" s="13">
        <v>6.43776824034335E-2</v>
      </c>
      <c r="J10" s="13">
        <v>7.4509803921568599E-2</v>
      </c>
      <c r="K10" s="13"/>
      <c r="L10" s="13">
        <v>7.9365079365079402E-2</v>
      </c>
      <c r="M10" s="13">
        <v>5.6000000000000001E-2</v>
      </c>
      <c r="N10" s="13">
        <v>5.9210526315789498E-2</v>
      </c>
      <c r="O10" s="13">
        <v>8.7837837837837801E-2</v>
      </c>
      <c r="P10" s="13"/>
      <c r="Q10" s="13">
        <v>0.125</v>
      </c>
      <c r="R10" s="13">
        <v>8.3333333333333301E-2</v>
      </c>
      <c r="S10" s="13">
        <v>2.1739130434782601E-2</v>
      </c>
      <c r="T10" s="13">
        <v>4.08163265306122E-2</v>
      </c>
      <c r="U10" s="13">
        <v>4.2253521126760597E-2</v>
      </c>
      <c r="V10" s="13">
        <v>0.08</v>
      </c>
      <c r="W10" s="13">
        <v>4.3478260869565202E-2</v>
      </c>
      <c r="X10" s="13">
        <v>9.7087378640776698E-2</v>
      </c>
      <c r="Y10" s="13"/>
      <c r="Z10" s="13">
        <v>4.3478260869565202E-2</v>
      </c>
      <c r="AA10" s="13">
        <v>9.41176470588235E-2</v>
      </c>
      <c r="AB10" s="13">
        <v>5.95238095238095E-2</v>
      </c>
      <c r="AC10" s="13">
        <v>0.105882352941176</v>
      </c>
      <c r="AD10" s="13">
        <v>6.3829787234042507E-2</v>
      </c>
      <c r="AE10" s="13">
        <v>6.25E-2</v>
      </c>
      <c r="AF10" s="13">
        <v>5.2631578947368397E-2</v>
      </c>
      <c r="AG10" s="13">
        <v>3.9215686274509803E-2</v>
      </c>
      <c r="AH10" s="13"/>
      <c r="AI10" s="13">
        <v>3.8461538461538498E-2</v>
      </c>
      <c r="AJ10" s="13">
        <v>0.16666666666666699</v>
      </c>
      <c r="AK10" s="13">
        <v>8.6419753086419707E-2</v>
      </c>
      <c r="AL10" s="13">
        <v>5.4166666666666703E-2</v>
      </c>
      <c r="AM10" s="13">
        <v>4.5977011494252901E-2</v>
      </c>
      <c r="AN10" s="13"/>
      <c r="AO10" s="13">
        <v>8.9347079037800703E-2</v>
      </c>
      <c r="AP10" s="13">
        <v>4.0609137055837602E-2</v>
      </c>
      <c r="AQ10" s="13"/>
      <c r="AR10" s="13">
        <v>0.18918918918918901</v>
      </c>
      <c r="AS10" s="13">
        <v>5.8823529411764698E-2</v>
      </c>
      <c r="AT10" s="13">
        <v>0</v>
      </c>
      <c r="AU10" s="13">
        <v>7.69230769230769E-2</v>
      </c>
      <c r="AV10" s="13">
        <v>3.3898305084745797E-2</v>
      </c>
      <c r="AW10" s="13">
        <v>8.3333333333333301E-2</v>
      </c>
      <c r="AX10" s="13">
        <v>0.108695652173913</v>
      </c>
      <c r="AY10" s="13">
        <v>0</v>
      </c>
      <c r="AZ10" s="13">
        <v>6.3829787234042507E-2</v>
      </c>
      <c r="BA10" s="13">
        <v>7.4074074074074098E-2</v>
      </c>
      <c r="BB10" s="13">
        <v>0</v>
      </c>
      <c r="BC10" s="13">
        <v>0.08</v>
      </c>
      <c r="BD10" s="13"/>
      <c r="BE10" s="13">
        <v>5.2631578947368397E-2</v>
      </c>
    </row>
    <row r="11" spans="2:57" x14ac:dyDescent="0.25">
      <c r="B11" s="14" t="s">
        <v>318</v>
      </c>
      <c r="C11" s="13">
        <v>1.02459016393443E-2</v>
      </c>
      <c r="D11" s="13">
        <v>2.6315789473684199E-2</v>
      </c>
      <c r="E11" s="13">
        <v>1.4492753623188401E-2</v>
      </c>
      <c r="F11" s="13">
        <v>1.58730158730159E-2</v>
      </c>
      <c r="G11" s="13">
        <v>3.9215686274509803E-3</v>
      </c>
      <c r="H11" s="13"/>
      <c r="I11" s="13">
        <v>1.7167381974248899E-2</v>
      </c>
      <c r="J11" s="13">
        <v>3.9215686274509803E-3</v>
      </c>
      <c r="K11" s="13"/>
      <c r="L11" s="13">
        <v>1.58730158730159E-2</v>
      </c>
      <c r="M11" s="13">
        <v>1.6E-2</v>
      </c>
      <c r="N11" s="13">
        <v>0</v>
      </c>
      <c r="O11" s="13">
        <v>1.35135135135135E-2</v>
      </c>
      <c r="P11" s="13"/>
      <c r="Q11" s="13">
        <v>1.7857142857142901E-2</v>
      </c>
      <c r="R11" s="13">
        <v>0</v>
      </c>
      <c r="S11" s="13">
        <v>0</v>
      </c>
      <c r="T11" s="13">
        <v>4.08163265306122E-2</v>
      </c>
      <c r="U11" s="13">
        <v>1.4084507042253501E-2</v>
      </c>
      <c r="V11" s="13">
        <v>0</v>
      </c>
      <c r="W11" s="13">
        <v>2.1739130434782601E-2</v>
      </c>
      <c r="X11" s="13">
        <v>0</v>
      </c>
      <c r="Y11" s="13"/>
      <c r="Z11" s="13">
        <v>0</v>
      </c>
      <c r="AA11" s="13">
        <v>1.1764705882352899E-2</v>
      </c>
      <c r="AB11" s="13">
        <v>0</v>
      </c>
      <c r="AC11" s="13">
        <v>3.5294117647058802E-2</v>
      </c>
      <c r="AD11" s="13">
        <v>0</v>
      </c>
      <c r="AE11" s="13">
        <v>0</v>
      </c>
      <c r="AF11" s="13">
        <v>0</v>
      </c>
      <c r="AG11" s="13">
        <v>1.9607843137254902E-2</v>
      </c>
      <c r="AH11" s="13"/>
      <c r="AI11" s="13">
        <v>3.8461538461538498E-2</v>
      </c>
      <c r="AJ11" s="13">
        <v>0</v>
      </c>
      <c r="AK11" s="13">
        <v>2.4691358024691398E-2</v>
      </c>
      <c r="AL11" s="13">
        <v>4.1666666666666701E-3</v>
      </c>
      <c r="AM11" s="13">
        <v>1.1494252873563199E-2</v>
      </c>
      <c r="AN11" s="13"/>
      <c r="AO11" s="13">
        <v>1.03092783505155E-2</v>
      </c>
      <c r="AP11" s="13">
        <v>1.01522842639594E-2</v>
      </c>
      <c r="AQ11" s="13"/>
      <c r="AR11" s="13">
        <v>0</v>
      </c>
      <c r="AS11" s="13">
        <v>1.9607843137254902E-2</v>
      </c>
      <c r="AT11" s="13">
        <v>0</v>
      </c>
      <c r="AU11" s="13">
        <v>0</v>
      </c>
      <c r="AV11" s="13">
        <v>0</v>
      </c>
      <c r="AW11" s="13">
        <v>0</v>
      </c>
      <c r="AX11" s="13">
        <v>4.3478260869565202E-2</v>
      </c>
      <c r="AY11" s="13">
        <v>0</v>
      </c>
      <c r="AZ11" s="13">
        <v>0</v>
      </c>
      <c r="BA11" s="13">
        <v>0</v>
      </c>
      <c r="BB11" s="13">
        <v>0</v>
      </c>
      <c r="BC11" s="13">
        <v>0</v>
      </c>
      <c r="BD11" s="13"/>
      <c r="BE11" s="13">
        <v>1.05263157894737E-2</v>
      </c>
    </row>
    <row r="12" spans="2:57" x14ac:dyDescent="0.25">
      <c r="B12" s="14" t="s">
        <v>82</v>
      </c>
      <c r="C12" s="20">
        <v>0</v>
      </c>
      <c r="D12" s="20">
        <v>0</v>
      </c>
      <c r="E12" s="20">
        <v>0</v>
      </c>
      <c r="F12" s="20">
        <v>0</v>
      </c>
      <c r="G12" s="20">
        <v>0</v>
      </c>
      <c r="H12" s="20"/>
      <c r="I12" s="20">
        <v>0</v>
      </c>
      <c r="J12" s="20">
        <v>0</v>
      </c>
      <c r="K12" s="20"/>
      <c r="L12" s="20">
        <v>0</v>
      </c>
      <c r="M12" s="20">
        <v>0</v>
      </c>
      <c r="N12" s="20">
        <v>0</v>
      </c>
      <c r="O12" s="20">
        <v>0</v>
      </c>
      <c r="P12" s="20"/>
      <c r="Q12" s="20">
        <v>0</v>
      </c>
      <c r="R12" s="20">
        <v>0</v>
      </c>
      <c r="S12" s="20">
        <v>0</v>
      </c>
      <c r="T12" s="20">
        <v>0</v>
      </c>
      <c r="U12" s="20">
        <v>0</v>
      </c>
      <c r="V12" s="20">
        <v>0</v>
      </c>
      <c r="W12" s="20">
        <v>0</v>
      </c>
      <c r="X12" s="20">
        <v>0</v>
      </c>
      <c r="Y12" s="20"/>
      <c r="Z12" s="20">
        <v>0</v>
      </c>
      <c r="AA12" s="20">
        <v>0</v>
      </c>
      <c r="AB12" s="20">
        <v>0</v>
      </c>
      <c r="AC12" s="20">
        <v>0</v>
      </c>
      <c r="AD12" s="20">
        <v>0</v>
      </c>
      <c r="AE12" s="20">
        <v>0</v>
      </c>
      <c r="AF12" s="20">
        <v>0</v>
      </c>
      <c r="AG12" s="20">
        <v>0</v>
      </c>
      <c r="AH12" s="20"/>
      <c r="AI12" s="20">
        <v>0</v>
      </c>
      <c r="AJ12" s="20">
        <v>0</v>
      </c>
      <c r="AK12" s="20">
        <v>0</v>
      </c>
      <c r="AL12" s="20">
        <v>0</v>
      </c>
      <c r="AM12" s="20">
        <v>0</v>
      </c>
      <c r="AN12" s="20"/>
      <c r="AO12" s="20">
        <v>0</v>
      </c>
      <c r="AP12" s="20">
        <v>0</v>
      </c>
      <c r="AQ12" s="20"/>
      <c r="AR12" s="20">
        <v>0</v>
      </c>
      <c r="AS12" s="20">
        <v>0</v>
      </c>
      <c r="AT12" s="20">
        <v>0</v>
      </c>
      <c r="AU12" s="20">
        <v>0</v>
      </c>
      <c r="AV12" s="20">
        <v>0</v>
      </c>
      <c r="AW12" s="20">
        <v>0</v>
      </c>
      <c r="AX12" s="20">
        <v>0</v>
      </c>
      <c r="AY12" s="20">
        <v>0</v>
      </c>
      <c r="AZ12" s="20">
        <v>0</v>
      </c>
      <c r="BA12" s="20">
        <v>0</v>
      </c>
      <c r="BB12" s="20">
        <v>0</v>
      </c>
      <c r="BC12" s="20">
        <v>0</v>
      </c>
      <c r="BD12" s="20"/>
      <c r="BE12" s="20">
        <v>0</v>
      </c>
    </row>
    <row r="13" spans="2:57" x14ac:dyDescent="0.25">
      <c r="B13" s="14" t="s">
        <v>319</v>
      </c>
      <c r="C13" s="20">
        <v>0.92008196721311497</v>
      </c>
      <c r="D13" s="20">
        <v>0.84210526315789502</v>
      </c>
      <c r="E13" s="20">
        <v>0.85507246376811596</v>
      </c>
      <c r="F13" s="20">
        <v>0.97619047619047605</v>
      </c>
      <c r="G13" s="20">
        <v>0.92156862745098</v>
      </c>
      <c r="H13" s="20"/>
      <c r="I13" s="20">
        <v>0.91845493562231795</v>
      </c>
      <c r="J13" s="20">
        <v>0.92156862745098</v>
      </c>
      <c r="K13" s="20"/>
      <c r="L13" s="20">
        <v>0.90476190476190499</v>
      </c>
      <c r="M13" s="20">
        <v>0.92800000000000005</v>
      </c>
      <c r="N13" s="20">
        <v>0.94078947368421095</v>
      </c>
      <c r="O13" s="20">
        <v>0.89864864864864902</v>
      </c>
      <c r="P13" s="20"/>
      <c r="Q13" s="20">
        <v>0.85714285714285698</v>
      </c>
      <c r="R13" s="20">
        <v>0.91666666666666696</v>
      </c>
      <c r="S13" s="20">
        <v>0.97826086956521696</v>
      </c>
      <c r="T13" s="20">
        <v>0.91836734693877597</v>
      </c>
      <c r="U13" s="20">
        <v>0.94366197183098599</v>
      </c>
      <c r="V13" s="20">
        <v>0.92</v>
      </c>
      <c r="W13" s="20">
        <v>0.934782608695652</v>
      </c>
      <c r="X13" s="20">
        <v>0.90291262135922301</v>
      </c>
      <c r="Y13" s="20"/>
      <c r="Z13" s="20">
        <v>0.95652173913043503</v>
      </c>
      <c r="AA13" s="20">
        <v>0.89411764705882302</v>
      </c>
      <c r="AB13" s="20">
        <v>0.94047619047619002</v>
      </c>
      <c r="AC13" s="20">
        <v>0.85882352941176499</v>
      </c>
      <c r="AD13" s="20">
        <v>0.93617021276595702</v>
      </c>
      <c r="AE13" s="20">
        <v>0.9375</v>
      </c>
      <c r="AF13" s="20">
        <v>0.94736842105263197</v>
      </c>
      <c r="AG13" s="20">
        <v>0.94117647058823495</v>
      </c>
      <c r="AH13" s="20"/>
      <c r="AI13" s="20">
        <v>0.92307692307692302</v>
      </c>
      <c r="AJ13" s="20">
        <v>0.83333333333333304</v>
      </c>
      <c r="AK13" s="20">
        <v>0.88888888888888895</v>
      </c>
      <c r="AL13" s="20">
        <v>0.94166666666666698</v>
      </c>
      <c r="AM13" s="20">
        <v>0.94252873563218398</v>
      </c>
      <c r="AN13" s="20"/>
      <c r="AO13" s="20">
        <v>0.90034364261168398</v>
      </c>
      <c r="AP13" s="20">
        <v>0.949238578680203</v>
      </c>
      <c r="AQ13" s="20"/>
      <c r="AR13" s="20">
        <v>0.81081081081081097</v>
      </c>
      <c r="AS13" s="20">
        <v>0.92156862745098</v>
      </c>
      <c r="AT13" s="20">
        <v>1</v>
      </c>
      <c r="AU13" s="20">
        <v>0.92307692307692302</v>
      </c>
      <c r="AV13" s="20">
        <v>0.96610169491525399</v>
      </c>
      <c r="AW13" s="20">
        <v>0.91666666666666696</v>
      </c>
      <c r="AX13" s="20">
        <v>0.84782608695652195</v>
      </c>
      <c r="AY13" s="20">
        <v>1</v>
      </c>
      <c r="AZ13" s="20">
        <v>0.93617021276595702</v>
      </c>
      <c r="BA13" s="20">
        <v>0.92592592592592604</v>
      </c>
      <c r="BB13" s="20">
        <v>1</v>
      </c>
      <c r="BC13" s="20">
        <v>0.92</v>
      </c>
      <c r="BD13" s="20"/>
      <c r="BE13" s="20">
        <v>0.93684210526315803</v>
      </c>
    </row>
    <row r="14" spans="2:57" x14ac:dyDescent="0.25">
      <c r="B14" s="14" t="s">
        <v>274</v>
      </c>
      <c r="C14" s="21">
        <v>-0.92008196721311497</v>
      </c>
      <c r="D14" s="21">
        <v>-0.84210526315789502</v>
      </c>
      <c r="E14" s="21">
        <v>-0.85507246376811596</v>
      </c>
      <c r="F14" s="21">
        <v>-0.97619047619047605</v>
      </c>
      <c r="G14" s="21">
        <v>-0.92156862745098</v>
      </c>
      <c r="H14" s="21"/>
      <c r="I14" s="21">
        <v>-0.91845493562231795</v>
      </c>
      <c r="J14" s="21">
        <v>-0.92156862745098</v>
      </c>
      <c r="K14" s="21"/>
      <c r="L14" s="21">
        <v>-0.90476190476190499</v>
      </c>
      <c r="M14" s="21">
        <v>-0.92800000000000005</v>
      </c>
      <c r="N14" s="21">
        <v>-0.94078947368421095</v>
      </c>
      <c r="O14" s="21">
        <v>-0.89864864864864902</v>
      </c>
      <c r="P14" s="21"/>
      <c r="Q14" s="21">
        <v>-0.85714285714285698</v>
      </c>
      <c r="R14" s="21">
        <v>-0.91666666666666696</v>
      </c>
      <c r="S14" s="21">
        <v>-0.97826086956521696</v>
      </c>
      <c r="T14" s="21">
        <v>-0.91836734693877597</v>
      </c>
      <c r="U14" s="21">
        <v>-0.94366197183098599</v>
      </c>
      <c r="V14" s="21">
        <v>-0.92</v>
      </c>
      <c r="W14" s="21">
        <v>-0.934782608695652</v>
      </c>
      <c r="X14" s="21">
        <v>-0.90291262135922301</v>
      </c>
      <c r="Y14" s="21"/>
      <c r="Z14" s="21">
        <v>-0.95652173913043503</v>
      </c>
      <c r="AA14" s="21">
        <v>-0.89411764705882302</v>
      </c>
      <c r="AB14" s="21">
        <v>-0.94047619047619002</v>
      </c>
      <c r="AC14" s="21">
        <v>-0.85882352941176499</v>
      </c>
      <c r="AD14" s="21">
        <v>-0.93617021276595702</v>
      </c>
      <c r="AE14" s="21">
        <v>-0.9375</v>
      </c>
      <c r="AF14" s="21">
        <v>-0.94736842105263197</v>
      </c>
      <c r="AG14" s="21">
        <v>-0.94117647058823495</v>
      </c>
      <c r="AH14" s="21"/>
      <c r="AI14" s="21">
        <v>-0.92307692307692302</v>
      </c>
      <c r="AJ14" s="21">
        <v>-0.83333333333333304</v>
      </c>
      <c r="AK14" s="21">
        <v>-0.88888888888888895</v>
      </c>
      <c r="AL14" s="21">
        <v>-0.94166666666666698</v>
      </c>
      <c r="AM14" s="21">
        <v>-0.94252873563218398</v>
      </c>
      <c r="AN14" s="21"/>
      <c r="AO14" s="21">
        <v>-0.90034364261168398</v>
      </c>
      <c r="AP14" s="21">
        <v>-0.949238578680203</v>
      </c>
      <c r="AQ14" s="21"/>
      <c r="AR14" s="21">
        <v>-0.81081081081081097</v>
      </c>
      <c r="AS14" s="21">
        <v>-0.92156862745098</v>
      </c>
      <c r="AT14" s="21">
        <v>-1</v>
      </c>
      <c r="AU14" s="21">
        <v>-0.92307692307692302</v>
      </c>
      <c r="AV14" s="21">
        <v>-0.96610169491525399</v>
      </c>
      <c r="AW14" s="21">
        <v>-0.91666666666666696</v>
      </c>
      <c r="AX14" s="21">
        <v>-0.84782608695652195</v>
      </c>
      <c r="AY14" s="21">
        <v>-1</v>
      </c>
      <c r="AZ14" s="21">
        <v>-0.93617021276595702</v>
      </c>
      <c r="BA14" s="21">
        <v>-0.92592592592592604</v>
      </c>
      <c r="BB14" s="21">
        <v>-1</v>
      </c>
      <c r="BC14" s="21">
        <v>-0.92</v>
      </c>
      <c r="BD14" s="21"/>
      <c r="BE14" s="21">
        <v>-0.93684210526315803</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342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0.36065573770491799</v>
      </c>
      <c r="D8" s="13">
        <v>0.21052631578947401</v>
      </c>
      <c r="E8" s="13">
        <v>0.26086956521739102</v>
      </c>
      <c r="F8" s="13">
        <v>0.32539682539682502</v>
      </c>
      <c r="G8" s="13">
        <v>0.42745098039215701</v>
      </c>
      <c r="H8" s="13"/>
      <c r="I8" s="13">
        <v>0.28755364806867001</v>
      </c>
      <c r="J8" s="13">
        <v>0.42745098039215701</v>
      </c>
      <c r="K8" s="13"/>
      <c r="L8" s="13">
        <v>0.42857142857142899</v>
      </c>
      <c r="M8" s="13">
        <v>0.44</v>
      </c>
      <c r="N8" s="13">
        <v>0.34210526315789502</v>
      </c>
      <c r="O8" s="13">
        <v>0.28378378378378399</v>
      </c>
      <c r="P8" s="13"/>
      <c r="Q8" s="13">
        <v>0.32142857142857101</v>
      </c>
      <c r="R8" s="13">
        <v>0.25</v>
      </c>
      <c r="S8" s="13">
        <v>0.23913043478260901</v>
      </c>
      <c r="T8" s="13">
        <v>0.44897959183673503</v>
      </c>
      <c r="U8" s="13">
        <v>0.352112676056338</v>
      </c>
      <c r="V8" s="13">
        <v>0.413333333333333</v>
      </c>
      <c r="W8" s="13">
        <v>0.36956521739130399</v>
      </c>
      <c r="X8" s="13">
        <v>0.39805825242718401</v>
      </c>
      <c r="Y8" s="13"/>
      <c r="Z8" s="13">
        <v>0.30434782608695699</v>
      </c>
      <c r="AA8" s="13">
        <v>0.38823529411764701</v>
      </c>
      <c r="AB8" s="13">
        <v>0.34523809523809501</v>
      </c>
      <c r="AC8" s="13">
        <v>0.47058823529411797</v>
      </c>
      <c r="AD8" s="13">
        <v>0.42553191489361702</v>
      </c>
      <c r="AE8" s="13">
        <v>0.29166666666666702</v>
      </c>
      <c r="AF8" s="13">
        <v>0.42105263157894701</v>
      </c>
      <c r="AG8" s="13">
        <v>0.21568627450980399</v>
      </c>
      <c r="AH8" s="13"/>
      <c r="AI8" s="13">
        <v>0.46153846153846201</v>
      </c>
      <c r="AJ8" s="13">
        <v>0.25</v>
      </c>
      <c r="AK8" s="13">
        <v>0.33333333333333298</v>
      </c>
      <c r="AL8" s="13">
        <v>0.3125</v>
      </c>
      <c r="AM8" s="13">
        <v>0.57471264367816099</v>
      </c>
      <c r="AN8" s="13"/>
      <c r="AO8" s="13">
        <v>0.33333333333333298</v>
      </c>
      <c r="AP8" s="13">
        <v>0.40101522842639598</v>
      </c>
      <c r="AQ8" s="13"/>
      <c r="AR8" s="13">
        <v>0.40540540540540498</v>
      </c>
      <c r="AS8" s="13">
        <v>0.38562091503267998</v>
      </c>
      <c r="AT8" s="13">
        <v>0.2</v>
      </c>
      <c r="AU8" s="13">
        <v>0.30769230769230799</v>
      </c>
      <c r="AV8" s="13">
        <v>0.322033898305085</v>
      </c>
      <c r="AW8" s="13">
        <v>0.38888888888888901</v>
      </c>
      <c r="AX8" s="13">
        <v>0.36956521739130399</v>
      </c>
      <c r="AY8" s="13">
        <v>0.29411764705882398</v>
      </c>
      <c r="AZ8" s="13">
        <v>0.319148936170213</v>
      </c>
      <c r="BA8" s="13">
        <v>0.18518518518518501</v>
      </c>
      <c r="BB8" s="13">
        <v>0.47826086956521702</v>
      </c>
      <c r="BC8" s="13">
        <v>0.44</v>
      </c>
      <c r="BD8" s="13"/>
      <c r="BE8" s="13">
        <v>0.4</v>
      </c>
    </row>
    <row r="9" spans="2:57" x14ac:dyDescent="0.25">
      <c r="B9" s="14" t="s">
        <v>316</v>
      </c>
      <c r="C9" s="13">
        <v>0.45081967213114799</v>
      </c>
      <c r="D9" s="13">
        <v>0.36842105263157898</v>
      </c>
      <c r="E9" s="13">
        <v>0.39130434782608697</v>
      </c>
      <c r="F9" s="13">
        <v>0.51587301587301604</v>
      </c>
      <c r="G9" s="13">
        <v>0.44705882352941201</v>
      </c>
      <c r="H9" s="13"/>
      <c r="I9" s="13">
        <v>0.45493562231759699</v>
      </c>
      <c r="J9" s="13">
        <v>0.44705882352941201</v>
      </c>
      <c r="K9" s="13"/>
      <c r="L9" s="13">
        <v>0.42857142857142899</v>
      </c>
      <c r="M9" s="13">
        <v>0.42399999999999999</v>
      </c>
      <c r="N9" s="13">
        <v>0.46052631578947401</v>
      </c>
      <c r="O9" s="13">
        <v>0.47297297297297303</v>
      </c>
      <c r="P9" s="13"/>
      <c r="Q9" s="13">
        <v>0.39285714285714302</v>
      </c>
      <c r="R9" s="13">
        <v>0.52777777777777801</v>
      </c>
      <c r="S9" s="13">
        <v>0.565217391304348</v>
      </c>
      <c r="T9" s="13">
        <v>0.38775510204081598</v>
      </c>
      <c r="U9" s="13">
        <v>0.53521126760563398</v>
      </c>
      <c r="V9" s="13">
        <v>0.413333333333333</v>
      </c>
      <c r="W9" s="13">
        <v>0.434782608695652</v>
      </c>
      <c r="X9" s="13">
        <v>0.41747572815534001</v>
      </c>
      <c r="Y9" s="13"/>
      <c r="Z9" s="13">
        <v>0.47826086956521702</v>
      </c>
      <c r="AA9" s="13">
        <v>0.4</v>
      </c>
      <c r="AB9" s="13">
        <v>0.41666666666666702</v>
      </c>
      <c r="AC9" s="13">
        <v>0.36470588235294099</v>
      </c>
      <c r="AD9" s="13">
        <v>0.40425531914893598</v>
      </c>
      <c r="AE9" s="13">
        <v>0.5625</v>
      </c>
      <c r="AF9" s="13">
        <v>0.52631578947368396</v>
      </c>
      <c r="AG9" s="13">
        <v>0.60784313725490202</v>
      </c>
      <c r="AH9" s="13"/>
      <c r="AI9" s="13">
        <v>0.30769230769230799</v>
      </c>
      <c r="AJ9" s="13">
        <v>0.52083333333333304</v>
      </c>
      <c r="AK9" s="13">
        <v>0.469135802469136</v>
      </c>
      <c r="AL9" s="13">
        <v>0.50833333333333297</v>
      </c>
      <c r="AM9" s="13">
        <v>0.28735632183908</v>
      </c>
      <c r="AN9" s="13"/>
      <c r="AO9" s="13">
        <v>0.43986254295532601</v>
      </c>
      <c r="AP9" s="13">
        <v>0.46700507614213199</v>
      </c>
      <c r="AQ9" s="13"/>
      <c r="AR9" s="13">
        <v>0.40540540540540498</v>
      </c>
      <c r="AS9" s="13">
        <v>0.40522875816993498</v>
      </c>
      <c r="AT9" s="13">
        <v>0.4</v>
      </c>
      <c r="AU9" s="13">
        <v>0.53846153846153799</v>
      </c>
      <c r="AV9" s="13">
        <v>0.47457627118644102</v>
      </c>
      <c r="AW9" s="13">
        <v>0.41666666666666702</v>
      </c>
      <c r="AX9" s="13">
        <v>0.5</v>
      </c>
      <c r="AY9" s="13">
        <v>0.58823529411764697</v>
      </c>
      <c r="AZ9" s="13">
        <v>0.48936170212766</v>
      </c>
      <c r="BA9" s="13">
        <v>0.55555555555555602</v>
      </c>
      <c r="BB9" s="13">
        <v>0.39130434782608697</v>
      </c>
      <c r="BC9" s="13">
        <v>0.44</v>
      </c>
      <c r="BD9" s="13"/>
      <c r="BE9" s="13">
        <v>0.45789473684210502</v>
      </c>
    </row>
    <row r="10" spans="2:57" x14ac:dyDescent="0.25">
      <c r="B10" s="14" t="s">
        <v>335</v>
      </c>
      <c r="C10" s="13">
        <v>0.133196721311475</v>
      </c>
      <c r="D10" s="13">
        <v>0.31578947368421101</v>
      </c>
      <c r="E10" s="13">
        <v>0.202898550724638</v>
      </c>
      <c r="F10" s="13">
        <v>0.134920634920635</v>
      </c>
      <c r="G10" s="13">
        <v>8.6274509803921595E-2</v>
      </c>
      <c r="H10" s="13"/>
      <c r="I10" s="13">
        <v>0.184549356223176</v>
      </c>
      <c r="J10" s="13">
        <v>8.6274509803921595E-2</v>
      </c>
      <c r="K10" s="13"/>
      <c r="L10" s="13">
        <v>9.5238095238095205E-2</v>
      </c>
      <c r="M10" s="13">
        <v>0.104</v>
      </c>
      <c r="N10" s="13">
        <v>0.144736842105263</v>
      </c>
      <c r="O10" s="13">
        <v>0.162162162162162</v>
      </c>
      <c r="P10" s="13"/>
      <c r="Q10" s="13">
        <v>0.19642857142857101</v>
      </c>
      <c r="R10" s="13">
        <v>0.11111111111111099</v>
      </c>
      <c r="S10" s="13">
        <v>0.173913043478261</v>
      </c>
      <c r="T10" s="13">
        <v>0.122448979591837</v>
      </c>
      <c r="U10" s="13">
        <v>4.2253521126760597E-2</v>
      </c>
      <c r="V10" s="13">
        <v>0.146666666666667</v>
      </c>
      <c r="W10" s="13">
        <v>0.173913043478261</v>
      </c>
      <c r="X10" s="13">
        <v>0.12621359223301001</v>
      </c>
      <c r="Y10" s="13"/>
      <c r="Z10" s="13">
        <v>0.115942028985507</v>
      </c>
      <c r="AA10" s="13">
        <v>0.14117647058823499</v>
      </c>
      <c r="AB10" s="13">
        <v>0.214285714285714</v>
      </c>
      <c r="AC10" s="13">
        <v>9.41176470588235E-2</v>
      </c>
      <c r="AD10" s="13">
        <v>0.12765957446808501</v>
      </c>
      <c r="AE10" s="13">
        <v>0.104166666666667</v>
      </c>
      <c r="AF10" s="13">
        <v>5.2631578947368397E-2</v>
      </c>
      <c r="AG10" s="13">
        <v>0.13725490196078399</v>
      </c>
      <c r="AH10" s="13"/>
      <c r="AI10" s="13">
        <v>0.15384615384615399</v>
      </c>
      <c r="AJ10" s="13">
        <v>0.16666666666666699</v>
      </c>
      <c r="AK10" s="13">
        <v>0.11111111111111099</v>
      </c>
      <c r="AL10" s="13">
        <v>0.141666666666667</v>
      </c>
      <c r="AM10" s="13">
        <v>9.1954022988505704E-2</v>
      </c>
      <c r="AN10" s="13"/>
      <c r="AO10" s="13">
        <v>0.164948453608247</v>
      </c>
      <c r="AP10" s="13">
        <v>8.6294416243654803E-2</v>
      </c>
      <c r="AQ10" s="13"/>
      <c r="AR10" s="13">
        <v>0.162162162162162</v>
      </c>
      <c r="AS10" s="13">
        <v>0.13725490196078399</v>
      </c>
      <c r="AT10" s="13">
        <v>0.4</v>
      </c>
      <c r="AU10" s="13">
        <v>7.69230769230769E-2</v>
      </c>
      <c r="AV10" s="13">
        <v>0.13559322033898299</v>
      </c>
      <c r="AW10" s="13">
        <v>0.16666666666666699</v>
      </c>
      <c r="AX10" s="13">
        <v>8.6956521739130405E-2</v>
      </c>
      <c r="AY10" s="13">
        <v>0.11764705882352899</v>
      </c>
      <c r="AZ10" s="13">
        <v>0.12765957446808501</v>
      </c>
      <c r="BA10" s="13">
        <v>0.148148148148148</v>
      </c>
      <c r="BB10" s="13">
        <v>8.6956521739130405E-2</v>
      </c>
      <c r="BC10" s="13">
        <v>0.12</v>
      </c>
      <c r="BD10" s="13"/>
      <c r="BE10" s="13">
        <v>9.4736842105263203E-2</v>
      </c>
    </row>
    <row r="11" spans="2:57" x14ac:dyDescent="0.25">
      <c r="B11" s="14" t="s">
        <v>318</v>
      </c>
      <c r="C11" s="13">
        <v>4.91803278688525E-2</v>
      </c>
      <c r="D11" s="13">
        <v>0.105263157894737</v>
      </c>
      <c r="E11" s="13">
        <v>0.101449275362319</v>
      </c>
      <c r="F11" s="13">
        <v>2.3809523809523801E-2</v>
      </c>
      <c r="G11" s="13">
        <v>3.9215686274509803E-2</v>
      </c>
      <c r="H11" s="13"/>
      <c r="I11" s="13">
        <v>6.0085836909871203E-2</v>
      </c>
      <c r="J11" s="13">
        <v>3.9215686274509803E-2</v>
      </c>
      <c r="K11" s="13"/>
      <c r="L11" s="13">
        <v>4.7619047619047603E-2</v>
      </c>
      <c r="M11" s="13">
        <v>2.4E-2</v>
      </c>
      <c r="N11" s="13">
        <v>5.2631578947368397E-2</v>
      </c>
      <c r="O11" s="13">
        <v>6.7567567567567599E-2</v>
      </c>
      <c r="P11" s="13"/>
      <c r="Q11" s="13">
        <v>8.9285714285714302E-2</v>
      </c>
      <c r="R11" s="13">
        <v>8.3333333333333301E-2</v>
      </c>
      <c r="S11" s="13">
        <v>0</v>
      </c>
      <c r="T11" s="13">
        <v>4.08163265306122E-2</v>
      </c>
      <c r="U11" s="13">
        <v>7.0422535211267595E-2</v>
      </c>
      <c r="V11" s="13">
        <v>2.66666666666667E-2</v>
      </c>
      <c r="W11" s="13">
        <v>2.1739130434782601E-2</v>
      </c>
      <c r="X11" s="13">
        <v>5.8252427184466E-2</v>
      </c>
      <c r="Y11" s="13"/>
      <c r="Z11" s="13">
        <v>7.2463768115942004E-2</v>
      </c>
      <c r="AA11" s="13">
        <v>7.0588235294117604E-2</v>
      </c>
      <c r="AB11" s="13">
        <v>2.3809523809523801E-2</v>
      </c>
      <c r="AC11" s="13">
        <v>5.8823529411764698E-2</v>
      </c>
      <c r="AD11" s="13">
        <v>4.2553191489361701E-2</v>
      </c>
      <c r="AE11" s="13">
        <v>4.1666666666666699E-2</v>
      </c>
      <c r="AF11" s="13">
        <v>0</v>
      </c>
      <c r="AG11" s="13">
        <v>3.9215686274509803E-2</v>
      </c>
      <c r="AH11" s="13"/>
      <c r="AI11" s="13">
        <v>7.69230769230769E-2</v>
      </c>
      <c r="AJ11" s="13">
        <v>6.25E-2</v>
      </c>
      <c r="AK11" s="13">
        <v>7.4074074074074098E-2</v>
      </c>
      <c r="AL11" s="13">
        <v>3.3333333333333298E-2</v>
      </c>
      <c r="AM11" s="13">
        <v>3.4482758620689703E-2</v>
      </c>
      <c r="AN11" s="13"/>
      <c r="AO11" s="13">
        <v>5.8419243986254303E-2</v>
      </c>
      <c r="AP11" s="13">
        <v>3.5532994923857898E-2</v>
      </c>
      <c r="AQ11" s="13"/>
      <c r="AR11" s="13">
        <v>2.7027027027027001E-2</v>
      </c>
      <c r="AS11" s="13">
        <v>7.1895424836601302E-2</v>
      </c>
      <c r="AT11" s="13">
        <v>0</v>
      </c>
      <c r="AU11" s="13">
        <v>7.69230769230769E-2</v>
      </c>
      <c r="AV11" s="13">
        <v>5.0847457627118599E-2</v>
      </c>
      <c r="AW11" s="13">
        <v>2.7777777777777801E-2</v>
      </c>
      <c r="AX11" s="13">
        <v>4.3478260869565202E-2</v>
      </c>
      <c r="AY11" s="13">
        <v>0</v>
      </c>
      <c r="AZ11" s="13">
        <v>4.2553191489361701E-2</v>
      </c>
      <c r="BA11" s="13">
        <v>7.4074074074074098E-2</v>
      </c>
      <c r="BB11" s="13">
        <v>4.3478260869565202E-2</v>
      </c>
      <c r="BC11" s="13">
        <v>0</v>
      </c>
      <c r="BD11" s="13"/>
      <c r="BE11" s="13">
        <v>4.7368421052631601E-2</v>
      </c>
    </row>
    <row r="12" spans="2:57" x14ac:dyDescent="0.25">
      <c r="B12" s="14" t="s">
        <v>82</v>
      </c>
      <c r="C12" s="20">
        <v>6.1475409836065599E-3</v>
      </c>
      <c r="D12" s="20">
        <v>0</v>
      </c>
      <c r="E12" s="20">
        <v>4.3478260869565202E-2</v>
      </c>
      <c r="F12" s="20">
        <v>0</v>
      </c>
      <c r="G12" s="20">
        <v>0</v>
      </c>
      <c r="H12" s="20"/>
      <c r="I12" s="20">
        <v>1.28755364806867E-2</v>
      </c>
      <c r="J12" s="20">
        <v>0</v>
      </c>
      <c r="K12" s="20"/>
      <c r="L12" s="20">
        <v>0</v>
      </c>
      <c r="M12" s="20">
        <v>8.0000000000000002E-3</v>
      </c>
      <c r="N12" s="20">
        <v>0</v>
      </c>
      <c r="O12" s="20">
        <v>1.35135135135135E-2</v>
      </c>
      <c r="P12" s="20"/>
      <c r="Q12" s="20">
        <v>0</v>
      </c>
      <c r="R12" s="20">
        <v>2.7777777777777801E-2</v>
      </c>
      <c r="S12" s="20">
        <v>2.1739130434782601E-2</v>
      </c>
      <c r="T12" s="20">
        <v>0</v>
      </c>
      <c r="U12" s="20">
        <v>0</v>
      </c>
      <c r="V12" s="20">
        <v>0</v>
      </c>
      <c r="W12" s="20">
        <v>0</v>
      </c>
      <c r="X12" s="20">
        <v>0</v>
      </c>
      <c r="Y12" s="20"/>
      <c r="Z12" s="20">
        <v>2.8985507246376802E-2</v>
      </c>
      <c r="AA12" s="20">
        <v>0</v>
      </c>
      <c r="AB12" s="20">
        <v>0</v>
      </c>
      <c r="AC12" s="20">
        <v>1.1764705882352899E-2</v>
      </c>
      <c r="AD12" s="20">
        <v>0</v>
      </c>
      <c r="AE12" s="20">
        <v>0</v>
      </c>
      <c r="AF12" s="20">
        <v>0</v>
      </c>
      <c r="AG12" s="20">
        <v>0</v>
      </c>
      <c r="AH12" s="20"/>
      <c r="AI12" s="20">
        <v>0</v>
      </c>
      <c r="AJ12" s="20">
        <v>0</v>
      </c>
      <c r="AK12" s="20">
        <v>1.2345679012345699E-2</v>
      </c>
      <c r="AL12" s="20">
        <v>4.1666666666666701E-3</v>
      </c>
      <c r="AM12" s="20">
        <v>1.1494252873563199E-2</v>
      </c>
      <c r="AN12" s="20"/>
      <c r="AO12" s="20">
        <v>3.4364261168384901E-3</v>
      </c>
      <c r="AP12" s="20">
        <v>1.01522842639594E-2</v>
      </c>
      <c r="AQ12" s="20"/>
      <c r="AR12" s="20">
        <v>0</v>
      </c>
      <c r="AS12" s="20">
        <v>0</v>
      </c>
      <c r="AT12" s="20">
        <v>0</v>
      </c>
      <c r="AU12" s="20">
        <v>0</v>
      </c>
      <c r="AV12" s="20">
        <v>1.6949152542372899E-2</v>
      </c>
      <c r="AW12" s="20">
        <v>0</v>
      </c>
      <c r="AX12" s="20">
        <v>0</v>
      </c>
      <c r="AY12" s="20">
        <v>0</v>
      </c>
      <c r="AZ12" s="20">
        <v>2.1276595744680899E-2</v>
      </c>
      <c r="BA12" s="20">
        <v>3.7037037037037E-2</v>
      </c>
      <c r="BB12" s="20">
        <v>0</v>
      </c>
      <c r="BC12" s="20">
        <v>0</v>
      </c>
      <c r="BD12" s="20"/>
      <c r="BE12" s="20">
        <v>0</v>
      </c>
    </row>
    <row r="13" spans="2:57" x14ac:dyDescent="0.25">
      <c r="B13" s="14" t="s">
        <v>319</v>
      </c>
      <c r="C13" s="20">
        <v>0.81147540983606603</v>
      </c>
      <c r="D13" s="20">
        <v>0.57894736842105299</v>
      </c>
      <c r="E13" s="20">
        <v>0.65217391304347805</v>
      </c>
      <c r="F13" s="20">
        <v>0.84126984126984095</v>
      </c>
      <c r="G13" s="20">
        <v>0.87450980392156896</v>
      </c>
      <c r="H13" s="20"/>
      <c r="I13" s="20">
        <v>0.742489270386266</v>
      </c>
      <c r="J13" s="20">
        <v>0.87450980392156896</v>
      </c>
      <c r="K13" s="20"/>
      <c r="L13" s="20">
        <v>0.85714285714285698</v>
      </c>
      <c r="M13" s="20">
        <v>0.86399999999999999</v>
      </c>
      <c r="N13" s="20">
        <v>0.80263157894736803</v>
      </c>
      <c r="O13" s="20">
        <v>0.75675675675675702</v>
      </c>
      <c r="P13" s="20"/>
      <c r="Q13" s="20">
        <v>0.71428571428571397</v>
      </c>
      <c r="R13" s="20">
        <v>0.77777777777777801</v>
      </c>
      <c r="S13" s="20">
        <v>0.80434782608695699</v>
      </c>
      <c r="T13" s="20">
        <v>0.83673469387755095</v>
      </c>
      <c r="U13" s="20">
        <v>0.88732394366197198</v>
      </c>
      <c r="V13" s="20">
        <v>0.82666666666666699</v>
      </c>
      <c r="W13" s="20">
        <v>0.80434782608695699</v>
      </c>
      <c r="X13" s="20">
        <v>0.81553398058252402</v>
      </c>
      <c r="Y13" s="20"/>
      <c r="Z13" s="20">
        <v>0.78260869565217395</v>
      </c>
      <c r="AA13" s="20">
        <v>0.78823529411764703</v>
      </c>
      <c r="AB13" s="20">
        <v>0.76190476190476197</v>
      </c>
      <c r="AC13" s="20">
        <v>0.83529411764705896</v>
      </c>
      <c r="AD13" s="20">
        <v>0.82978723404255295</v>
      </c>
      <c r="AE13" s="20">
        <v>0.85416666666666696</v>
      </c>
      <c r="AF13" s="20">
        <v>0.94736842105263197</v>
      </c>
      <c r="AG13" s="20">
        <v>0.82352941176470595</v>
      </c>
      <c r="AH13" s="20"/>
      <c r="AI13" s="20">
        <v>0.76923076923076905</v>
      </c>
      <c r="AJ13" s="20">
        <v>0.77083333333333304</v>
      </c>
      <c r="AK13" s="20">
        <v>0.80246913580246904</v>
      </c>
      <c r="AL13" s="20">
        <v>0.82083333333333297</v>
      </c>
      <c r="AM13" s="20">
        <v>0.86206896551724099</v>
      </c>
      <c r="AN13" s="20"/>
      <c r="AO13" s="20">
        <v>0.77319587628866004</v>
      </c>
      <c r="AP13" s="20">
        <v>0.86802030456852797</v>
      </c>
      <c r="AQ13" s="20"/>
      <c r="AR13" s="20">
        <v>0.81081081081081097</v>
      </c>
      <c r="AS13" s="20">
        <v>0.79084967320261401</v>
      </c>
      <c r="AT13" s="20">
        <v>0.6</v>
      </c>
      <c r="AU13" s="20">
        <v>0.84615384615384603</v>
      </c>
      <c r="AV13" s="20">
        <v>0.79661016949152497</v>
      </c>
      <c r="AW13" s="20">
        <v>0.80555555555555602</v>
      </c>
      <c r="AX13" s="20">
        <v>0.86956521739130399</v>
      </c>
      <c r="AY13" s="20">
        <v>0.88235294117647101</v>
      </c>
      <c r="AZ13" s="20">
        <v>0.80851063829787195</v>
      </c>
      <c r="BA13" s="20">
        <v>0.74074074074074103</v>
      </c>
      <c r="BB13" s="20">
        <v>0.86956521739130399</v>
      </c>
      <c r="BC13" s="20">
        <v>0.88</v>
      </c>
      <c r="BD13" s="20"/>
      <c r="BE13" s="20">
        <v>0.85789473684210504</v>
      </c>
    </row>
    <row r="14" spans="2:57" x14ac:dyDescent="0.25">
      <c r="B14" s="14" t="s">
        <v>274</v>
      </c>
      <c r="C14" s="21">
        <v>-0.80532786885245899</v>
      </c>
      <c r="D14" s="21">
        <v>-0.57894736842105299</v>
      </c>
      <c r="E14" s="21">
        <v>-0.60869565217391297</v>
      </c>
      <c r="F14" s="21">
        <v>-0.84126984126984095</v>
      </c>
      <c r="G14" s="21">
        <v>-0.87450980392156896</v>
      </c>
      <c r="H14" s="21"/>
      <c r="I14" s="21">
        <v>-0.72961373390557904</v>
      </c>
      <c r="J14" s="21">
        <v>-0.87450980392156896</v>
      </c>
      <c r="K14" s="21"/>
      <c r="L14" s="21">
        <v>-0.85714285714285698</v>
      </c>
      <c r="M14" s="21">
        <v>-0.85599999999999998</v>
      </c>
      <c r="N14" s="21">
        <v>-0.80263157894736803</v>
      </c>
      <c r="O14" s="21">
        <v>-0.74324324324324298</v>
      </c>
      <c r="P14" s="21"/>
      <c r="Q14" s="21">
        <v>-0.71428571428571397</v>
      </c>
      <c r="R14" s="21">
        <v>-0.75</v>
      </c>
      <c r="S14" s="21">
        <v>-0.78260869565217395</v>
      </c>
      <c r="T14" s="21">
        <v>-0.83673469387755095</v>
      </c>
      <c r="U14" s="21">
        <v>-0.88732394366197198</v>
      </c>
      <c r="V14" s="21">
        <v>-0.82666666666666699</v>
      </c>
      <c r="W14" s="21">
        <v>-0.80434782608695699</v>
      </c>
      <c r="X14" s="21">
        <v>-0.81553398058252402</v>
      </c>
      <c r="Y14" s="21"/>
      <c r="Z14" s="21">
        <v>-0.75362318840579701</v>
      </c>
      <c r="AA14" s="21">
        <v>-0.78823529411764703</v>
      </c>
      <c r="AB14" s="21">
        <v>-0.76190476190476197</v>
      </c>
      <c r="AC14" s="21">
        <v>-0.82352941176470595</v>
      </c>
      <c r="AD14" s="21">
        <v>-0.82978723404255295</v>
      </c>
      <c r="AE14" s="21">
        <v>-0.85416666666666696</v>
      </c>
      <c r="AF14" s="21">
        <v>-0.94736842105263197</v>
      </c>
      <c r="AG14" s="21">
        <v>-0.82352941176470595</v>
      </c>
      <c r="AH14" s="21"/>
      <c r="AI14" s="21">
        <v>-0.76923076923076905</v>
      </c>
      <c r="AJ14" s="21">
        <v>-0.77083333333333304</v>
      </c>
      <c r="AK14" s="21">
        <v>-0.79012345679012297</v>
      </c>
      <c r="AL14" s="21">
        <v>-0.81666666666666698</v>
      </c>
      <c r="AM14" s="21">
        <v>-0.85057471264367801</v>
      </c>
      <c r="AN14" s="21"/>
      <c r="AO14" s="21">
        <v>-0.76975945017182101</v>
      </c>
      <c r="AP14" s="21">
        <v>-0.85786802030456899</v>
      </c>
      <c r="AQ14" s="21"/>
      <c r="AR14" s="21">
        <v>-0.81081081081081097</v>
      </c>
      <c r="AS14" s="21">
        <v>-0.79084967320261401</v>
      </c>
      <c r="AT14" s="21">
        <v>-0.6</v>
      </c>
      <c r="AU14" s="21">
        <v>-0.84615384615384603</v>
      </c>
      <c r="AV14" s="21">
        <v>-0.77966101694915302</v>
      </c>
      <c r="AW14" s="21">
        <v>-0.80555555555555602</v>
      </c>
      <c r="AX14" s="21">
        <v>-0.86956521739130399</v>
      </c>
      <c r="AY14" s="21">
        <v>-0.88235294117647101</v>
      </c>
      <c r="AZ14" s="21">
        <v>-0.78723404255319196</v>
      </c>
      <c r="BA14" s="21">
        <v>-0.70370370370370405</v>
      </c>
      <c r="BB14" s="21">
        <v>-0.86956521739130399</v>
      </c>
      <c r="BC14" s="21">
        <v>-0.88</v>
      </c>
      <c r="BD14" s="21"/>
      <c r="BE14" s="21">
        <v>-0.85789473684210504</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343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488</v>
      </c>
      <c r="D7" s="10">
        <v>38</v>
      </c>
      <c r="E7" s="10">
        <v>69</v>
      </c>
      <c r="F7" s="10">
        <v>126</v>
      </c>
      <c r="G7" s="10">
        <v>255</v>
      </c>
      <c r="H7" s="10"/>
      <c r="I7" s="10">
        <v>233</v>
      </c>
      <c r="J7" s="10">
        <v>255</v>
      </c>
      <c r="K7" s="10"/>
      <c r="L7" s="10">
        <v>63</v>
      </c>
      <c r="M7" s="10">
        <v>125</v>
      </c>
      <c r="N7" s="10">
        <v>152</v>
      </c>
      <c r="O7" s="10">
        <v>148</v>
      </c>
      <c r="P7" s="10"/>
      <c r="Q7" s="10">
        <v>56</v>
      </c>
      <c r="R7" s="10">
        <v>36</v>
      </c>
      <c r="S7" s="10">
        <v>46</v>
      </c>
      <c r="T7" s="10">
        <v>49</v>
      </c>
      <c r="U7" s="10">
        <v>71</v>
      </c>
      <c r="V7" s="10">
        <v>75</v>
      </c>
      <c r="W7" s="10">
        <v>46</v>
      </c>
      <c r="X7" s="10">
        <v>103</v>
      </c>
      <c r="Y7" s="10"/>
      <c r="Z7" s="10">
        <v>69</v>
      </c>
      <c r="AA7" s="10">
        <v>85</v>
      </c>
      <c r="AB7" s="10">
        <v>84</v>
      </c>
      <c r="AC7" s="10">
        <v>85</v>
      </c>
      <c r="AD7" s="10">
        <v>47</v>
      </c>
      <c r="AE7" s="10">
        <v>48</v>
      </c>
      <c r="AF7" s="10">
        <v>19</v>
      </c>
      <c r="AG7" s="10">
        <v>51</v>
      </c>
      <c r="AH7" s="10"/>
      <c r="AI7" s="10">
        <v>26</v>
      </c>
      <c r="AJ7" s="10">
        <v>48</v>
      </c>
      <c r="AK7" s="10">
        <v>81</v>
      </c>
      <c r="AL7" s="10">
        <v>240</v>
      </c>
      <c r="AM7" s="10">
        <v>87</v>
      </c>
      <c r="AN7" s="10"/>
      <c r="AO7" s="10">
        <v>291</v>
      </c>
      <c r="AP7" s="10">
        <v>197</v>
      </c>
      <c r="AQ7" s="10"/>
      <c r="AR7" s="10">
        <v>37</v>
      </c>
      <c r="AS7" s="10">
        <v>153</v>
      </c>
      <c r="AT7" s="10">
        <v>5</v>
      </c>
      <c r="AU7" s="10">
        <v>13</v>
      </c>
      <c r="AV7" s="10">
        <v>59</v>
      </c>
      <c r="AW7" s="10">
        <v>36</v>
      </c>
      <c r="AX7" s="10">
        <v>46</v>
      </c>
      <c r="AY7" s="10">
        <v>17</v>
      </c>
      <c r="AZ7" s="10">
        <v>47</v>
      </c>
      <c r="BA7" s="10">
        <v>27</v>
      </c>
      <c r="BB7" s="10">
        <v>23</v>
      </c>
      <c r="BC7" s="10">
        <v>25</v>
      </c>
      <c r="BD7" s="10"/>
      <c r="BE7" s="10">
        <v>190</v>
      </c>
    </row>
    <row r="8" spans="2:57" x14ac:dyDescent="0.25">
      <c r="B8" s="14" t="s">
        <v>315</v>
      </c>
      <c r="C8" s="13">
        <v>0.52868852459016402</v>
      </c>
      <c r="D8" s="13">
        <v>0.44736842105263203</v>
      </c>
      <c r="E8" s="13">
        <v>0.39130434782608697</v>
      </c>
      <c r="F8" s="13">
        <v>0.48412698412698402</v>
      </c>
      <c r="G8" s="13">
        <v>0.6</v>
      </c>
      <c r="H8" s="13"/>
      <c r="I8" s="13">
        <v>0.450643776824034</v>
      </c>
      <c r="J8" s="13">
        <v>0.6</v>
      </c>
      <c r="K8" s="13"/>
      <c r="L8" s="13">
        <v>0.50793650793650802</v>
      </c>
      <c r="M8" s="13">
        <v>0.48799999999999999</v>
      </c>
      <c r="N8" s="13">
        <v>0.56578947368421095</v>
      </c>
      <c r="O8" s="13">
        <v>0.53378378378378399</v>
      </c>
      <c r="P8" s="13"/>
      <c r="Q8" s="13">
        <v>0.33928571428571402</v>
      </c>
      <c r="R8" s="13">
        <v>0.41666666666666702</v>
      </c>
      <c r="S8" s="13">
        <v>0.47826086956521702</v>
      </c>
      <c r="T8" s="13">
        <v>0.469387755102041</v>
      </c>
      <c r="U8" s="13">
        <v>0.57746478873239404</v>
      </c>
      <c r="V8" s="13">
        <v>0.56000000000000005</v>
      </c>
      <c r="W8" s="13">
        <v>0.58695652173913004</v>
      </c>
      <c r="X8" s="13">
        <v>0.64077669902912604</v>
      </c>
      <c r="Y8" s="13"/>
      <c r="Z8" s="13">
        <v>0.39130434782608697</v>
      </c>
      <c r="AA8" s="13">
        <v>0.57647058823529396</v>
      </c>
      <c r="AB8" s="13">
        <v>0.53571428571428603</v>
      </c>
      <c r="AC8" s="13">
        <v>0.63529411764705901</v>
      </c>
      <c r="AD8" s="13">
        <v>0.59574468085106402</v>
      </c>
      <c r="AE8" s="13">
        <v>0.39583333333333298</v>
      </c>
      <c r="AF8" s="13">
        <v>0.42105263157894701</v>
      </c>
      <c r="AG8" s="13">
        <v>0.54901960784313697</v>
      </c>
      <c r="AH8" s="13"/>
      <c r="AI8" s="13">
        <v>0.61538461538461497</v>
      </c>
      <c r="AJ8" s="13">
        <v>0.33333333333333298</v>
      </c>
      <c r="AK8" s="13">
        <v>0.43209876543209902</v>
      </c>
      <c r="AL8" s="13">
        <v>0.54583333333333295</v>
      </c>
      <c r="AM8" s="13">
        <v>0.67816091954022995</v>
      </c>
      <c r="AN8" s="13"/>
      <c r="AO8" s="13">
        <v>0.53951890034364303</v>
      </c>
      <c r="AP8" s="13">
        <v>0.512690355329949</v>
      </c>
      <c r="AQ8" s="13"/>
      <c r="AR8" s="13">
        <v>0.40540540540540498</v>
      </c>
      <c r="AS8" s="13">
        <v>0.54901960784313697</v>
      </c>
      <c r="AT8" s="13">
        <v>0.2</v>
      </c>
      <c r="AU8" s="13">
        <v>0.53846153846153799</v>
      </c>
      <c r="AV8" s="13">
        <v>0.54237288135593198</v>
      </c>
      <c r="AW8" s="13">
        <v>0.47222222222222199</v>
      </c>
      <c r="AX8" s="13">
        <v>0.45652173913043498</v>
      </c>
      <c r="AY8" s="13">
        <v>0.70588235294117696</v>
      </c>
      <c r="AZ8" s="13">
        <v>0.59574468085106402</v>
      </c>
      <c r="BA8" s="13">
        <v>0.51851851851851805</v>
      </c>
      <c r="BB8" s="13">
        <v>0.60869565217391297</v>
      </c>
      <c r="BC8" s="13">
        <v>0.52</v>
      </c>
      <c r="BD8" s="13"/>
      <c r="BE8" s="13">
        <v>0.58947368421052604</v>
      </c>
    </row>
    <row r="9" spans="2:57" x14ac:dyDescent="0.25">
      <c r="B9" s="14" t="s">
        <v>316</v>
      </c>
      <c r="C9" s="13">
        <v>0.38319672131147497</v>
      </c>
      <c r="D9" s="13">
        <v>0.34210526315789502</v>
      </c>
      <c r="E9" s="13">
        <v>0.44927536231884102</v>
      </c>
      <c r="F9" s="13">
        <v>0.42063492063492097</v>
      </c>
      <c r="G9" s="13">
        <v>0.35294117647058798</v>
      </c>
      <c r="H9" s="13"/>
      <c r="I9" s="13">
        <v>0.41630901287553601</v>
      </c>
      <c r="J9" s="13">
        <v>0.35294117647058798</v>
      </c>
      <c r="K9" s="13"/>
      <c r="L9" s="13">
        <v>0.39682539682539703</v>
      </c>
      <c r="M9" s="13">
        <v>0.44</v>
      </c>
      <c r="N9" s="13">
        <v>0.34868421052631599</v>
      </c>
      <c r="O9" s="13">
        <v>0.36486486486486502</v>
      </c>
      <c r="P9" s="13"/>
      <c r="Q9" s="13">
        <v>0.46428571428571402</v>
      </c>
      <c r="R9" s="13">
        <v>0.41666666666666702</v>
      </c>
      <c r="S9" s="13">
        <v>0.45652173913043498</v>
      </c>
      <c r="T9" s="13">
        <v>0.42857142857142899</v>
      </c>
      <c r="U9" s="13">
        <v>0.338028169014085</v>
      </c>
      <c r="V9" s="13">
        <v>0.44</v>
      </c>
      <c r="W9" s="13">
        <v>0.36956521739130399</v>
      </c>
      <c r="X9" s="13">
        <v>0.27184466019417503</v>
      </c>
      <c r="Y9" s="13"/>
      <c r="Z9" s="13">
        <v>0.55072463768115898</v>
      </c>
      <c r="AA9" s="13">
        <v>0.34117647058823503</v>
      </c>
      <c r="AB9" s="13">
        <v>0.35714285714285698</v>
      </c>
      <c r="AC9" s="13">
        <v>0.28235294117647097</v>
      </c>
      <c r="AD9" s="13">
        <v>0.340425531914894</v>
      </c>
      <c r="AE9" s="13">
        <v>0.47916666666666702</v>
      </c>
      <c r="AF9" s="13">
        <v>0.52631578947368396</v>
      </c>
      <c r="AG9" s="13">
        <v>0.33333333333333298</v>
      </c>
      <c r="AH9" s="13"/>
      <c r="AI9" s="13">
        <v>0.269230769230769</v>
      </c>
      <c r="AJ9" s="13">
        <v>0.5</v>
      </c>
      <c r="AK9" s="13">
        <v>0.44444444444444398</v>
      </c>
      <c r="AL9" s="13">
        <v>0.391666666666667</v>
      </c>
      <c r="AM9" s="13">
        <v>0.26436781609195398</v>
      </c>
      <c r="AN9" s="13"/>
      <c r="AO9" s="13">
        <v>0.36426116838487999</v>
      </c>
      <c r="AP9" s="13">
        <v>0.41116751269035501</v>
      </c>
      <c r="AQ9" s="13"/>
      <c r="AR9" s="13">
        <v>0.40540540540540498</v>
      </c>
      <c r="AS9" s="13">
        <v>0.35947712418300698</v>
      </c>
      <c r="AT9" s="13">
        <v>0.6</v>
      </c>
      <c r="AU9" s="13">
        <v>0.46153846153846201</v>
      </c>
      <c r="AV9" s="13">
        <v>0.42372881355932202</v>
      </c>
      <c r="AW9" s="13">
        <v>0.41666666666666702</v>
      </c>
      <c r="AX9" s="13">
        <v>0.45652173913043498</v>
      </c>
      <c r="AY9" s="13">
        <v>0.23529411764705899</v>
      </c>
      <c r="AZ9" s="13">
        <v>0.340425531914894</v>
      </c>
      <c r="BA9" s="13">
        <v>0.33333333333333298</v>
      </c>
      <c r="BB9" s="13">
        <v>0.26086956521739102</v>
      </c>
      <c r="BC9" s="13">
        <v>0.48</v>
      </c>
      <c r="BD9" s="13"/>
      <c r="BE9" s="13">
        <v>0.336842105263158</v>
      </c>
    </row>
    <row r="10" spans="2:57" x14ac:dyDescent="0.25">
      <c r="B10" s="14" t="s">
        <v>335</v>
      </c>
      <c r="C10" s="13">
        <v>6.9672131147541005E-2</v>
      </c>
      <c r="D10" s="13">
        <v>0.13157894736842099</v>
      </c>
      <c r="E10" s="13">
        <v>0.14492753623188401</v>
      </c>
      <c r="F10" s="13">
        <v>7.1428571428571397E-2</v>
      </c>
      <c r="G10" s="13">
        <v>3.9215686274509803E-2</v>
      </c>
      <c r="H10" s="13"/>
      <c r="I10" s="13">
        <v>0.10300429184549401</v>
      </c>
      <c r="J10" s="13">
        <v>3.9215686274509803E-2</v>
      </c>
      <c r="K10" s="13"/>
      <c r="L10" s="13">
        <v>6.3492063492063502E-2</v>
      </c>
      <c r="M10" s="13">
        <v>6.4000000000000001E-2</v>
      </c>
      <c r="N10" s="13">
        <v>7.2368421052631596E-2</v>
      </c>
      <c r="O10" s="13">
        <v>7.4324324324324301E-2</v>
      </c>
      <c r="P10" s="13"/>
      <c r="Q10" s="13">
        <v>0.14285714285714299</v>
      </c>
      <c r="R10" s="13">
        <v>0.13888888888888901</v>
      </c>
      <c r="S10" s="13">
        <v>6.5217391304347797E-2</v>
      </c>
      <c r="T10" s="13">
        <v>6.1224489795918401E-2</v>
      </c>
      <c r="U10" s="13">
        <v>7.0422535211267595E-2</v>
      </c>
      <c r="V10" s="13">
        <v>0</v>
      </c>
      <c r="W10" s="13">
        <v>4.3478260869565202E-2</v>
      </c>
      <c r="X10" s="13">
        <v>6.7961165048543701E-2</v>
      </c>
      <c r="Y10" s="13"/>
      <c r="Z10" s="13">
        <v>4.3478260869565202E-2</v>
      </c>
      <c r="AA10" s="13">
        <v>7.0588235294117604E-2</v>
      </c>
      <c r="AB10" s="13">
        <v>8.3333333333333301E-2</v>
      </c>
      <c r="AC10" s="13">
        <v>5.8823529411764698E-2</v>
      </c>
      <c r="AD10" s="13">
        <v>4.2553191489361701E-2</v>
      </c>
      <c r="AE10" s="13">
        <v>0.104166666666667</v>
      </c>
      <c r="AF10" s="13">
        <v>5.2631578947368397E-2</v>
      </c>
      <c r="AG10" s="13">
        <v>9.8039215686274495E-2</v>
      </c>
      <c r="AH10" s="13"/>
      <c r="AI10" s="13">
        <v>3.8461538461538498E-2</v>
      </c>
      <c r="AJ10" s="13">
        <v>0.104166666666667</v>
      </c>
      <c r="AK10" s="13">
        <v>0.12345679012345701</v>
      </c>
      <c r="AL10" s="13">
        <v>0.05</v>
      </c>
      <c r="AM10" s="13">
        <v>4.5977011494252901E-2</v>
      </c>
      <c r="AN10" s="13"/>
      <c r="AO10" s="13">
        <v>7.2164948453608199E-2</v>
      </c>
      <c r="AP10" s="13">
        <v>6.5989847715736002E-2</v>
      </c>
      <c r="AQ10" s="13"/>
      <c r="AR10" s="13">
        <v>0.162162162162162</v>
      </c>
      <c r="AS10" s="13">
        <v>5.8823529411764698E-2</v>
      </c>
      <c r="AT10" s="13">
        <v>0.2</v>
      </c>
      <c r="AU10" s="13">
        <v>0</v>
      </c>
      <c r="AV10" s="13">
        <v>0</v>
      </c>
      <c r="AW10" s="13">
        <v>0.11111111111111099</v>
      </c>
      <c r="AX10" s="13">
        <v>8.6956521739130405E-2</v>
      </c>
      <c r="AY10" s="13">
        <v>5.8823529411764698E-2</v>
      </c>
      <c r="AZ10" s="13">
        <v>4.2553191489361701E-2</v>
      </c>
      <c r="BA10" s="13">
        <v>0.148148148148148</v>
      </c>
      <c r="BB10" s="13">
        <v>0.13043478260869601</v>
      </c>
      <c r="BC10" s="13">
        <v>0</v>
      </c>
      <c r="BD10" s="13"/>
      <c r="BE10" s="13">
        <v>6.3157894736842093E-2</v>
      </c>
    </row>
    <row r="11" spans="2:57" x14ac:dyDescent="0.25">
      <c r="B11" s="14" t="s">
        <v>318</v>
      </c>
      <c r="C11" s="13">
        <v>1.4344262295082E-2</v>
      </c>
      <c r="D11" s="13">
        <v>7.8947368421052599E-2</v>
      </c>
      <c r="E11" s="13">
        <v>1.4492753623188401E-2</v>
      </c>
      <c r="F11" s="13">
        <v>7.9365079365079395E-3</v>
      </c>
      <c r="G11" s="13">
        <v>7.8431372549019607E-3</v>
      </c>
      <c r="H11" s="13"/>
      <c r="I11" s="13">
        <v>2.14592274678112E-2</v>
      </c>
      <c r="J11" s="13">
        <v>7.8431372549019607E-3</v>
      </c>
      <c r="K11" s="13"/>
      <c r="L11" s="13">
        <v>3.1746031746031703E-2</v>
      </c>
      <c r="M11" s="13">
        <v>8.0000000000000002E-3</v>
      </c>
      <c r="N11" s="13">
        <v>6.5789473684210497E-3</v>
      </c>
      <c r="O11" s="13">
        <v>2.0270270270270299E-2</v>
      </c>
      <c r="P11" s="13"/>
      <c r="Q11" s="13">
        <v>5.3571428571428603E-2</v>
      </c>
      <c r="R11" s="13">
        <v>2.7777777777777801E-2</v>
      </c>
      <c r="S11" s="13">
        <v>0</v>
      </c>
      <c r="T11" s="13">
        <v>2.04081632653061E-2</v>
      </c>
      <c r="U11" s="13">
        <v>1.4084507042253501E-2</v>
      </c>
      <c r="V11" s="13">
        <v>0</v>
      </c>
      <c r="W11" s="13">
        <v>0</v>
      </c>
      <c r="X11" s="13">
        <v>9.7087378640776708E-3</v>
      </c>
      <c r="Y11" s="13"/>
      <c r="Z11" s="13">
        <v>1.4492753623188401E-2</v>
      </c>
      <c r="AA11" s="13">
        <v>1.1764705882352899E-2</v>
      </c>
      <c r="AB11" s="13">
        <v>1.1904761904761901E-2</v>
      </c>
      <c r="AC11" s="13">
        <v>2.3529411764705899E-2</v>
      </c>
      <c r="AD11" s="13">
        <v>2.1276595744680899E-2</v>
      </c>
      <c r="AE11" s="13">
        <v>2.0833333333333301E-2</v>
      </c>
      <c r="AF11" s="13">
        <v>0</v>
      </c>
      <c r="AG11" s="13">
        <v>0</v>
      </c>
      <c r="AH11" s="13"/>
      <c r="AI11" s="13">
        <v>7.69230769230769E-2</v>
      </c>
      <c r="AJ11" s="13">
        <v>4.1666666666666699E-2</v>
      </c>
      <c r="AK11" s="13">
        <v>0</v>
      </c>
      <c r="AL11" s="13">
        <v>8.3333333333333297E-3</v>
      </c>
      <c r="AM11" s="13">
        <v>1.1494252873563199E-2</v>
      </c>
      <c r="AN11" s="13"/>
      <c r="AO11" s="13">
        <v>2.06185567010309E-2</v>
      </c>
      <c r="AP11" s="13">
        <v>5.0761421319797002E-3</v>
      </c>
      <c r="AQ11" s="13"/>
      <c r="AR11" s="13">
        <v>2.7027027027027001E-2</v>
      </c>
      <c r="AS11" s="13">
        <v>2.61437908496732E-2</v>
      </c>
      <c r="AT11" s="13">
        <v>0</v>
      </c>
      <c r="AU11" s="13">
        <v>0</v>
      </c>
      <c r="AV11" s="13">
        <v>3.3898305084745797E-2</v>
      </c>
      <c r="AW11" s="13">
        <v>0</v>
      </c>
      <c r="AX11" s="13">
        <v>0</v>
      </c>
      <c r="AY11" s="13">
        <v>0</v>
      </c>
      <c r="AZ11" s="13">
        <v>0</v>
      </c>
      <c r="BA11" s="13">
        <v>0</v>
      </c>
      <c r="BB11" s="13">
        <v>0</v>
      </c>
      <c r="BC11" s="13">
        <v>0</v>
      </c>
      <c r="BD11" s="13"/>
      <c r="BE11" s="13">
        <v>1.05263157894737E-2</v>
      </c>
    </row>
    <row r="12" spans="2:57" x14ac:dyDescent="0.25">
      <c r="B12" s="14" t="s">
        <v>82</v>
      </c>
      <c r="C12" s="20">
        <v>4.0983606557377103E-3</v>
      </c>
      <c r="D12" s="20">
        <v>0</v>
      </c>
      <c r="E12" s="20">
        <v>0</v>
      </c>
      <c r="F12" s="20">
        <v>1.58730158730159E-2</v>
      </c>
      <c r="G12" s="20">
        <v>0</v>
      </c>
      <c r="H12" s="20"/>
      <c r="I12" s="20">
        <v>8.58369098712446E-3</v>
      </c>
      <c r="J12" s="20">
        <v>0</v>
      </c>
      <c r="K12" s="20"/>
      <c r="L12" s="20">
        <v>0</v>
      </c>
      <c r="M12" s="20">
        <v>0</v>
      </c>
      <c r="N12" s="20">
        <v>6.5789473684210497E-3</v>
      </c>
      <c r="O12" s="20">
        <v>6.7567567567567597E-3</v>
      </c>
      <c r="P12" s="20"/>
      <c r="Q12" s="20">
        <v>0</v>
      </c>
      <c r="R12" s="20">
        <v>0</v>
      </c>
      <c r="S12" s="20">
        <v>0</v>
      </c>
      <c r="T12" s="20">
        <v>2.04081632653061E-2</v>
      </c>
      <c r="U12" s="20">
        <v>0</v>
      </c>
      <c r="V12" s="20">
        <v>0</v>
      </c>
      <c r="W12" s="20">
        <v>0</v>
      </c>
      <c r="X12" s="20">
        <v>9.7087378640776708E-3</v>
      </c>
      <c r="Y12" s="20"/>
      <c r="Z12" s="20">
        <v>0</v>
      </c>
      <c r="AA12" s="20">
        <v>0</v>
      </c>
      <c r="AB12" s="20">
        <v>1.1904761904761901E-2</v>
      </c>
      <c r="AC12" s="20">
        <v>0</v>
      </c>
      <c r="AD12" s="20">
        <v>0</v>
      </c>
      <c r="AE12" s="20">
        <v>0</v>
      </c>
      <c r="AF12" s="20">
        <v>0</v>
      </c>
      <c r="AG12" s="20">
        <v>1.9607843137254902E-2</v>
      </c>
      <c r="AH12" s="20"/>
      <c r="AI12" s="20">
        <v>0</v>
      </c>
      <c r="AJ12" s="20">
        <v>2.0833333333333301E-2</v>
      </c>
      <c r="AK12" s="20">
        <v>0</v>
      </c>
      <c r="AL12" s="20">
        <v>4.1666666666666701E-3</v>
      </c>
      <c r="AM12" s="20">
        <v>0</v>
      </c>
      <c r="AN12" s="20"/>
      <c r="AO12" s="20">
        <v>3.4364261168384901E-3</v>
      </c>
      <c r="AP12" s="20">
        <v>5.0761421319797002E-3</v>
      </c>
      <c r="AQ12" s="20"/>
      <c r="AR12" s="20">
        <v>0</v>
      </c>
      <c r="AS12" s="20">
        <v>6.5359477124183E-3</v>
      </c>
      <c r="AT12" s="20">
        <v>0</v>
      </c>
      <c r="AU12" s="20">
        <v>0</v>
      </c>
      <c r="AV12" s="20">
        <v>0</v>
      </c>
      <c r="AW12" s="20">
        <v>0</v>
      </c>
      <c r="AX12" s="20">
        <v>0</v>
      </c>
      <c r="AY12" s="20">
        <v>0</v>
      </c>
      <c r="AZ12" s="20">
        <v>2.1276595744680899E-2</v>
      </c>
      <c r="BA12" s="20">
        <v>0</v>
      </c>
      <c r="BB12" s="20">
        <v>0</v>
      </c>
      <c r="BC12" s="20">
        <v>0</v>
      </c>
      <c r="BD12" s="20"/>
      <c r="BE12" s="20">
        <v>0</v>
      </c>
    </row>
    <row r="13" spans="2:57" x14ac:dyDescent="0.25">
      <c r="B13" s="14" t="s">
        <v>319</v>
      </c>
      <c r="C13" s="20">
        <v>0.911885245901639</v>
      </c>
      <c r="D13" s="20">
        <v>0.78947368421052599</v>
      </c>
      <c r="E13" s="20">
        <v>0.84057971014492705</v>
      </c>
      <c r="F13" s="20">
        <v>0.90476190476190499</v>
      </c>
      <c r="G13" s="20">
        <v>0.95294117647058796</v>
      </c>
      <c r="H13" s="20"/>
      <c r="I13" s="20">
        <v>0.86695278969957101</v>
      </c>
      <c r="J13" s="20">
        <v>0.95294117647058796</v>
      </c>
      <c r="K13" s="20"/>
      <c r="L13" s="20">
        <v>0.90476190476190499</v>
      </c>
      <c r="M13" s="20">
        <v>0.92800000000000005</v>
      </c>
      <c r="N13" s="20">
        <v>0.91447368421052599</v>
      </c>
      <c r="O13" s="20">
        <v>0.89864864864864902</v>
      </c>
      <c r="P13" s="20"/>
      <c r="Q13" s="20">
        <v>0.80357142857142905</v>
      </c>
      <c r="R13" s="20">
        <v>0.83333333333333304</v>
      </c>
      <c r="S13" s="20">
        <v>0.934782608695652</v>
      </c>
      <c r="T13" s="20">
        <v>0.89795918367346905</v>
      </c>
      <c r="U13" s="20">
        <v>0.91549295774647899</v>
      </c>
      <c r="V13" s="20">
        <v>1</v>
      </c>
      <c r="W13" s="20">
        <v>0.95652173913043503</v>
      </c>
      <c r="X13" s="20">
        <v>0.91262135922330101</v>
      </c>
      <c r="Y13" s="20"/>
      <c r="Z13" s="20">
        <v>0.94202898550724601</v>
      </c>
      <c r="AA13" s="20">
        <v>0.91764705882352904</v>
      </c>
      <c r="AB13" s="20">
        <v>0.89285714285714302</v>
      </c>
      <c r="AC13" s="20">
        <v>0.91764705882352904</v>
      </c>
      <c r="AD13" s="20">
        <v>0.93617021276595702</v>
      </c>
      <c r="AE13" s="20">
        <v>0.875</v>
      </c>
      <c r="AF13" s="20">
        <v>0.94736842105263197</v>
      </c>
      <c r="AG13" s="20">
        <v>0.88235294117647101</v>
      </c>
      <c r="AH13" s="20"/>
      <c r="AI13" s="20">
        <v>0.88461538461538503</v>
      </c>
      <c r="AJ13" s="20">
        <v>0.83333333333333304</v>
      </c>
      <c r="AK13" s="20">
        <v>0.87654320987654299</v>
      </c>
      <c r="AL13" s="20">
        <v>0.9375</v>
      </c>
      <c r="AM13" s="20">
        <v>0.94252873563218398</v>
      </c>
      <c r="AN13" s="20"/>
      <c r="AO13" s="20">
        <v>0.90378006872852201</v>
      </c>
      <c r="AP13" s="20">
        <v>0.92385786802030501</v>
      </c>
      <c r="AQ13" s="20"/>
      <c r="AR13" s="20">
        <v>0.81081081081081097</v>
      </c>
      <c r="AS13" s="20">
        <v>0.908496732026144</v>
      </c>
      <c r="AT13" s="20">
        <v>0.8</v>
      </c>
      <c r="AU13" s="20">
        <v>1</v>
      </c>
      <c r="AV13" s="20">
        <v>0.96610169491525399</v>
      </c>
      <c r="AW13" s="20">
        <v>0.88888888888888895</v>
      </c>
      <c r="AX13" s="20">
        <v>0.91304347826086996</v>
      </c>
      <c r="AY13" s="20">
        <v>0.94117647058823495</v>
      </c>
      <c r="AZ13" s="20">
        <v>0.93617021276595702</v>
      </c>
      <c r="BA13" s="20">
        <v>0.85185185185185197</v>
      </c>
      <c r="BB13" s="20">
        <v>0.86956521739130399</v>
      </c>
      <c r="BC13" s="20">
        <v>1</v>
      </c>
      <c r="BD13" s="20"/>
      <c r="BE13" s="20">
        <v>0.92631578947368398</v>
      </c>
    </row>
    <row r="14" spans="2:57" x14ac:dyDescent="0.25">
      <c r="B14" s="14" t="s">
        <v>274</v>
      </c>
      <c r="C14" s="21">
        <v>-0.90778688524590201</v>
      </c>
      <c r="D14" s="21">
        <v>-0.78947368421052599</v>
      </c>
      <c r="E14" s="21">
        <v>-0.84057971014492705</v>
      </c>
      <c r="F14" s="21">
        <v>-0.88888888888888895</v>
      </c>
      <c r="G14" s="21">
        <v>-0.95294117647058796</v>
      </c>
      <c r="H14" s="21"/>
      <c r="I14" s="21">
        <v>-0.85836909871244604</v>
      </c>
      <c r="J14" s="21">
        <v>-0.95294117647058796</v>
      </c>
      <c r="K14" s="21"/>
      <c r="L14" s="21">
        <v>-0.90476190476190499</v>
      </c>
      <c r="M14" s="21">
        <v>-0.92800000000000005</v>
      </c>
      <c r="N14" s="21">
        <v>-0.90789473684210498</v>
      </c>
      <c r="O14" s="21">
        <v>-0.891891891891892</v>
      </c>
      <c r="P14" s="21"/>
      <c r="Q14" s="21">
        <v>-0.80357142857142905</v>
      </c>
      <c r="R14" s="21">
        <v>-0.83333333333333304</v>
      </c>
      <c r="S14" s="21">
        <v>-0.934782608695652</v>
      </c>
      <c r="T14" s="21">
        <v>-0.87755102040816302</v>
      </c>
      <c r="U14" s="21">
        <v>-0.91549295774647899</v>
      </c>
      <c r="V14" s="21">
        <v>-1</v>
      </c>
      <c r="W14" s="21">
        <v>-0.95652173913043503</v>
      </c>
      <c r="X14" s="21">
        <v>-0.90291262135922301</v>
      </c>
      <c r="Y14" s="21"/>
      <c r="Z14" s="21">
        <v>-0.94202898550724601</v>
      </c>
      <c r="AA14" s="21">
        <v>-0.91764705882352904</v>
      </c>
      <c r="AB14" s="21">
        <v>-0.88095238095238104</v>
      </c>
      <c r="AC14" s="21">
        <v>-0.91764705882352904</v>
      </c>
      <c r="AD14" s="21">
        <v>-0.93617021276595702</v>
      </c>
      <c r="AE14" s="21">
        <v>-0.875</v>
      </c>
      <c r="AF14" s="21">
        <v>-0.94736842105263197</v>
      </c>
      <c r="AG14" s="21">
        <v>-0.86274509803921595</v>
      </c>
      <c r="AH14" s="21"/>
      <c r="AI14" s="21">
        <v>-0.88461538461538503</v>
      </c>
      <c r="AJ14" s="21">
        <v>-0.8125</v>
      </c>
      <c r="AK14" s="21">
        <v>-0.87654320987654299</v>
      </c>
      <c r="AL14" s="21">
        <v>-0.93333333333333302</v>
      </c>
      <c r="AM14" s="21">
        <v>-0.94252873563218398</v>
      </c>
      <c r="AN14" s="21"/>
      <c r="AO14" s="21">
        <v>-0.90034364261168398</v>
      </c>
      <c r="AP14" s="21">
        <v>-0.91878172588832496</v>
      </c>
      <c r="AQ14" s="21"/>
      <c r="AR14" s="21">
        <v>-0.81081081081081097</v>
      </c>
      <c r="AS14" s="21">
        <v>-0.90196078431372595</v>
      </c>
      <c r="AT14" s="21">
        <v>-0.8</v>
      </c>
      <c r="AU14" s="21">
        <v>-1</v>
      </c>
      <c r="AV14" s="21">
        <v>-0.96610169491525399</v>
      </c>
      <c r="AW14" s="21">
        <v>-0.88888888888888895</v>
      </c>
      <c r="AX14" s="21">
        <v>-0.91304347826086996</v>
      </c>
      <c r="AY14" s="21">
        <v>-0.94117647058823495</v>
      </c>
      <c r="AZ14" s="21">
        <v>-0.91489361702127703</v>
      </c>
      <c r="BA14" s="21">
        <v>-0.85185185185185197</v>
      </c>
      <c r="BB14" s="21">
        <v>-0.86956521739130399</v>
      </c>
      <c r="BC14" s="21">
        <v>-1</v>
      </c>
      <c r="BD14" s="21"/>
      <c r="BE14" s="21">
        <v>-0.92631578947368398</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J20"/>
  <sheetViews>
    <sheetView showGridLines="0" topLeftCell="A6" workbookViewId="0">
      <pane xSplit="2" topLeftCell="C1" activePane="topRight" state="frozen"/>
      <selection pane="topRight" activeCell="B20" sqref="B20"/>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8" t="s">
        <v>336</v>
      </c>
      <c r="E2" s="25"/>
      <c r="F2" s="25"/>
      <c r="G2" s="25"/>
      <c r="H2" s="25"/>
      <c r="I2" s="25"/>
      <c r="J2" s="25"/>
    </row>
    <row r="6" spans="2:10" ht="50.1" customHeight="1" x14ac:dyDescent="0.25">
      <c r="B6" s="16" t="s">
        <v>15</v>
      </c>
      <c r="C6" s="16" t="s">
        <v>344</v>
      </c>
      <c r="D6" s="16" t="s">
        <v>345</v>
      </c>
      <c r="E6" s="16" t="s">
        <v>346</v>
      </c>
      <c r="F6" s="16" t="s">
        <v>347</v>
      </c>
      <c r="G6" s="16" t="s">
        <v>348</v>
      </c>
      <c r="H6" s="16" t="s">
        <v>349</v>
      </c>
      <c r="I6" s="16" t="s">
        <v>350</v>
      </c>
    </row>
    <row r="7" spans="2:10" x14ac:dyDescent="0.25">
      <c r="B7" s="14" t="s">
        <v>315</v>
      </c>
      <c r="C7" s="13">
        <v>0.30364372469635598</v>
      </c>
      <c r="D7" s="13">
        <v>0.394736842105263</v>
      </c>
      <c r="E7" s="13">
        <v>0.50202429149797601</v>
      </c>
      <c r="F7" s="13">
        <v>0.56680161943319796</v>
      </c>
      <c r="G7" s="13">
        <v>0.51417004048583004</v>
      </c>
      <c r="H7" s="13">
        <v>0.65384615384615397</v>
      </c>
      <c r="I7" s="13">
        <v>0.62955465587044501</v>
      </c>
    </row>
    <row r="8" spans="2:10" x14ac:dyDescent="0.25">
      <c r="B8" s="14" t="s">
        <v>316</v>
      </c>
      <c r="C8" s="13">
        <v>0.41902834008097201</v>
      </c>
      <c r="D8" s="13">
        <v>0.44331983805668002</v>
      </c>
      <c r="E8" s="13">
        <v>0.37246963562752999</v>
      </c>
      <c r="F8" s="13">
        <v>0.33805668016194301</v>
      </c>
      <c r="G8" s="13">
        <v>0.41902834008097201</v>
      </c>
      <c r="H8" s="13">
        <v>0.28340080971659898</v>
      </c>
      <c r="I8" s="13">
        <v>0.313765182186235</v>
      </c>
    </row>
    <row r="9" spans="2:10" x14ac:dyDescent="0.25">
      <c r="B9" s="14" t="s">
        <v>335</v>
      </c>
      <c r="C9" s="13">
        <v>0.22469635627530399</v>
      </c>
      <c r="D9" s="13">
        <v>0.119433198380567</v>
      </c>
      <c r="E9" s="13">
        <v>0.10121457489878501</v>
      </c>
      <c r="F9" s="13">
        <v>7.28744939271255E-2</v>
      </c>
      <c r="G9" s="13">
        <v>5.0607287449392697E-2</v>
      </c>
      <c r="H9" s="13">
        <v>4.2510121457489898E-2</v>
      </c>
      <c r="I9" s="13">
        <v>3.6437246963562701E-2</v>
      </c>
    </row>
    <row r="10" spans="2:10" x14ac:dyDescent="0.25">
      <c r="B10" s="14" t="s">
        <v>318</v>
      </c>
      <c r="C10" s="13">
        <v>4.2510121457489898E-2</v>
      </c>
      <c r="D10" s="13">
        <v>1.417004048583E-2</v>
      </c>
      <c r="E10" s="13">
        <v>1.6194331983805699E-2</v>
      </c>
      <c r="F10" s="13">
        <v>1.0121457489878499E-2</v>
      </c>
      <c r="G10" s="13">
        <v>6.0728744939271299E-3</v>
      </c>
      <c r="H10" s="13">
        <v>8.0971659919028306E-3</v>
      </c>
      <c r="I10" s="13">
        <v>8.0971659919028306E-3</v>
      </c>
    </row>
    <row r="11" spans="2:10" x14ac:dyDescent="0.25">
      <c r="B11" s="22" t="s">
        <v>82</v>
      </c>
      <c r="C11" s="20">
        <v>1.0121457489878499E-2</v>
      </c>
      <c r="D11" s="20">
        <v>2.8340080971659899E-2</v>
      </c>
      <c r="E11" s="20">
        <v>8.0971659919028306E-3</v>
      </c>
      <c r="F11" s="20">
        <v>1.21457489878543E-2</v>
      </c>
      <c r="G11" s="20">
        <v>1.0121457489878499E-2</v>
      </c>
      <c r="H11" s="20">
        <v>1.21457489878543E-2</v>
      </c>
      <c r="I11" s="20">
        <v>1.21457489878543E-2</v>
      </c>
    </row>
    <row r="12" spans="2:10" x14ac:dyDescent="0.25">
      <c r="B12" s="22" t="s">
        <v>319</v>
      </c>
      <c r="C12" s="20">
        <v>0.72267206477732804</v>
      </c>
      <c r="D12" s="20">
        <v>0.83805668016194301</v>
      </c>
      <c r="E12" s="20">
        <v>0.874493927125506</v>
      </c>
      <c r="F12" s="20">
        <v>0.90485829959514197</v>
      </c>
      <c r="G12" s="20">
        <v>0.93319838056680204</v>
      </c>
      <c r="H12" s="20">
        <v>0.93724696356275305</v>
      </c>
      <c r="I12" s="20">
        <v>0.94331983805667996</v>
      </c>
    </row>
    <row r="13" spans="2:10" x14ac:dyDescent="0.25">
      <c r="B13" s="22" t="s">
        <v>274</v>
      </c>
      <c r="C13" s="21">
        <v>-0.71255060728744901</v>
      </c>
      <c r="D13" s="21">
        <v>-0.80971659919028305</v>
      </c>
      <c r="E13" s="21">
        <v>-0.86639676113360298</v>
      </c>
      <c r="F13" s="21">
        <v>-0.89271255060728705</v>
      </c>
      <c r="G13" s="21">
        <v>-0.92307692307692302</v>
      </c>
      <c r="H13" s="21">
        <v>-0.92510121457489902</v>
      </c>
      <c r="I13" s="21">
        <v>-0.93117408906882604</v>
      </c>
    </row>
    <row r="14" spans="2:10" x14ac:dyDescent="0.25">
      <c r="B14" s="15" t="s">
        <v>242</v>
      </c>
      <c r="C14" s="15"/>
      <c r="D14" s="15"/>
      <c r="E14" s="15"/>
      <c r="F14" s="15"/>
      <c r="G14" s="15"/>
      <c r="H14" s="15"/>
      <c r="I14" s="15"/>
    </row>
    <row r="15" spans="2:10" x14ac:dyDescent="0.25">
      <c r="B15" t="s">
        <v>84</v>
      </c>
    </row>
    <row r="16" spans="2:10" x14ac:dyDescent="0.25">
      <c r="B16" t="s">
        <v>85</v>
      </c>
    </row>
    <row r="20" spans="2:2" x14ac:dyDescent="0.25">
      <c r="B20" s="8" t="str">
        <f>HYPERLINK("#'Contents'!A1", "Return to Contents")</f>
        <v>Return to Contents</v>
      </c>
    </row>
  </sheetData>
  <mergeCells count="1">
    <mergeCell ref="D2:J2"/>
  </mergeCells>
  <pageMargins left="0.7" right="0.7" top="0.75" bottom="0.75" header="0.3" footer="0.3"/>
  <pageSetup paperSize="9" orientation="portrait" horizontalDpi="300" verticalDpi="30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0.51417004048583004</v>
      </c>
      <c r="D8" s="13">
        <v>0.35897435897435898</v>
      </c>
      <c r="E8" s="13">
        <v>0.439393939393939</v>
      </c>
      <c r="F8" s="13">
        <v>0.484375</v>
      </c>
      <c r="G8" s="13">
        <v>0.57088122605364</v>
      </c>
      <c r="H8" s="13"/>
      <c r="I8" s="13">
        <v>0.450643776824034</v>
      </c>
      <c r="J8" s="13">
        <v>0.57088122605364</v>
      </c>
      <c r="K8" s="13"/>
      <c r="L8" s="13">
        <v>0.53846153846153799</v>
      </c>
      <c r="M8" s="13">
        <v>0.50943396226415105</v>
      </c>
      <c r="N8" s="13">
        <v>0.56462585034013602</v>
      </c>
      <c r="O8" s="13">
        <v>0.46285714285714302</v>
      </c>
      <c r="P8" s="13"/>
      <c r="Q8" s="13">
        <v>0.36363636363636398</v>
      </c>
      <c r="R8" s="13">
        <v>0.44736842105263203</v>
      </c>
      <c r="S8" s="13">
        <v>0.5</v>
      </c>
      <c r="T8" s="13">
        <v>0.58620689655172398</v>
      </c>
      <c r="U8" s="13">
        <v>0.47169811320754701</v>
      </c>
      <c r="V8" s="13">
        <v>0.5</v>
      </c>
      <c r="W8" s="13">
        <v>0.55769230769230804</v>
      </c>
      <c r="X8" s="13">
        <v>0.59199999999999997</v>
      </c>
      <c r="Y8" s="13"/>
      <c r="Z8" s="13">
        <v>0.52857142857142903</v>
      </c>
      <c r="AA8" s="13">
        <v>0.52564102564102599</v>
      </c>
      <c r="AB8" s="13">
        <v>0.48571428571428599</v>
      </c>
      <c r="AC8" s="13">
        <v>0.58510638297872297</v>
      </c>
      <c r="AD8" s="13">
        <v>0.62068965517241403</v>
      </c>
      <c r="AE8" s="13">
        <v>0.36065573770491799</v>
      </c>
      <c r="AF8" s="13">
        <v>0.30434782608695699</v>
      </c>
      <c r="AG8" s="13">
        <v>0.55000000000000004</v>
      </c>
      <c r="AH8" s="13"/>
      <c r="AI8" s="13">
        <v>0.52631578947368396</v>
      </c>
      <c r="AJ8" s="13">
        <v>0.51020408163265296</v>
      </c>
      <c r="AK8" s="13">
        <v>0.44444444444444398</v>
      </c>
      <c r="AL8" s="13">
        <v>0.488549618320611</v>
      </c>
      <c r="AM8" s="13">
        <v>0.66666666666666696</v>
      </c>
      <c r="AN8" s="13"/>
      <c r="AO8" s="13">
        <v>0.50162866449511401</v>
      </c>
      <c r="AP8" s="13">
        <v>0.53475935828876997</v>
      </c>
      <c r="AQ8" s="13"/>
      <c r="AR8" s="13">
        <v>0.48148148148148101</v>
      </c>
      <c r="AS8" s="13">
        <v>0.60150375939849599</v>
      </c>
      <c r="AT8" s="13">
        <v>0.25</v>
      </c>
      <c r="AU8" s="13">
        <v>0.72222222222222199</v>
      </c>
      <c r="AV8" s="13">
        <v>0.41666666666666702</v>
      </c>
      <c r="AW8" s="13">
        <v>0.46341463414634099</v>
      </c>
      <c r="AX8" s="13">
        <v>0.57894736842105299</v>
      </c>
      <c r="AY8" s="13">
        <v>0.47058823529411797</v>
      </c>
      <c r="AZ8" s="13">
        <v>0.41818181818181799</v>
      </c>
      <c r="BA8" s="13">
        <v>0.54838709677419395</v>
      </c>
      <c r="BB8" s="13">
        <v>0.58823529411764697</v>
      </c>
      <c r="BC8" s="13">
        <v>0.39285714285714302</v>
      </c>
      <c r="BD8" s="13"/>
      <c r="BE8" s="13">
        <v>0.58282208588957096</v>
      </c>
    </row>
    <row r="9" spans="2:57" x14ac:dyDescent="0.25">
      <c r="B9" s="14" t="s">
        <v>316</v>
      </c>
      <c r="C9" s="13">
        <v>0.41902834008097201</v>
      </c>
      <c r="D9" s="13">
        <v>0.35897435897435898</v>
      </c>
      <c r="E9" s="13">
        <v>0.5</v>
      </c>
      <c r="F9" s="13">
        <v>0.4375</v>
      </c>
      <c r="G9" s="13">
        <v>0.39846743295019199</v>
      </c>
      <c r="H9" s="13"/>
      <c r="I9" s="13">
        <v>0.44206008583690998</v>
      </c>
      <c r="J9" s="13">
        <v>0.39846743295019199</v>
      </c>
      <c r="K9" s="13"/>
      <c r="L9" s="13">
        <v>0.43076923076923102</v>
      </c>
      <c r="M9" s="13">
        <v>0.40566037735849098</v>
      </c>
      <c r="N9" s="13">
        <v>0.36734693877551</v>
      </c>
      <c r="O9" s="13">
        <v>0.46857142857142903</v>
      </c>
      <c r="P9" s="13"/>
      <c r="Q9" s="13">
        <v>0.45454545454545497</v>
      </c>
      <c r="R9" s="13">
        <v>0.47368421052631599</v>
      </c>
      <c r="S9" s="13">
        <v>0.39130434782608697</v>
      </c>
      <c r="T9" s="13">
        <v>0.36206896551724099</v>
      </c>
      <c r="U9" s="13">
        <v>0.490566037735849</v>
      </c>
      <c r="V9" s="13">
        <v>0.44642857142857101</v>
      </c>
      <c r="W9" s="13">
        <v>0.40384615384615402</v>
      </c>
      <c r="X9" s="13">
        <v>0.38400000000000001</v>
      </c>
      <c r="Y9" s="13"/>
      <c r="Z9" s="13">
        <v>0.38571428571428601</v>
      </c>
      <c r="AA9" s="13">
        <v>0.38461538461538503</v>
      </c>
      <c r="AB9" s="13">
        <v>0.442857142857143</v>
      </c>
      <c r="AC9" s="13">
        <v>0.38297872340425498</v>
      </c>
      <c r="AD9" s="13">
        <v>0.34482758620689702</v>
      </c>
      <c r="AE9" s="13">
        <v>0.57377049180327899</v>
      </c>
      <c r="AF9" s="13">
        <v>0.60869565217391297</v>
      </c>
      <c r="AG9" s="13">
        <v>0.35</v>
      </c>
      <c r="AH9" s="13"/>
      <c r="AI9" s="13">
        <v>0.31578947368421101</v>
      </c>
      <c r="AJ9" s="13">
        <v>0.38775510204081598</v>
      </c>
      <c r="AK9" s="13">
        <v>0.43055555555555602</v>
      </c>
      <c r="AL9" s="13">
        <v>0.477099236641221</v>
      </c>
      <c r="AM9" s="13">
        <v>0.28735632183908</v>
      </c>
      <c r="AN9" s="13"/>
      <c r="AO9" s="13">
        <v>0.42996742671009802</v>
      </c>
      <c r="AP9" s="13">
        <v>0.40106951871657798</v>
      </c>
      <c r="AQ9" s="13"/>
      <c r="AR9" s="13">
        <v>0.44444444444444398</v>
      </c>
      <c r="AS9" s="13">
        <v>0.36842105263157898</v>
      </c>
      <c r="AT9" s="13">
        <v>0.58333333333333304</v>
      </c>
      <c r="AU9" s="13">
        <v>0.22222222222222199</v>
      </c>
      <c r="AV9" s="13">
        <v>0.5</v>
      </c>
      <c r="AW9" s="13">
        <v>0.48780487804877998</v>
      </c>
      <c r="AX9" s="13">
        <v>0.31578947368421101</v>
      </c>
      <c r="AY9" s="13">
        <v>0.41176470588235298</v>
      </c>
      <c r="AZ9" s="13">
        <v>0.50909090909090904</v>
      </c>
      <c r="BA9" s="13">
        <v>0.41935483870967699</v>
      </c>
      <c r="BB9" s="13">
        <v>0.35294117647058798</v>
      </c>
      <c r="BC9" s="13">
        <v>0.46428571428571402</v>
      </c>
      <c r="BD9" s="13"/>
      <c r="BE9" s="13">
        <v>0.374233128834356</v>
      </c>
    </row>
    <row r="10" spans="2:57" x14ac:dyDescent="0.25">
      <c r="B10" s="14" t="s">
        <v>335</v>
      </c>
      <c r="C10" s="13">
        <v>5.0607287449392697E-2</v>
      </c>
      <c r="D10" s="13">
        <v>0.15384615384615399</v>
      </c>
      <c r="E10" s="13">
        <v>6.0606060606060601E-2</v>
      </c>
      <c r="F10" s="13">
        <v>7.03125E-2</v>
      </c>
      <c r="G10" s="13">
        <v>2.2988505747126398E-2</v>
      </c>
      <c r="H10" s="13"/>
      <c r="I10" s="13">
        <v>8.15450643776824E-2</v>
      </c>
      <c r="J10" s="13">
        <v>2.2988505747126398E-2</v>
      </c>
      <c r="K10" s="13"/>
      <c r="L10" s="13">
        <v>1.5384615384615399E-2</v>
      </c>
      <c r="M10" s="13">
        <v>8.4905660377358499E-2</v>
      </c>
      <c r="N10" s="13">
        <v>4.08163265306122E-2</v>
      </c>
      <c r="O10" s="13">
        <v>5.14285714285714E-2</v>
      </c>
      <c r="P10" s="13"/>
      <c r="Q10" s="13">
        <v>9.0909090909090898E-2</v>
      </c>
      <c r="R10" s="13">
        <v>7.8947368421052599E-2</v>
      </c>
      <c r="S10" s="13">
        <v>0.108695652173913</v>
      </c>
      <c r="T10" s="13">
        <v>5.1724137931034503E-2</v>
      </c>
      <c r="U10" s="13">
        <v>3.77358490566038E-2</v>
      </c>
      <c r="V10" s="13">
        <v>3.5714285714285698E-2</v>
      </c>
      <c r="W10" s="13">
        <v>1.9230769230769201E-2</v>
      </c>
      <c r="X10" s="13">
        <v>2.4E-2</v>
      </c>
      <c r="Y10" s="13"/>
      <c r="Z10" s="13">
        <v>5.7142857142857099E-2</v>
      </c>
      <c r="AA10" s="13">
        <v>7.69230769230769E-2</v>
      </c>
      <c r="AB10" s="13">
        <v>5.7142857142857099E-2</v>
      </c>
      <c r="AC10" s="13">
        <v>3.1914893617021302E-2</v>
      </c>
      <c r="AD10" s="13">
        <v>3.4482758620689703E-2</v>
      </c>
      <c r="AE10" s="13">
        <v>4.91803278688525E-2</v>
      </c>
      <c r="AF10" s="13">
        <v>8.6956521739130405E-2</v>
      </c>
      <c r="AG10" s="13">
        <v>2.5000000000000001E-2</v>
      </c>
      <c r="AH10" s="13"/>
      <c r="AI10" s="13">
        <v>5.2631578947368397E-2</v>
      </c>
      <c r="AJ10" s="13">
        <v>0.102040816326531</v>
      </c>
      <c r="AK10" s="13">
        <v>0.11111111111111099</v>
      </c>
      <c r="AL10" s="13">
        <v>2.67175572519084E-2</v>
      </c>
      <c r="AM10" s="13">
        <v>4.5977011494252901E-2</v>
      </c>
      <c r="AN10" s="13"/>
      <c r="AO10" s="13">
        <v>4.5602605863192203E-2</v>
      </c>
      <c r="AP10" s="13">
        <v>5.8823529411764698E-2</v>
      </c>
      <c r="AQ10" s="13"/>
      <c r="AR10" s="13">
        <v>7.4074074074074098E-2</v>
      </c>
      <c r="AS10" s="13">
        <v>3.00751879699248E-2</v>
      </c>
      <c r="AT10" s="13">
        <v>0.16666666666666699</v>
      </c>
      <c r="AU10" s="13">
        <v>0</v>
      </c>
      <c r="AV10" s="13">
        <v>6.6666666666666693E-2</v>
      </c>
      <c r="AW10" s="13">
        <v>0</v>
      </c>
      <c r="AX10" s="13">
        <v>0.105263157894737</v>
      </c>
      <c r="AY10" s="13">
        <v>5.8823529411764698E-2</v>
      </c>
      <c r="AZ10" s="13">
        <v>3.6363636363636397E-2</v>
      </c>
      <c r="BA10" s="13">
        <v>0</v>
      </c>
      <c r="BB10" s="13">
        <v>5.8823529411764698E-2</v>
      </c>
      <c r="BC10" s="13">
        <v>0.14285714285714299</v>
      </c>
      <c r="BD10" s="13"/>
      <c r="BE10" s="13">
        <v>4.2944785276073601E-2</v>
      </c>
    </row>
    <row r="11" spans="2:57" x14ac:dyDescent="0.25">
      <c r="B11" s="14" t="s">
        <v>318</v>
      </c>
      <c r="C11" s="13">
        <v>6.0728744939271299E-3</v>
      </c>
      <c r="D11" s="13">
        <v>7.69230769230769E-2</v>
      </c>
      <c r="E11" s="13">
        <v>0</v>
      </c>
      <c r="F11" s="13">
        <v>0</v>
      </c>
      <c r="G11" s="13">
        <v>0</v>
      </c>
      <c r="H11" s="13"/>
      <c r="I11" s="13">
        <v>1.28755364806867E-2</v>
      </c>
      <c r="J11" s="13">
        <v>0</v>
      </c>
      <c r="K11" s="13"/>
      <c r="L11" s="13">
        <v>0</v>
      </c>
      <c r="M11" s="13">
        <v>0</v>
      </c>
      <c r="N11" s="13">
        <v>6.8027210884353704E-3</v>
      </c>
      <c r="O11" s="13">
        <v>1.1428571428571401E-2</v>
      </c>
      <c r="P11" s="13"/>
      <c r="Q11" s="13">
        <v>5.4545454545454501E-2</v>
      </c>
      <c r="R11" s="13">
        <v>0</v>
      </c>
      <c r="S11" s="13">
        <v>0</v>
      </c>
      <c r="T11" s="13">
        <v>0</v>
      </c>
      <c r="U11" s="13">
        <v>0</v>
      </c>
      <c r="V11" s="13">
        <v>0</v>
      </c>
      <c r="W11" s="13">
        <v>0</v>
      </c>
      <c r="X11" s="13">
        <v>0</v>
      </c>
      <c r="Y11" s="13"/>
      <c r="Z11" s="13">
        <v>0</v>
      </c>
      <c r="AA11" s="13">
        <v>0</v>
      </c>
      <c r="AB11" s="13">
        <v>0</v>
      </c>
      <c r="AC11" s="13">
        <v>0</v>
      </c>
      <c r="AD11" s="13">
        <v>0</v>
      </c>
      <c r="AE11" s="13">
        <v>0</v>
      </c>
      <c r="AF11" s="13">
        <v>0</v>
      </c>
      <c r="AG11" s="13">
        <v>7.4999999999999997E-2</v>
      </c>
      <c r="AH11" s="13"/>
      <c r="AI11" s="13">
        <v>5.2631578947368397E-2</v>
      </c>
      <c r="AJ11" s="13">
        <v>0</v>
      </c>
      <c r="AK11" s="13">
        <v>0</v>
      </c>
      <c r="AL11" s="13">
        <v>7.63358778625954E-3</v>
      </c>
      <c r="AM11" s="13">
        <v>0</v>
      </c>
      <c r="AN11" s="13"/>
      <c r="AO11" s="13">
        <v>9.77198697068404E-3</v>
      </c>
      <c r="AP11" s="13">
        <v>0</v>
      </c>
      <c r="AQ11" s="13"/>
      <c r="AR11" s="13">
        <v>0</v>
      </c>
      <c r="AS11" s="13">
        <v>0</v>
      </c>
      <c r="AT11" s="13">
        <v>0</v>
      </c>
      <c r="AU11" s="13">
        <v>0</v>
      </c>
      <c r="AV11" s="13">
        <v>0</v>
      </c>
      <c r="AW11" s="13">
        <v>2.4390243902439001E-2</v>
      </c>
      <c r="AX11" s="13">
        <v>0</v>
      </c>
      <c r="AY11" s="13">
        <v>0</v>
      </c>
      <c r="AZ11" s="13">
        <v>3.6363636363636397E-2</v>
      </c>
      <c r="BA11" s="13">
        <v>0</v>
      </c>
      <c r="BB11" s="13">
        <v>0</v>
      </c>
      <c r="BC11" s="13">
        <v>0</v>
      </c>
      <c r="BD11" s="13"/>
      <c r="BE11" s="13">
        <v>0</v>
      </c>
    </row>
    <row r="12" spans="2:57" x14ac:dyDescent="0.25">
      <c r="B12" s="14" t="s">
        <v>82</v>
      </c>
      <c r="C12" s="20">
        <v>1.0121457489878499E-2</v>
      </c>
      <c r="D12" s="20">
        <v>5.1282051282051301E-2</v>
      </c>
      <c r="E12" s="20">
        <v>0</v>
      </c>
      <c r="F12" s="20">
        <v>7.8125E-3</v>
      </c>
      <c r="G12" s="20">
        <v>7.6628352490421504E-3</v>
      </c>
      <c r="H12" s="20"/>
      <c r="I12" s="20">
        <v>1.28755364806867E-2</v>
      </c>
      <c r="J12" s="20">
        <v>7.6628352490421504E-3</v>
      </c>
      <c r="K12" s="20"/>
      <c r="L12" s="20">
        <v>1.5384615384615399E-2</v>
      </c>
      <c r="M12" s="20">
        <v>0</v>
      </c>
      <c r="N12" s="20">
        <v>2.04081632653061E-2</v>
      </c>
      <c r="O12" s="20">
        <v>5.7142857142857099E-3</v>
      </c>
      <c r="P12" s="20"/>
      <c r="Q12" s="20">
        <v>3.6363636363636397E-2</v>
      </c>
      <c r="R12" s="20">
        <v>0</v>
      </c>
      <c r="S12" s="20">
        <v>0</v>
      </c>
      <c r="T12" s="20">
        <v>0</v>
      </c>
      <c r="U12" s="20">
        <v>0</v>
      </c>
      <c r="V12" s="20">
        <v>1.7857142857142901E-2</v>
      </c>
      <c r="W12" s="20">
        <v>1.9230769230769201E-2</v>
      </c>
      <c r="X12" s="20">
        <v>0</v>
      </c>
      <c r="Y12" s="20"/>
      <c r="Z12" s="20">
        <v>2.8571428571428598E-2</v>
      </c>
      <c r="AA12" s="20">
        <v>1.2820512820512799E-2</v>
      </c>
      <c r="AB12" s="20">
        <v>1.4285714285714299E-2</v>
      </c>
      <c r="AC12" s="20">
        <v>0</v>
      </c>
      <c r="AD12" s="20">
        <v>0</v>
      </c>
      <c r="AE12" s="20">
        <v>1.63934426229508E-2</v>
      </c>
      <c r="AF12" s="20">
        <v>0</v>
      </c>
      <c r="AG12" s="20">
        <v>0</v>
      </c>
      <c r="AH12" s="20"/>
      <c r="AI12" s="20">
        <v>5.2631578947368397E-2</v>
      </c>
      <c r="AJ12" s="20">
        <v>0</v>
      </c>
      <c r="AK12" s="20">
        <v>1.38888888888889E-2</v>
      </c>
      <c r="AL12" s="20">
        <v>0</v>
      </c>
      <c r="AM12" s="20">
        <v>0</v>
      </c>
      <c r="AN12" s="20"/>
      <c r="AO12" s="20">
        <v>1.30293159609121E-2</v>
      </c>
      <c r="AP12" s="20">
        <v>5.3475935828877002E-3</v>
      </c>
      <c r="AQ12" s="20"/>
      <c r="AR12" s="20">
        <v>0</v>
      </c>
      <c r="AS12" s="20">
        <v>0</v>
      </c>
      <c r="AT12" s="20">
        <v>0</v>
      </c>
      <c r="AU12" s="20">
        <v>5.5555555555555601E-2</v>
      </c>
      <c r="AV12" s="20">
        <v>1.6666666666666701E-2</v>
      </c>
      <c r="AW12" s="20">
        <v>2.4390243902439001E-2</v>
      </c>
      <c r="AX12" s="20">
        <v>0</v>
      </c>
      <c r="AY12" s="20">
        <v>5.8823529411764698E-2</v>
      </c>
      <c r="AZ12" s="20">
        <v>0</v>
      </c>
      <c r="BA12" s="20">
        <v>3.2258064516128997E-2</v>
      </c>
      <c r="BB12" s="20">
        <v>0</v>
      </c>
      <c r="BC12" s="20">
        <v>0</v>
      </c>
      <c r="BD12" s="20"/>
      <c r="BE12" s="20">
        <v>0</v>
      </c>
    </row>
    <row r="13" spans="2:57" x14ac:dyDescent="0.25">
      <c r="B13" s="14" t="s">
        <v>319</v>
      </c>
      <c r="C13" s="20">
        <v>0.93319838056680204</v>
      </c>
      <c r="D13" s="20">
        <v>0.71794871794871795</v>
      </c>
      <c r="E13" s="20">
        <v>0.939393939393939</v>
      </c>
      <c r="F13" s="20">
        <v>0.921875</v>
      </c>
      <c r="G13" s="20">
        <v>0.96934865900383105</v>
      </c>
      <c r="H13" s="20"/>
      <c r="I13" s="20">
        <v>0.89270386266094404</v>
      </c>
      <c r="J13" s="20">
        <v>0.96934865900383105</v>
      </c>
      <c r="K13" s="20"/>
      <c r="L13" s="20">
        <v>0.96923076923076901</v>
      </c>
      <c r="M13" s="20">
        <v>0.91509433962264197</v>
      </c>
      <c r="N13" s="20">
        <v>0.93197278911564596</v>
      </c>
      <c r="O13" s="20">
        <v>0.93142857142857105</v>
      </c>
      <c r="P13" s="20"/>
      <c r="Q13" s="20">
        <v>0.81818181818181801</v>
      </c>
      <c r="R13" s="20">
        <v>0.92105263157894701</v>
      </c>
      <c r="S13" s="20">
        <v>0.89130434782608703</v>
      </c>
      <c r="T13" s="20">
        <v>0.94827586206896597</v>
      </c>
      <c r="U13" s="20">
        <v>0.96226415094339601</v>
      </c>
      <c r="V13" s="20">
        <v>0.94642857142857095</v>
      </c>
      <c r="W13" s="20">
        <v>0.96153846153846201</v>
      </c>
      <c r="X13" s="20">
        <v>0.97599999999999998</v>
      </c>
      <c r="Y13" s="20"/>
      <c r="Z13" s="20">
        <v>0.91428571428571404</v>
      </c>
      <c r="AA13" s="20">
        <v>0.91025641025641002</v>
      </c>
      <c r="AB13" s="20">
        <v>0.92857142857142905</v>
      </c>
      <c r="AC13" s="20">
        <v>0.96808510638297895</v>
      </c>
      <c r="AD13" s="20">
        <v>0.96551724137931005</v>
      </c>
      <c r="AE13" s="20">
        <v>0.93442622950819698</v>
      </c>
      <c r="AF13" s="20">
        <v>0.91304347826086996</v>
      </c>
      <c r="AG13" s="20">
        <v>0.9</v>
      </c>
      <c r="AH13" s="20"/>
      <c r="AI13" s="20">
        <v>0.84210526315789502</v>
      </c>
      <c r="AJ13" s="20">
        <v>0.89795918367346905</v>
      </c>
      <c r="AK13" s="20">
        <v>0.875</v>
      </c>
      <c r="AL13" s="20">
        <v>0.96564885496183195</v>
      </c>
      <c r="AM13" s="20">
        <v>0.95402298850574696</v>
      </c>
      <c r="AN13" s="20"/>
      <c r="AO13" s="20">
        <v>0.93159609120521203</v>
      </c>
      <c r="AP13" s="20">
        <v>0.935828877005348</v>
      </c>
      <c r="AQ13" s="20"/>
      <c r="AR13" s="20">
        <v>0.92592592592592604</v>
      </c>
      <c r="AS13" s="20">
        <v>0.96992481203007497</v>
      </c>
      <c r="AT13" s="20">
        <v>0.83333333333333304</v>
      </c>
      <c r="AU13" s="20">
        <v>0.94444444444444398</v>
      </c>
      <c r="AV13" s="20">
        <v>0.91666666666666696</v>
      </c>
      <c r="AW13" s="20">
        <v>0.95121951219512202</v>
      </c>
      <c r="AX13" s="20">
        <v>0.89473684210526305</v>
      </c>
      <c r="AY13" s="20">
        <v>0.88235294117647101</v>
      </c>
      <c r="AZ13" s="20">
        <v>0.92727272727272703</v>
      </c>
      <c r="BA13" s="20">
        <v>0.967741935483871</v>
      </c>
      <c r="BB13" s="20">
        <v>0.94117647058823495</v>
      </c>
      <c r="BC13" s="20">
        <v>0.85714285714285698</v>
      </c>
      <c r="BD13" s="20"/>
      <c r="BE13" s="20">
        <v>0.95705521472392596</v>
      </c>
    </row>
    <row r="14" spans="2:57" x14ac:dyDescent="0.25">
      <c r="B14" s="14" t="s">
        <v>274</v>
      </c>
      <c r="C14" s="21">
        <v>-0.92307692307692302</v>
      </c>
      <c r="D14" s="21">
        <v>-0.66666666666666696</v>
      </c>
      <c r="E14" s="21">
        <v>-0.939393939393939</v>
      </c>
      <c r="F14" s="21">
        <v>-0.9140625</v>
      </c>
      <c r="G14" s="21">
        <v>-0.96168582375478895</v>
      </c>
      <c r="H14" s="21"/>
      <c r="I14" s="21">
        <v>-0.87982832618025797</v>
      </c>
      <c r="J14" s="21">
        <v>-0.96168582375478895</v>
      </c>
      <c r="K14" s="21"/>
      <c r="L14" s="21">
        <v>-0.95384615384615401</v>
      </c>
      <c r="M14" s="21">
        <v>-0.91509433962264197</v>
      </c>
      <c r="N14" s="21">
        <v>-0.91156462585034004</v>
      </c>
      <c r="O14" s="21">
        <v>-0.92571428571428604</v>
      </c>
      <c r="P14" s="21"/>
      <c r="Q14" s="21">
        <v>-0.78181818181818197</v>
      </c>
      <c r="R14" s="21">
        <v>-0.92105263157894701</v>
      </c>
      <c r="S14" s="21">
        <v>-0.89130434782608703</v>
      </c>
      <c r="T14" s="21">
        <v>-0.94827586206896597</v>
      </c>
      <c r="U14" s="21">
        <v>-0.96226415094339601</v>
      </c>
      <c r="V14" s="21">
        <v>-0.92857142857142805</v>
      </c>
      <c r="W14" s="21">
        <v>-0.94230769230769196</v>
      </c>
      <c r="X14" s="21">
        <v>-0.97599999999999998</v>
      </c>
      <c r="Y14" s="21"/>
      <c r="Z14" s="21">
        <v>-0.88571428571428601</v>
      </c>
      <c r="AA14" s="21">
        <v>-0.89743589743589802</v>
      </c>
      <c r="AB14" s="21">
        <v>-0.91428571428571404</v>
      </c>
      <c r="AC14" s="21">
        <v>-0.96808510638297895</v>
      </c>
      <c r="AD14" s="21">
        <v>-0.96551724137931005</v>
      </c>
      <c r="AE14" s="21">
        <v>-0.91803278688524603</v>
      </c>
      <c r="AF14" s="21">
        <v>-0.91304347826086996</v>
      </c>
      <c r="AG14" s="21">
        <v>-0.9</v>
      </c>
      <c r="AH14" s="21"/>
      <c r="AI14" s="21">
        <v>-0.78947368421052599</v>
      </c>
      <c r="AJ14" s="21">
        <v>-0.89795918367346905</v>
      </c>
      <c r="AK14" s="21">
        <v>-0.86111111111111105</v>
      </c>
      <c r="AL14" s="21">
        <v>-0.96564885496183195</v>
      </c>
      <c r="AM14" s="21">
        <v>-0.95402298850574696</v>
      </c>
      <c r="AN14" s="21"/>
      <c r="AO14" s="21">
        <v>-0.91856677524429997</v>
      </c>
      <c r="AP14" s="21">
        <v>-0.93048128342245995</v>
      </c>
      <c r="AQ14" s="21"/>
      <c r="AR14" s="21">
        <v>-0.92592592592592604</v>
      </c>
      <c r="AS14" s="21">
        <v>-0.96992481203007497</v>
      </c>
      <c r="AT14" s="21">
        <v>-0.83333333333333304</v>
      </c>
      <c r="AU14" s="21">
        <v>-0.88888888888888895</v>
      </c>
      <c r="AV14" s="21">
        <v>-0.9</v>
      </c>
      <c r="AW14" s="21">
        <v>-0.92682926829268297</v>
      </c>
      <c r="AX14" s="21">
        <v>-0.89473684210526305</v>
      </c>
      <c r="AY14" s="21">
        <v>-0.82352941176470595</v>
      </c>
      <c r="AZ14" s="21">
        <v>-0.92727272727272703</v>
      </c>
      <c r="BA14" s="21">
        <v>-0.93548387096774199</v>
      </c>
      <c r="BB14" s="21">
        <v>-0.94117647058823495</v>
      </c>
      <c r="BC14" s="21">
        <v>-0.85714285714285698</v>
      </c>
      <c r="BD14" s="21"/>
      <c r="BE14" s="21">
        <v>-0.95705521472392596</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0.394736842105263</v>
      </c>
      <c r="D8" s="13">
        <v>0.230769230769231</v>
      </c>
      <c r="E8" s="13">
        <v>0.45454545454545497</v>
      </c>
      <c r="F8" s="13">
        <v>0.3828125</v>
      </c>
      <c r="G8" s="13">
        <v>0.40996168582375497</v>
      </c>
      <c r="H8" s="13"/>
      <c r="I8" s="13">
        <v>0.37768240343347598</v>
      </c>
      <c r="J8" s="13">
        <v>0.40996168582375497</v>
      </c>
      <c r="K8" s="13"/>
      <c r="L8" s="13">
        <v>0.47692307692307701</v>
      </c>
      <c r="M8" s="13">
        <v>0.40566037735849098</v>
      </c>
      <c r="N8" s="13">
        <v>0.40136054421768702</v>
      </c>
      <c r="O8" s="13">
        <v>0.34857142857142898</v>
      </c>
      <c r="P8" s="13"/>
      <c r="Q8" s="13">
        <v>0.29090909090909101</v>
      </c>
      <c r="R8" s="13">
        <v>0.5</v>
      </c>
      <c r="S8" s="13">
        <v>0.34782608695652201</v>
      </c>
      <c r="T8" s="13">
        <v>0.36206896551724099</v>
      </c>
      <c r="U8" s="13">
        <v>0.41509433962264197</v>
      </c>
      <c r="V8" s="13">
        <v>0.42857142857142899</v>
      </c>
      <c r="W8" s="13">
        <v>0.40384615384615402</v>
      </c>
      <c r="X8" s="13">
        <v>0.41599999999999998</v>
      </c>
      <c r="Y8" s="13"/>
      <c r="Z8" s="13">
        <v>0.38571428571428601</v>
      </c>
      <c r="AA8" s="13">
        <v>0.38461538461538503</v>
      </c>
      <c r="AB8" s="13">
        <v>0.4</v>
      </c>
      <c r="AC8" s="13">
        <v>0.47872340425531901</v>
      </c>
      <c r="AD8" s="13">
        <v>0.36206896551724099</v>
      </c>
      <c r="AE8" s="13">
        <v>0.37704918032786899</v>
      </c>
      <c r="AF8" s="13">
        <v>0.34782608695652201</v>
      </c>
      <c r="AG8" s="13">
        <v>0.32500000000000001</v>
      </c>
      <c r="AH8" s="13"/>
      <c r="AI8" s="13">
        <v>0.31578947368421101</v>
      </c>
      <c r="AJ8" s="13">
        <v>0.40816326530612201</v>
      </c>
      <c r="AK8" s="13">
        <v>0.29166666666666702</v>
      </c>
      <c r="AL8" s="13">
        <v>0.38549618320610701</v>
      </c>
      <c r="AM8" s="13">
        <v>0.51724137931034497</v>
      </c>
      <c r="AN8" s="13"/>
      <c r="AO8" s="13">
        <v>0.38436482084690599</v>
      </c>
      <c r="AP8" s="13">
        <v>0.41176470588235298</v>
      </c>
      <c r="AQ8" s="13"/>
      <c r="AR8" s="13">
        <v>0.33333333333333298</v>
      </c>
      <c r="AS8" s="13">
        <v>0.47368421052631599</v>
      </c>
      <c r="AT8" s="13">
        <v>0.33333333333333298</v>
      </c>
      <c r="AU8" s="13">
        <v>0.44444444444444398</v>
      </c>
      <c r="AV8" s="13">
        <v>0.2</v>
      </c>
      <c r="AW8" s="13">
        <v>0.34146341463414598</v>
      </c>
      <c r="AX8" s="13">
        <v>0.394736842105263</v>
      </c>
      <c r="AY8" s="13">
        <v>0.41176470588235298</v>
      </c>
      <c r="AZ8" s="13">
        <v>0.49090909090909102</v>
      </c>
      <c r="BA8" s="13">
        <v>0.41935483870967699</v>
      </c>
      <c r="BB8" s="13">
        <v>0.35294117647058798</v>
      </c>
      <c r="BC8" s="13">
        <v>0.39285714285714302</v>
      </c>
      <c r="BD8" s="13"/>
      <c r="BE8" s="13">
        <v>0.441717791411043</v>
      </c>
    </row>
    <row r="9" spans="2:57" x14ac:dyDescent="0.25">
      <c r="B9" s="14" t="s">
        <v>316</v>
      </c>
      <c r="C9" s="13">
        <v>0.44331983805668002</v>
      </c>
      <c r="D9" s="13">
        <v>0.41025641025641002</v>
      </c>
      <c r="E9" s="13">
        <v>0.40909090909090901</v>
      </c>
      <c r="F9" s="13">
        <v>0.453125</v>
      </c>
      <c r="G9" s="13">
        <v>0.45210727969348702</v>
      </c>
      <c r="H9" s="13"/>
      <c r="I9" s="13">
        <v>0.43347639484978501</v>
      </c>
      <c r="J9" s="13">
        <v>0.45210727969348702</v>
      </c>
      <c r="K9" s="13"/>
      <c r="L9" s="13">
        <v>0.44615384615384601</v>
      </c>
      <c r="M9" s="13">
        <v>0.38679245283018898</v>
      </c>
      <c r="N9" s="13">
        <v>0.50340136054421802</v>
      </c>
      <c r="O9" s="13">
        <v>0.42857142857142899</v>
      </c>
      <c r="P9" s="13"/>
      <c r="Q9" s="13">
        <v>0.41818181818181799</v>
      </c>
      <c r="R9" s="13">
        <v>0.31578947368421101</v>
      </c>
      <c r="S9" s="13">
        <v>0.47826086956521702</v>
      </c>
      <c r="T9" s="13">
        <v>0.53448275862068995</v>
      </c>
      <c r="U9" s="13">
        <v>0.45283018867924502</v>
      </c>
      <c r="V9" s="13">
        <v>0.39285714285714302</v>
      </c>
      <c r="W9" s="13">
        <v>0.44230769230769201</v>
      </c>
      <c r="X9" s="13">
        <v>0.45600000000000002</v>
      </c>
      <c r="Y9" s="13"/>
      <c r="Z9" s="13">
        <v>0.4</v>
      </c>
      <c r="AA9" s="13">
        <v>0.42307692307692302</v>
      </c>
      <c r="AB9" s="13">
        <v>0.42857142857142899</v>
      </c>
      <c r="AC9" s="13">
        <v>0.42553191489361702</v>
      </c>
      <c r="AD9" s="13">
        <v>0.55172413793103403</v>
      </c>
      <c r="AE9" s="13">
        <v>0.409836065573771</v>
      </c>
      <c r="AF9" s="13">
        <v>0.52173913043478304</v>
      </c>
      <c r="AG9" s="13">
        <v>0.47499999999999998</v>
      </c>
      <c r="AH9" s="13"/>
      <c r="AI9" s="13">
        <v>0.47368421052631599</v>
      </c>
      <c r="AJ9" s="13">
        <v>0.42857142857142899</v>
      </c>
      <c r="AK9" s="13">
        <v>0.5</v>
      </c>
      <c r="AL9" s="13">
        <v>0.461832061068702</v>
      </c>
      <c r="AM9" s="13">
        <v>0.36781609195402298</v>
      </c>
      <c r="AN9" s="13"/>
      <c r="AO9" s="13">
        <v>0.46579804560260601</v>
      </c>
      <c r="AP9" s="13">
        <v>0.40641711229946498</v>
      </c>
      <c r="AQ9" s="13"/>
      <c r="AR9" s="13">
        <v>0.407407407407407</v>
      </c>
      <c r="AS9" s="13">
        <v>0.36842105263157898</v>
      </c>
      <c r="AT9" s="13">
        <v>0.58333333333333304</v>
      </c>
      <c r="AU9" s="13">
        <v>0.44444444444444398</v>
      </c>
      <c r="AV9" s="13">
        <v>0.6</v>
      </c>
      <c r="AW9" s="13">
        <v>0.46341463414634099</v>
      </c>
      <c r="AX9" s="13">
        <v>0.44736842105263203</v>
      </c>
      <c r="AY9" s="13">
        <v>0.41176470588235298</v>
      </c>
      <c r="AZ9" s="13">
        <v>0.36363636363636398</v>
      </c>
      <c r="BA9" s="13">
        <v>0.45161290322580599</v>
      </c>
      <c r="BB9" s="13">
        <v>0.5</v>
      </c>
      <c r="BC9" s="13">
        <v>0.5</v>
      </c>
      <c r="BD9" s="13"/>
      <c r="BE9" s="13">
        <v>0.41104294478527598</v>
      </c>
    </row>
    <row r="10" spans="2:57" x14ac:dyDescent="0.25">
      <c r="B10" s="14" t="s">
        <v>335</v>
      </c>
      <c r="C10" s="13">
        <v>0.119433198380567</v>
      </c>
      <c r="D10" s="13">
        <v>0.17948717948717899</v>
      </c>
      <c r="E10" s="13">
        <v>0.12121212121212099</v>
      </c>
      <c r="F10" s="13">
        <v>0.1484375</v>
      </c>
      <c r="G10" s="13">
        <v>9.5785440613026795E-2</v>
      </c>
      <c r="H10" s="13"/>
      <c r="I10" s="13">
        <v>0.145922746781116</v>
      </c>
      <c r="J10" s="13">
        <v>9.5785440613026795E-2</v>
      </c>
      <c r="K10" s="13"/>
      <c r="L10" s="13">
        <v>3.0769230769230799E-2</v>
      </c>
      <c r="M10" s="13">
        <v>0.18867924528301899</v>
      </c>
      <c r="N10" s="13">
        <v>6.8027210884353706E-2</v>
      </c>
      <c r="O10" s="13">
        <v>0.154285714285714</v>
      </c>
      <c r="P10" s="13"/>
      <c r="Q10" s="13">
        <v>0.163636363636364</v>
      </c>
      <c r="R10" s="13">
        <v>0.18421052631578899</v>
      </c>
      <c r="S10" s="13">
        <v>0.13043478260869601</v>
      </c>
      <c r="T10" s="13">
        <v>8.6206896551724102E-2</v>
      </c>
      <c r="U10" s="13">
        <v>0.13207547169811301</v>
      </c>
      <c r="V10" s="13">
        <v>0.14285714285714299</v>
      </c>
      <c r="W10" s="13">
        <v>0.115384615384615</v>
      </c>
      <c r="X10" s="13">
        <v>8.7999999999999995E-2</v>
      </c>
      <c r="Y10" s="13"/>
      <c r="Z10" s="13">
        <v>0.14285714285714299</v>
      </c>
      <c r="AA10" s="13">
        <v>0.15384615384615399</v>
      </c>
      <c r="AB10" s="13">
        <v>0.114285714285714</v>
      </c>
      <c r="AC10" s="13">
        <v>8.5106382978723402E-2</v>
      </c>
      <c r="AD10" s="13">
        <v>8.6206896551724102E-2</v>
      </c>
      <c r="AE10" s="13">
        <v>0.13114754098360701</v>
      </c>
      <c r="AF10" s="13">
        <v>0.13043478260869601</v>
      </c>
      <c r="AG10" s="13">
        <v>0.125</v>
      </c>
      <c r="AH10" s="13"/>
      <c r="AI10" s="13">
        <v>0.105263157894737</v>
      </c>
      <c r="AJ10" s="13">
        <v>0.14285714285714299</v>
      </c>
      <c r="AK10" s="13">
        <v>0.16666666666666699</v>
      </c>
      <c r="AL10" s="13">
        <v>0.114503816793893</v>
      </c>
      <c r="AM10" s="13">
        <v>9.1954022988505704E-2</v>
      </c>
      <c r="AN10" s="13"/>
      <c r="AO10" s="13">
        <v>0.10423452768729601</v>
      </c>
      <c r="AP10" s="13">
        <v>0.14438502673796799</v>
      </c>
      <c r="AQ10" s="13"/>
      <c r="AR10" s="13">
        <v>0.22222222222222199</v>
      </c>
      <c r="AS10" s="13">
        <v>0.13533834586466201</v>
      </c>
      <c r="AT10" s="13">
        <v>8.3333333333333301E-2</v>
      </c>
      <c r="AU10" s="13">
        <v>5.5555555555555601E-2</v>
      </c>
      <c r="AV10" s="13">
        <v>0.116666666666667</v>
      </c>
      <c r="AW10" s="13">
        <v>0.12195121951219499</v>
      </c>
      <c r="AX10" s="13">
        <v>0.105263157894737</v>
      </c>
      <c r="AY10" s="13">
        <v>0.11764705882352899</v>
      </c>
      <c r="AZ10" s="13">
        <v>0.109090909090909</v>
      </c>
      <c r="BA10" s="13">
        <v>6.4516129032258104E-2</v>
      </c>
      <c r="BB10" s="13">
        <v>0.14705882352941199</v>
      </c>
      <c r="BC10" s="13">
        <v>7.1428571428571397E-2</v>
      </c>
      <c r="BD10" s="13"/>
      <c r="BE10" s="13">
        <v>0.13496932515337401</v>
      </c>
    </row>
    <row r="11" spans="2:57" x14ac:dyDescent="0.25">
      <c r="B11" s="14" t="s">
        <v>318</v>
      </c>
      <c r="C11" s="13">
        <v>1.417004048583E-2</v>
      </c>
      <c r="D11" s="13">
        <v>0.102564102564103</v>
      </c>
      <c r="E11" s="13">
        <v>0</v>
      </c>
      <c r="F11" s="13">
        <v>0</v>
      </c>
      <c r="G11" s="13">
        <v>1.1494252873563199E-2</v>
      </c>
      <c r="H11" s="13"/>
      <c r="I11" s="13">
        <v>1.7167381974248899E-2</v>
      </c>
      <c r="J11" s="13">
        <v>1.1494252873563199E-2</v>
      </c>
      <c r="K11" s="13"/>
      <c r="L11" s="13">
        <v>1.5384615384615399E-2</v>
      </c>
      <c r="M11" s="13">
        <v>9.4339622641509396E-3</v>
      </c>
      <c r="N11" s="13">
        <v>6.8027210884353704E-3</v>
      </c>
      <c r="O11" s="13">
        <v>2.2857142857142899E-2</v>
      </c>
      <c r="P11" s="13"/>
      <c r="Q11" s="13">
        <v>7.2727272727272696E-2</v>
      </c>
      <c r="R11" s="13">
        <v>0</v>
      </c>
      <c r="S11" s="13">
        <v>0</v>
      </c>
      <c r="T11" s="13">
        <v>1.72413793103448E-2</v>
      </c>
      <c r="U11" s="13">
        <v>0</v>
      </c>
      <c r="V11" s="13">
        <v>1.7857142857142901E-2</v>
      </c>
      <c r="W11" s="13">
        <v>0</v>
      </c>
      <c r="X11" s="13">
        <v>8.0000000000000002E-3</v>
      </c>
      <c r="Y11" s="13"/>
      <c r="Z11" s="13">
        <v>0</v>
      </c>
      <c r="AA11" s="13">
        <v>2.5641025641025599E-2</v>
      </c>
      <c r="AB11" s="13">
        <v>0</v>
      </c>
      <c r="AC11" s="13">
        <v>1.0638297872340399E-2</v>
      </c>
      <c r="AD11" s="13">
        <v>0</v>
      </c>
      <c r="AE11" s="13">
        <v>1.63934426229508E-2</v>
      </c>
      <c r="AF11" s="13">
        <v>0</v>
      </c>
      <c r="AG11" s="13">
        <v>7.4999999999999997E-2</v>
      </c>
      <c r="AH11" s="13"/>
      <c r="AI11" s="13">
        <v>5.2631578947368397E-2</v>
      </c>
      <c r="AJ11" s="13">
        <v>0</v>
      </c>
      <c r="AK11" s="13">
        <v>1.38888888888889E-2</v>
      </c>
      <c r="AL11" s="13">
        <v>1.5267175572519101E-2</v>
      </c>
      <c r="AM11" s="13">
        <v>1.1494252873563199E-2</v>
      </c>
      <c r="AN11" s="13"/>
      <c r="AO11" s="13">
        <v>1.62866449511401E-2</v>
      </c>
      <c r="AP11" s="13">
        <v>1.06951871657754E-2</v>
      </c>
      <c r="AQ11" s="13"/>
      <c r="AR11" s="13">
        <v>0</v>
      </c>
      <c r="AS11" s="13">
        <v>7.5187969924812E-3</v>
      </c>
      <c r="AT11" s="13">
        <v>0</v>
      </c>
      <c r="AU11" s="13">
        <v>0</v>
      </c>
      <c r="AV11" s="13">
        <v>3.3333333333333298E-2</v>
      </c>
      <c r="AW11" s="13">
        <v>2.4390243902439001E-2</v>
      </c>
      <c r="AX11" s="13">
        <v>2.6315789473684199E-2</v>
      </c>
      <c r="AY11" s="13">
        <v>0</v>
      </c>
      <c r="AZ11" s="13">
        <v>3.6363636363636397E-2</v>
      </c>
      <c r="BA11" s="13">
        <v>0</v>
      </c>
      <c r="BB11" s="13">
        <v>0</v>
      </c>
      <c r="BC11" s="13">
        <v>0</v>
      </c>
      <c r="BD11" s="13"/>
      <c r="BE11" s="13">
        <v>6.13496932515337E-3</v>
      </c>
    </row>
    <row r="12" spans="2:57" x14ac:dyDescent="0.25">
      <c r="B12" s="14" t="s">
        <v>82</v>
      </c>
      <c r="C12" s="20">
        <v>2.8340080971659899E-2</v>
      </c>
      <c r="D12" s="20">
        <v>7.69230769230769E-2</v>
      </c>
      <c r="E12" s="20">
        <v>1.5151515151515201E-2</v>
      </c>
      <c r="F12" s="20">
        <v>1.5625E-2</v>
      </c>
      <c r="G12" s="20">
        <v>3.0651340996168602E-2</v>
      </c>
      <c r="H12" s="20"/>
      <c r="I12" s="20">
        <v>2.5751072961373401E-2</v>
      </c>
      <c r="J12" s="20">
        <v>3.0651340996168602E-2</v>
      </c>
      <c r="K12" s="20"/>
      <c r="L12" s="20">
        <v>3.0769230769230799E-2</v>
      </c>
      <c r="M12" s="20">
        <v>9.4339622641509396E-3</v>
      </c>
      <c r="N12" s="20">
        <v>2.04081632653061E-2</v>
      </c>
      <c r="O12" s="20">
        <v>4.57142857142857E-2</v>
      </c>
      <c r="P12" s="20"/>
      <c r="Q12" s="20">
        <v>5.4545454545454501E-2</v>
      </c>
      <c r="R12" s="20">
        <v>0</v>
      </c>
      <c r="S12" s="20">
        <v>4.3478260869565202E-2</v>
      </c>
      <c r="T12" s="20">
        <v>0</v>
      </c>
      <c r="U12" s="20">
        <v>0</v>
      </c>
      <c r="V12" s="20">
        <v>1.7857142857142901E-2</v>
      </c>
      <c r="W12" s="20">
        <v>3.8461538461538498E-2</v>
      </c>
      <c r="X12" s="20">
        <v>3.2000000000000001E-2</v>
      </c>
      <c r="Y12" s="20"/>
      <c r="Z12" s="20">
        <v>7.1428571428571397E-2</v>
      </c>
      <c r="AA12" s="20">
        <v>1.2820512820512799E-2</v>
      </c>
      <c r="AB12" s="20">
        <v>5.7142857142857099E-2</v>
      </c>
      <c r="AC12" s="20">
        <v>0</v>
      </c>
      <c r="AD12" s="20">
        <v>0</v>
      </c>
      <c r="AE12" s="20">
        <v>6.5573770491803296E-2</v>
      </c>
      <c r="AF12" s="20">
        <v>0</v>
      </c>
      <c r="AG12" s="20">
        <v>0</v>
      </c>
      <c r="AH12" s="20"/>
      <c r="AI12" s="20">
        <v>5.2631578947368397E-2</v>
      </c>
      <c r="AJ12" s="20">
        <v>2.04081632653061E-2</v>
      </c>
      <c r="AK12" s="20">
        <v>2.7777777777777801E-2</v>
      </c>
      <c r="AL12" s="20">
        <v>2.2900763358778602E-2</v>
      </c>
      <c r="AM12" s="20">
        <v>1.1494252873563199E-2</v>
      </c>
      <c r="AN12" s="20"/>
      <c r="AO12" s="20">
        <v>2.9315960912052099E-2</v>
      </c>
      <c r="AP12" s="20">
        <v>2.6737967914438499E-2</v>
      </c>
      <c r="AQ12" s="20"/>
      <c r="AR12" s="20">
        <v>3.7037037037037E-2</v>
      </c>
      <c r="AS12" s="20">
        <v>1.50375939849624E-2</v>
      </c>
      <c r="AT12" s="20">
        <v>0</v>
      </c>
      <c r="AU12" s="20">
        <v>5.5555555555555601E-2</v>
      </c>
      <c r="AV12" s="20">
        <v>0.05</v>
      </c>
      <c r="AW12" s="20">
        <v>4.8780487804878099E-2</v>
      </c>
      <c r="AX12" s="20">
        <v>2.6315789473684199E-2</v>
      </c>
      <c r="AY12" s="20">
        <v>5.8823529411764698E-2</v>
      </c>
      <c r="AZ12" s="20">
        <v>0</v>
      </c>
      <c r="BA12" s="20">
        <v>6.4516129032258104E-2</v>
      </c>
      <c r="BB12" s="20">
        <v>0</v>
      </c>
      <c r="BC12" s="20">
        <v>3.5714285714285698E-2</v>
      </c>
      <c r="BD12" s="20"/>
      <c r="BE12" s="20">
        <v>6.13496932515337E-3</v>
      </c>
    </row>
    <row r="13" spans="2:57" x14ac:dyDescent="0.25">
      <c r="B13" s="14" t="s">
        <v>319</v>
      </c>
      <c r="C13" s="20">
        <v>0.83805668016194301</v>
      </c>
      <c r="D13" s="20">
        <v>0.64102564102564097</v>
      </c>
      <c r="E13" s="20">
        <v>0.86363636363636398</v>
      </c>
      <c r="F13" s="20">
        <v>0.8359375</v>
      </c>
      <c r="G13" s="20">
        <v>0.86206896551724099</v>
      </c>
      <c r="H13" s="20"/>
      <c r="I13" s="20">
        <v>0.81115879828326198</v>
      </c>
      <c r="J13" s="20">
        <v>0.86206896551724099</v>
      </c>
      <c r="K13" s="20"/>
      <c r="L13" s="20">
        <v>0.92307692307692302</v>
      </c>
      <c r="M13" s="20">
        <v>0.79245283018867896</v>
      </c>
      <c r="N13" s="20">
        <v>0.90476190476190499</v>
      </c>
      <c r="O13" s="20">
        <v>0.77714285714285702</v>
      </c>
      <c r="P13" s="20"/>
      <c r="Q13" s="20">
        <v>0.70909090909090899</v>
      </c>
      <c r="R13" s="20">
        <v>0.81578947368421095</v>
      </c>
      <c r="S13" s="20">
        <v>0.82608695652173902</v>
      </c>
      <c r="T13" s="20">
        <v>0.89655172413793105</v>
      </c>
      <c r="U13" s="20">
        <v>0.86792452830188704</v>
      </c>
      <c r="V13" s="20">
        <v>0.82142857142857095</v>
      </c>
      <c r="W13" s="20">
        <v>0.84615384615384603</v>
      </c>
      <c r="X13" s="20">
        <v>0.872</v>
      </c>
      <c r="Y13" s="20"/>
      <c r="Z13" s="20">
        <v>0.78571428571428603</v>
      </c>
      <c r="AA13" s="20">
        <v>0.80769230769230804</v>
      </c>
      <c r="AB13" s="20">
        <v>0.82857142857142896</v>
      </c>
      <c r="AC13" s="20">
        <v>0.90425531914893598</v>
      </c>
      <c r="AD13" s="20">
        <v>0.91379310344827602</v>
      </c>
      <c r="AE13" s="20">
        <v>0.786885245901639</v>
      </c>
      <c r="AF13" s="20">
        <v>0.86956521739130399</v>
      </c>
      <c r="AG13" s="20">
        <v>0.8</v>
      </c>
      <c r="AH13" s="20"/>
      <c r="AI13" s="20">
        <v>0.78947368421052599</v>
      </c>
      <c r="AJ13" s="20">
        <v>0.83673469387755095</v>
      </c>
      <c r="AK13" s="20">
        <v>0.79166666666666696</v>
      </c>
      <c r="AL13" s="20">
        <v>0.84732824427480902</v>
      </c>
      <c r="AM13" s="20">
        <v>0.88505747126436796</v>
      </c>
      <c r="AN13" s="20"/>
      <c r="AO13" s="20">
        <v>0.850162866449511</v>
      </c>
      <c r="AP13" s="20">
        <v>0.81818181818181801</v>
      </c>
      <c r="AQ13" s="20"/>
      <c r="AR13" s="20">
        <v>0.74074074074074103</v>
      </c>
      <c r="AS13" s="20">
        <v>0.84210526315789502</v>
      </c>
      <c r="AT13" s="20">
        <v>0.91666666666666696</v>
      </c>
      <c r="AU13" s="20">
        <v>0.88888888888888895</v>
      </c>
      <c r="AV13" s="20">
        <v>0.8</v>
      </c>
      <c r="AW13" s="20">
        <v>0.80487804878048796</v>
      </c>
      <c r="AX13" s="20">
        <v>0.84210526315789502</v>
      </c>
      <c r="AY13" s="20">
        <v>0.82352941176470595</v>
      </c>
      <c r="AZ13" s="20">
        <v>0.85454545454545405</v>
      </c>
      <c r="BA13" s="20">
        <v>0.87096774193548399</v>
      </c>
      <c r="BB13" s="20">
        <v>0.85294117647058798</v>
      </c>
      <c r="BC13" s="20">
        <v>0.89285714285714302</v>
      </c>
      <c r="BD13" s="20"/>
      <c r="BE13" s="20">
        <v>0.85276073619631898</v>
      </c>
    </row>
    <row r="14" spans="2:57" x14ac:dyDescent="0.25">
      <c r="B14" s="14" t="s">
        <v>274</v>
      </c>
      <c r="C14" s="21">
        <v>-0.80971659919028305</v>
      </c>
      <c r="D14" s="21">
        <v>-0.56410256410256399</v>
      </c>
      <c r="E14" s="21">
        <v>-0.84848484848484895</v>
      </c>
      <c r="F14" s="21">
        <v>-0.8203125</v>
      </c>
      <c r="G14" s="21">
        <v>-0.83141762452107304</v>
      </c>
      <c r="H14" s="21"/>
      <c r="I14" s="21">
        <v>-0.78540772532188796</v>
      </c>
      <c r="J14" s="21">
        <v>-0.83141762452107304</v>
      </c>
      <c r="K14" s="21"/>
      <c r="L14" s="21">
        <v>-0.89230769230769202</v>
      </c>
      <c r="M14" s="21">
        <v>-0.78301886792452802</v>
      </c>
      <c r="N14" s="21">
        <v>-0.88435374149659896</v>
      </c>
      <c r="O14" s="21">
        <v>-0.73142857142857098</v>
      </c>
      <c r="P14" s="21"/>
      <c r="Q14" s="21">
        <v>-0.65454545454545399</v>
      </c>
      <c r="R14" s="21">
        <v>-0.81578947368421095</v>
      </c>
      <c r="S14" s="21">
        <v>-0.78260869565217395</v>
      </c>
      <c r="T14" s="21">
        <v>-0.89655172413793105</v>
      </c>
      <c r="U14" s="21">
        <v>-0.86792452830188704</v>
      </c>
      <c r="V14" s="21">
        <v>-0.80357142857142805</v>
      </c>
      <c r="W14" s="21">
        <v>-0.80769230769230804</v>
      </c>
      <c r="X14" s="21">
        <v>-0.84</v>
      </c>
      <c r="Y14" s="21"/>
      <c r="Z14" s="21">
        <v>-0.71428571428571397</v>
      </c>
      <c r="AA14" s="21">
        <v>-0.79487179487179505</v>
      </c>
      <c r="AB14" s="21">
        <v>-0.77142857142857102</v>
      </c>
      <c r="AC14" s="21">
        <v>-0.90425531914893598</v>
      </c>
      <c r="AD14" s="21">
        <v>-0.91379310344827602</v>
      </c>
      <c r="AE14" s="21">
        <v>-0.72131147540983598</v>
      </c>
      <c r="AF14" s="21">
        <v>-0.86956521739130399</v>
      </c>
      <c r="AG14" s="21">
        <v>-0.8</v>
      </c>
      <c r="AH14" s="21"/>
      <c r="AI14" s="21">
        <v>-0.73684210526315796</v>
      </c>
      <c r="AJ14" s="21">
        <v>-0.81632653061224503</v>
      </c>
      <c r="AK14" s="21">
        <v>-0.76388888888888895</v>
      </c>
      <c r="AL14" s="21">
        <v>-0.82442748091603002</v>
      </c>
      <c r="AM14" s="21">
        <v>-0.87356321839080497</v>
      </c>
      <c r="AN14" s="21"/>
      <c r="AO14" s="21">
        <v>-0.82084690553745898</v>
      </c>
      <c r="AP14" s="21">
        <v>-0.79144385026737996</v>
      </c>
      <c r="AQ14" s="21"/>
      <c r="AR14" s="21">
        <v>-0.70370370370370405</v>
      </c>
      <c r="AS14" s="21">
        <v>-0.82706766917293195</v>
      </c>
      <c r="AT14" s="21">
        <v>-0.91666666666666696</v>
      </c>
      <c r="AU14" s="21">
        <v>-0.83333333333333304</v>
      </c>
      <c r="AV14" s="21">
        <v>-0.75</v>
      </c>
      <c r="AW14" s="21">
        <v>-0.75609756097560998</v>
      </c>
      <c r="AX14" s="21">
        <v>-0.81578947368421095</v>
      </c>
      <c r="AY14" s="21">
        <v>-0.76470588235294101</v>
      </c>
      <c r="AZ14" s="21">
        <v>-0.85454545454545405</v>
      </c>
      <c r="BA14" s="21">
        <v>-0.80645161290322598</v>
      </c>
      <c r="BB14" s="21">
        <v>-0.85294117647058798</v>
      </c>
      <c r="BC14" s="21">
        <v>-0.85714285714285698</v>
      </c>
      <c r="BD14" s="21"/>
      <c r="BE14" s="21">
        <v>-0.84662576687116597</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0.50202429149797601</v>
      </c>
      <c r="D8" s="13">
        <v>0.46153846153846201</v>
      </c>
      <c r="E8" s="13">
        <v>0.560606060606061</v>
      </c>
      <c r="F8" s="13">
        <v>0.484375</v>
      </c>
      <c r="G8" s="13">
        <v>0.501915708812261</v>
      </c>
      <c r="H8" s="13"/>
      <c r="I8" s="13">
        <v>0.50214592274678105</v>
      </c>
      <c r="J8" s="13">
        <v>0.501915708812261</v>
      </c>
      <c r="K8" s="13"/>
      <c r="L8" s="13">
        <v>0.6</v>
      </c>
      <c r="M8" s="13">
        <v>0.44339622641509402</v>
      </c>
      <c r="N8" s="13">
        <v>0.51700680272108801</v>
      </c>
      <c r="O8" s="13">
        <v>0.48571428571428599</v>
      </c>
      <c r="P8" s="13"/>
      <c r="Q8" s="13">
        <v>0.54545454545454497</v>
      </c>
      <c r="R8" s="13">
        <v>0.55263157894736803</v>
      </c>
      <c r="S8" s="13">
        <v>0.41304347826087001</v>
      </c>
      <c r="T8" s="13">
        <v>0.48275862068965503</v>
      </c>
      <c r="U8" s="13">
        <v>0.43396226415094302</v>
      </c>
      <c r="V8" s="13">
        <v>0.625</v>
      </c>
      <c r="W8" s="13">
        <v>0.36538461538461497</v>
      </c>
      <c r="X8" s="13">
        <v>0.53600000000000003</v>
      </c>
      <c r="Y8" s="13"/>
      <c r="Z8" s="13">
        <v>0.55714285714285705</v>
      </c>
      <c r="AA8" s="13">
        <v>0.53846153846153799</v>
      </c>
      <c r="AB8" s="13">
        <v>0.5</v>
      </c>
      <c r="AC8" s="13">
        <v>0.53191489361702105</v>
      </c>
      <c r="AD8" s="13">
        <v>0.431034482758621</v>
      </c>
      <c r="AE8" s="13">
        <v>0.47540983606557402</v>
      </c>
      <c r="AF8" s="13">
        <v>0.39130434782608697</v>
      </c>
      <c r="AG8" s="13">
        <v>0.47499999999999998</v>
      </c>
      <c r="AH8" s="13"/>
      <c r="AI8" s="13">
        <v>0.68421052631578905</v>
      </c>
      <c r="AJ8" s="13">
        <v>0.44897959183673503</v>
      </c>
      <c r="AK8" s="13">
        <v>0.47222222222222199</v>
      </c>
      <c r="AL8" s="13">
        <v>0.50381679389313005</v>
      </c>
      <c r="AM8" s="13">
        <v>0.52873563218390796</v>
      </c>
      <c r="AN8" s="13"/>
      <c r="AO8" s="13">
        <v>0.50488599348534202</v>
      </c>
      <c r="AP8" s="13">
        <v>0.49732620320855597</v>
      </c>
      <c r="AQ8" s="13"/>
      <c r="AR8" s="13">
        <v>0.296296296296296</v>
      </c>
      <c r="AS8" s="13">
        <v>0.54135338345864703</v>
      </c>
      <c r="AT8" s="13">
        <v>0.58333333333333304</v>
      </c>
      <c r="AU8" s="13">
        <v>0.5</v>
      </c>
      <c r="AV8" s="13">
        <v>0.58333333333333304</v>
      </c>
      <c r="AW8" s="13">
        <v>0.36585365853658502</v>
      </c>
      <c r="AX8" s="13">
        <v>0.5</v>
      </c>
      <c r="AY8" s="13">
        <v>0.58823529411764697</v>
      </c>
      <c r="AZ8" s="13">
        <v>0.50909090909090904</v>
      </c>
      <c r="BA8" s="13">
        <v>0.54838709677419395</v>
      </c>
      <c r="BB8" s="13">
        <v>0.441176470588235</v>
      </c>
      <c r="BC8" s="13">
        <v>0.46428571428571402</v>
      </c>
      <c r="BD8" s="13"/>
      <c r="BE8" s="13">
        <v>0.52760736196319002</v>
      </c>
    </row>
    <row r="9" spans="2:57" x14ac:dyDescent="0.25">
      <c r="B9" s="14" t="s">
        <v>316</v>
      </c>
      <c r="C9" s="13">
        <v>0.37246963562752999</v>
      </c>
      <c r="D9" s="13">
        <v>0.38461538461538503</v>
      </c>
      <c r="E9" s="13">
        <v>0.33333333333333298</v>
      </c>
      <c r="F9" s="13">
        <v>0.3515625</v>
      </c>
      <c r="G9" s="13">
        <v>0.390804597701149</v>
      </c>
      <c r="H9" s="13"/>
      <c r="I9" s="13">
        <v>0.35193133047210301</v>
      </c>
      <c r="J9" s="13">
        <v>0.390804597701149</v>
      </c>
      <c r="K9" s="13"/>
      <c r="L9" s="13">
        <v>0.32307692307692298</v>
      </c>
      <c r="M9" s="13">
        <v>0.43396226415094302</v>
      </c>
      <c r="N9" s="13">
        <v>0.32653061224489799</v>
      </c>
      <c r="O9" s="13">
        <v>0.39428571428571402</v>
      </c>
      <c r="P9" s="13"/>
      <c r="Q9" s="13">
        <v>0.27272727272727298</v>
      </c>
      <c r="R9" s="13">
        <v>0.34210526315789502</v>
      </c>
      <c r="S9" s="13">
        <v>0.39130434782608697</v>
      </c>
      <c r="T9" s="13">
        <v>0.36206896551724099</v>
      </c>
      <c r="U9" s="13">
        <v>0.45283018867924502</v>
      </c>
      <c r="V9" s="13">
        <v>0.26785714285714302</v>
      </c>
      <c r="W9" s="13">
        <v>0.55769230769230804</v>
      </c>
      <c r="X9" s="13">
        <v>0.376</v>
      </c>
      <c r="Y9" s="13"/>
      <c r="Z9" s="13">
        <v>0.34285714285714303</v>
      </c>
      <c r="AA9" s="13">
        <v>0.35897435897435898</v>
      </c>
      <c r="AB9" s="13">
        <v>0.371428571428571</v>
      </c>
      <c r="AC9" s="13">
        <v>0.329787234042553</v>
      </c>
      <c r="AD9" s="13">
        <v>0.48275862068965503</v>
      </c>
      <c r="AE9" s="13">
        <v>0.32786885245901598</v>
      </c>
      <c r="AF9" s="13">
        <v>0.39130434782608697</v>
      </c>
      <c r="AG9" s="13">
        <v>0.45</v>
      </c>
      <c r="AH9" s="13"/>
      <c r="AI9" s="13">
        <v>0.105263157894737</v>
      </c>
      <c r="AJ9" s="13">
        <v>0.36734693877551</v>
      </c>
      <c r="AK9" s="13">
        <v>0.44444444444444398</v>
      </c>
      <c r="AL9" s="13">
        <v>0.37786259541984701</v>
      </c>
      <c r="AM9" s="13">
        <v>0.35632183908046</v>
      </c>
      <c r="AN9" s="13"/>
      <c r="AO9" s="13">
        <v>0.37133550488599298</v>
      </c>
      <c r="AP9" s="13">
        <v>0.37433155080213898</v>
      </c>
      <c r="AQ9" s="13"/>
      <c r="AR9" s="13">
        <v>0.51851851851851805</v>
      </c>
      <c r="AS9" s="13">
        <v>0.360902255639098</v>
      </c>
      <c r="AT9" s="13">
        <v>0.33333333333333298</v>
      </c>
      <c r="AU9" s="13">
        <v>0.44444444444444398</v>
      </c>
      <c r="AV9" s="13">
        <v>0.3</v>
      </c>
      <c r="AW9" s="13">
        <v>0.41463414634146301</v>
      </c>
      <c r="AX9" s="13">
        <v>0.42105263157894701</v>
      </c>
      <c r="AY9" s="13">
        <v>0.17647058823529399</v>
      </c>
      <c r="AZ9" s="13">
        <v>0.41818181818181799</v>
      </c>
      <c r="BA9" s="13">
        <v>0.32258064516128998</v>
      </c>
      <c r="BB9" s="13">
        <v>0.35294117647058798</v>
      </c>
      <c r="BC9" s="13">
        <v>0.39285714285714302</v>
      </c>
      <c r="BD9" s="13"/>
      <c r="BE9" s="13">
        <v>0.34969325153374198</v>
      </c>
    </row>
    <row r="10" spans="2:57" x14ac:dyDescent="0.25">
      <c r="B10" s="14" t="s">
        <v>335</v>
      </c>
      <c r="C10" s="13">
        <v>0.10121457489878501</v>
      </c>
      <c r="D10" s="13">
        <v>5.1282051282051301E-2</v>
      </c>
      <c r="E10" s="13">
        <v>7.5757575757575801E-2</v>
      </c>
      <c r="F10" s="13">
        <v>0.1484375</v>
      </c>
      <c r="G10" s="13">
        <v>9.1954022988505704E-2</v>
      </c>
      <c r="H10" s="13"/>
      <c r="I10" s="13">
        <v>0.111587982832618</v>
      </c>
      <c r="J10" s="13">
        <v>9.1954022988505704E-2</v>
      </c>
      <c r="K10" s="13"/>
      <c r="L10" s="13">
        <v>6.15384615384615E-2</v>
      </c>
      <c r="M10" s="13">
        <v>0.113207547169811</v>
      </c>
      <c r="N10" s="13">
        <v>0.14285714285714299</v>
      </c>
      <c r="O10" s="13">
        <v>7.4285714285714302E-2</v>
      </c>
      <c r="P10" s="13"/>
      <c r="Q10" s="13">
        <v>0.109090909090909</v>
      </c>
      <c r="R10" s="13">
        <v>0.105263157894737</v>
      </c>
      <c r="S10" s="13">
        <v>0.19565217391304299</v>
      </c>
      <c r="T10" s="13">
        <v>0.10344827586206901</v>
      </c>
      <c r="U10" s="13">
        <v>0.113207547169811</v>
      </c>
      <c r="V10" s="13">
        <v>7.1428571428571397E-2</v>
      </c>
      <c r="W10" s="13">
        <v>7.69230769230769E-2</v>
      </c>
      <c r="X10" s="13">
        <v>0.08</v>
      </c>
      <c r="Y10" s="13"/>
      <c r="Z10" s="13">
        <v>4.2857142857142899E-2</v>
      </c>
      <c r="AA10" s="13">
        <v>8.9743589743589702E-2</v>
      </c>
      <c r="AB10" s="13">
        <v>0.128571428571429</v>
      </c>
      <c r="AC10" s="13">
        <v>0.12765957446808501</v>
      </c>
      <c r="AD10" s="13">
        <v>8.6206896551724102E-2</v>
      </c>
      <c r="AE10" s="13">
        <v>0.14754098360655701</v>
      </c>
      <c r="AF10" s="13">
        <v>0.173913043478261</v>
      </c>
      <c r="AG10" s="13">
        <v>2.5000000000000001E-2</v>
      </c>
      <c r="AH10" s="13"/>
      <c r="AI10" s="13">
        <v>0.105263157894737</v>
      </c>
      <c r="AJ10" s="13">
        <v>0.16326530612244899</v>
      </c>
      <c r="AK10" s="13">
        <v>5.5555555555555601E-2</v>
      </c>
      <c r="AL10" s="13">
        <v>0.103053435114504</v>
      </c>
      <c r="AM10" s="13">
        <v>0.10344827586206901</v>
      </c>
      <c r="AN10" s="13"/>
      <c r="AO10" s="13">
        <v>9.4462540716612406E-2</v>
      </c>
      <c r="AP10" s="13">
        <v>0.11229946524064199</v>
      </c>
      <c r="AQ10" s="13"/>
      <c r="AR10" s="13">
        <v>0.11111111111111099</v>
      </c>
      <c r="AS10" s="13">
        <v>7.5187969924811998E-2</v>
      </c>
      <c r="AT10" s="13">
        <v>8.3333333333333301E-2</v>
      </c>
      <c r="AU10" s="13">
        <v>5.5555555555555601E-2</v>
      </c>
      <c r="AV10" s="13">
        <v>0.1</v>
      </c>
      <c r="AW10" s="13">
        <v>0.146341463414634</v>
      </c>
      <c r="AX10" s="13">
        <v>7.8947368421052599E-2</v>
      </c>
      <c r="AY10" s="13">
        <v>0.17647058823529399</v>
      </c>
      <c r="AZ10" s="13">
        <v>5.4545454545454501E-2</v>
      </c>
      <c r="BA10" s="13">
        <v>9.6774193548387094E-2</v>
      </c>
      <c r="BB10" s="13">
        <v>0.20588235294117599</v>
      </c>
      <c r="BC10" s="13">
        <v>0.14285714285714299</v>
      </c>
      <c r="BD10" s="13"/>
      <c r="BE10" s="13">
        <v>0.11656441717791401</v>
      </c>
    </row>
    <row r="11" spans="2:57" x14ac:dyDescent="0.25">
      <c r="B11" s="14" t="s">
        <v>318</v>
      </c>
      <c r="C11" s="13">
        <v>1.6194331983805699E-2</v>
      </c>
      <c r="D11" s="13">
        <v>5.1282051282051301E-2</v>
      </c>
      <c r="E11" s="13">
        <v>3.03030303030303E-2</v>
      </c>
      <c r="F11" s="13">
        <v>1.5625E-2</v>
      </c>
      <c r="G11" s="13">
        <v>7.6628352490421504E-3</v>
      </c>
      <c r="H11" s="13"/>
      <c r="I11" s="13">
        <v>2.5751072961373401E-2</v>
      </c>
      <c r="J11" s="13">
        <v>7.6628352490421504E-3</v>
      </c>
      <c r="K11" s="13"/>
      <c r="L11" s="13">
        <v>0</v>
      </c>
      <c r="M11" s="13">
        <v>9.4339622641509396E-3</v>
      </c>
      <c r="N11" s="13">
        <v>6.8027210884353704E-3</v>
      </c>
      <c r="O11" s="13">
        <v>3.4285714285714301E-2</v>
      </c>
      <c r="P11" s="13"/>
      <c r="Q11" s="13">
        <v>3.6363636363636397E-2</v>
      </c>
      <c r="R11" s="13">
        <v>0</v>
      </c>
      <c r="S11" s="13">
        <v>0</v>
      </c>
      <c r="T11" s="13">
        <v>5.1724137931034503E-2</v>
      </c>
      <c r="U11" s="13">
        <v>0</v>
      </c>
      <c r="V11" s="13">
        <v>3.5714285714285698E-2</v>
      </c>
      <c r="W11" s="13">
        <v>0</v>
      </c>
      <c r="X11" s="13">
        <v>8.0000000000000002E-3</v>
      </c>
      <c r="Y11" s="13"/>
      <c r="Z11" s="13">
        <v>2.8571428571428598E-2</v>
      </c>
      <c r="AA11" s="13">
        <v>1.2820512820512799E-2</v>
      </c>
      <c r="AB11" s="13">
        <v>0</v>
      </c>
      <c r="AC11" s="13">
        <v>1.0638297872340399E-2</v>
      </c>
      <c r="AD11" s="13">
        <v>0</v>
      </c>
      <c r="AE11" s="13">
        <v>1.63934426229508E-2</v>
      </c>
      <c r="AF11" s="13">
        <v>4.3478260869565202E-2</v>
      </c>
      <c r="AG11" s="13">
        <v>0.05</v>
      </c>
      <c r="AH11" s="13"/>
      <c r="AI11" s="13">
        <v>5.2631578947368397E-2</v>
      </c>
      <c r="AJ11" s="13">
        <v>2.04081632653061E-2</v>
      </c>
      <c r="AK11" s="13">
        <v>2.7777777777777801E-2</v>
      </c>
      <c r="AL11" s="13">
        <v>1.1450381679389301E-2</v>
      </c>
      <c r="AM11" s="13">
        <v>1.1494252873563199E-2</v>
      </c>
      <c r="AN11" s="13"/>
      <c r="AO11" s="13">
        <v>1.9543973941368101E-2</v>
      </c>
      <c r="AP11" s="13">
        <v>1.06951871657754E-2</v>
      </c>
      <c r="AQ11" s="13"/>
      <c r="AR11" s="13">
        <v>7.4074074074074098E-2</v>
      </c>
      <c r="AS11" s="13">
        <v>2.2556390977443601E-2</v>
      </c>
      <c r="AT11" s="13">
        <v>0</v>
      </c>
      <c r="AU11" s="13">
        <v>0</v>
      </c>
      <c r="AV11" s="13">
        <v>0</v>
      </c>
      <c r="AW11" s="13">
        <v>2.4390243902439001E-2</v>
      </c>
      <c r="AX11" s="13">
        <v>0</v>
      </c>
      <c r="AY11" s="13">
        <v>0</v>
      </c>
      <c r="AZ11" s="13">
        <v>1.8181818181818198E-2</v>
      </c>
      <c r="BA11" s="13">
        <v>3.2258064516128997E-2</v>
      </c>
      <c r="BB11" s="13">
        <v>0</v>
      </c>
      <c r="BC11" s="13">
        <v>0</v>
      </c>
      <c r="BD11" s="13"/>
      <c r="BE11" s="13">
        <v>6.13496932515337E-3</v>
      </c>
    </row>
    <row r="12" spans="2:57" x14ac:dyDescent="0.25">
      <c r="B12" s="14" t="s">
        <v>82</v>
      </c>
      <c r="C12" s="20">
        <v>8.0971659919028306E-3</v>
      </c>
      <c r="D12" s="20">
        <v>5.1282051282051301E-2</v>
      </c>
      <c r="E12" s="20">
        <v>0</v>
      </c>
      <c r="F12" s="20">
        <v>0</v>
      </c>
      <c r="G12" s="20">
        <v>7.6628352490421504E-3</v>
      </c>
      <c r="H12" s="20"/>
      <c r="I12" s="20">
        <v>8.58369098712446E-3</v>
      </c>
      <c r="J12" s="20">
        <v>7.6628352490421504E-3</v>
      </c>
      <c r="K12" s="20"/>
      <c r="L12" s="20">
        <v>1.5384615384615399E-2</v>
      </c>
      <c r="M12" s="20">
        <v>0</v>
      </c>
      <c r="N12" s="20">
        <v>6.8027210884353704E-3</v>
      </c>
      <c r="O12" s="20">
        <v>1.1428571428571401E-2</v>
      </c>
      <c r="P12" s="20"/>
      <c r="Q12" s="20">
        <v>3.6363636363636397E-2</v>
      </c>
      <c r="R12" s="20">
        <v>0</v>
      </c>
      <c r="S12" s="20">
        <v>0</v>
      </c>
      <c r="T12" s="20">
        <v>0</v>
      </c>
      <c r="U12" s="20">
        <v>0</v>
      </c>
      <c r="V12" s="20">
        <v>0</v>
      </c>
      <c r="W12" s="20">
        <v>0</v>
      </c>
      <c r="X12" s="20">
        <v>0</v>
      </c>
      <c r="Y12" s="20"/>
      <c r="Z12" s="20">
        <v>2.8571428571428598E-2</v>
      </c>
      <c r="AA12" s="20">
        <v>0</v>
      </c>
      <c r="AB12" s="20">
        <v>0</v>
      </c>
      <c r="AC12" s="20">
        <v>0</v>
      </c>
      <c r="AD12" s="20">
        <v>0</v>
      </c>
      <c r="AE12" s="20">
        <v>3.2786885245901599E-2</v>
      </c>
      <c r="AF12" s="20">
        <v>0</v>
      </c>
      <c r="AG12" s="20">
        <v>0</v>
      </c>
      <c r="AH12" s="20"/>
      <c r="AI12" s="20">
        <v>5.2631578947368397E-2</v>
      </c>
      <c r="AJ12" s="20">
        <v>0</v>
      </c>
      <c r="AK12" s="20">
        <v>0</v>
      </c>
      <c r="AL12" s="20">
        <v>3.81679389312977E-3</v>
      </c>
      <c r="AM12" s="20">
        <v>0</v>
      </c>
      <c r="AN12" s="20"/>
      <c r="AO12" s="20">
        <v>9.77198697068404E-3</v>
      </c>
      <c r="AP12" s="20">
        <v>5.3475935828877002E-3</v>
      </c>
      <c r="AQ12" s="20"/>
      <c r="AR12" s="20">
        <v>0</v>
      </c>
      <c r="AS12" s="20">
        <v>0</v>
      </c>
      <c r="AT12" s="20">
        <v>0</v>
      </c>
      <c r="AU12" s="20">
        <v>0</v>
      </c>
      <c r="AV12" s="20">
        <v>1.6666666666666701E-2</v>
      </c>
      <c r="AW12" s="20">
        <v>4.8780487804878099E-2</v>
      </c>
      <c r="AX12" s="20">
        <v>0</v>
      </c>
      <c r="AY12" s="20">
        <v>5.8823529411764698E-2</v>
      </c>
      <c r="AZ12" s="20">
        <v>0</v>
      </c>
      <c r="BA12" s="20">
        <v>0</v>
      </c>
      <c r="BB12" s="20">
        <v>0</v>
      </c>
      <c r="BC12" s="20">
        <v>0</v>
      </c>
      <c r="BD12" s="20"/>
      <c r="BE12" s="20">
        <v>0</v>
      </c>
    </row>
    <row r="13" spans="2:57" x14ac:dyDescent="0.25">
      <c r="B13" s="14" t="s">
        <v>319</v>
      </c>
      <c r="C13" s="20">
        <v>0.874493927125506</v>
      </c>
      <c r="D13" s="20">
        <v>0.84615384615384603</v>
      </c>
      <c r="E13" s="20">
        <v>0.89393939393939403</v>
      </c>
      <c r="F13" s="20">
        <v>0.8359375</v>
      </c>
      <c r="G13" s="20">
        <v>0.89272030651340994</v>
      </c>
      <c r="H13" s="20"/>
      <c r="I13" s="20">
        <v>0.85407725321888395</v>
      </c>
      <c r="J13" s="20">
        <v>0.89272030651340994</v>
      </c>
      <c r="K13" s="20"/>
      <c r="L13" s="20">
        <v>0.92307692307692302</v>
      </c>
      <c r="M13" s="20">
        <v>0.87735849056603799</v>
      </c>
      <c r="N13" s="20">
        <v>0.843537414965986</v>
      </c>
      <c r="O13" s="20">
        <v>0.88</v>
      </c>
      <c r="P13" s="20"/>
      <c r="Q13" s="20">
        <v>0.81818181818181801</v>
      </c>
      <c r="R13" s="20">
        <v>0.89473684210526305</v>
      </c>
      <c r="S13" s="20">
        <v>0.80434782608695699</v>
      </c>
      <c r="T13" s="20">
        <v>0.84482758620689702</v>
      </c>
      <c r="U13" s="20">
        <v>0.88679245283018904</v>
      </c>
      <c r="V13" s="20">
        <v>0.89285714285714302</v>
      </c>
      <c r="W13" s="20">
        <v>0.92307692307692302</v>
      </c>
      <c r="X13" s="20">
        <v>0.91200000000000003</v>
      </c>
      <c r="Y13" s="20"/>
      <c r="Z13" s="20">
        <v>0.9</v>
      </c>
      <c r="AA13" s="20">
        <v>0.89743589743589702</v>
      </c>
      <c r="AB13" s="20">
        <v>0.871428571428571</v>
      </c>
      <c r="AC13" s="20">
        <v>0.86170212765957399</v>
      </c>
      <c r="AD13" s="20">
        <v>0.91379310344827602</v>
      </c>
      <c r="AE13" s="20">
        <v>0.80327868852458995</v>
      </c>
      <c r="AF13" s="20">
        <v>0.78260869565217395</v>
      </c>
      <c r="AG13" s="20">
        <v>0.92500000000000004</v>
      </c>
      <c r="AH13" s="20"/>
      <c r="AI13" s="20">
        <v>0.78947368421052599</v>
      </c>
      <c r="AJ13" s="20">
        <v>0.81632653061224503</v>
      </c>
      <c r="AK13" s="20">
        <v>0.91666666666666696</v>
      </c>
      <c r="AL13" s="20">
        <v>0.88167938931297696</v>
      </c>
      <c r="AM13" s="20">
        <v>0.88505747126436796</v>
      </c>
      <c r="AN13" s="20"/>
      <c r="AO13" s="20">
        <v>0.87622149837133501</v>
      </c>
      <c r="AP13" s="20">
        <v>0.87165775401069501</v>
      </c>
      <c r="AQ13" s="20"/>
      <c r="AR13" s="20">
        <v>0.81481481481481499</v>
      </c>
      <c r="AS13" s="20">
        <v>0.90225563909774398</v>
      </c>
      <c r="AT13" s="20">
        <v>0.91666666666666696</v>
      </c>
      <c r="AU13" s="20">
        <v>0.94444444444444398</v>
      </c>
      <c r="AV13" s="20">
        <v>0.88333333333333297</v>
      </c>
      <c r="AW13" s="20">
        <v>0.78048780487804903</v>
      </c>
      <c r="AX13" s="20">
        <v>0.92105263157894701</v>
      </c>
      <c r="AY13" s="20">
        <v>0.76470588235294101</v>
      </c>
      <c r="AZ13" s="20">
        <v>0.92727272727272703</v>
      </c>
      <c r="BA13" s="20">
        <v>0.87096774193548399</v>
      </c>
      <c r="BB13" s="20">
        <v>0.79411764705882404</v>
      </c>
      <c r="BC13" s="20">
        <v>0.85714285714285698</v>
      </c>
      <c r="BD13" s="20"/>
      <c r="BE13" s="20">
        <v>0.877300613496932</v>
      </c>
    </row>
    <row r="14" spans="2:57" x14ac:dyDescent="0.25">
      <c r="B14" s="14" t="s">
        <v>274</v>
      </c>
      <c r="C14" s="21">
        <v>-0.86639676113360298</v>
      </c>
      <c r="D14" s="21">
        <v>-0.79487179487179505</v>
      </c>
      <c r="E14" s="21">
        <v>-0.89393939393939403</v>
      </c>
      <c r="F14" s="21">
        <v>-0.8359375</v>
      </c>
      <c r="G14" s="21">
        <v>-0.88505747126436796</v>
      </c>
      <c r="H14" s="21"/>
      <c r="I14" s="21">
        <v>-0.84549356223175998</v>
      </c>
      <c r="J14" s="21">
        <v>-0.88505747126436796</v>
      </c>
      <c r="K14" s="21"/>
      <c r="L14" s="21">
        <v>-0.90769230769230802</v>
      </c>
      <c r="M14" s="21">
        <v>-0.87735849056603799</v>
      </c>
      <c r="N14" s="21">
        <v>-0.83673469387755095</v>
      </c>
      <c r="O14" s="21">
        <v>-0.86857142857142899</v>
      </c>
      <c r="P14" s="21"/>
      <c r="Q14" s="21">
        <v>-0.78181818181818197</v>
      </c>
      <c r="R14" s="21">
        <v>-0.89473684210526305</v>
      </c>
      <c r="S14" s="21">
        <v>-0.80434782608695699</v>
      </c>
      <c r="T14" s="21">
        <v>-0.84482758620689702</v>
      </c>
      <c r="U14" s="21">
        <v>-0.88679245283018904</v>
      </c>
      <c r="V14" s="21">
        <v>-0.89285714285714302</v>
      </c>
      <c r="W14" s="21">
        <v>-0.92307692307692302</v>
      </c>
      <c r="X14" s="21">
        <v>-0.91200000000000003</v>
      </c>
      <c r="Y14" s="21"/>
      <c r="Z14" s="21">
        <v>-0.871428571428571</v>
      </c>
      <c r="AA14" s="21">
        <v>-0.89743589743589702</v>
      </c>
      <c r="AB14" s="21">
        <v>-0.871428571428571</v>
      </c>
      <c r="AC14" s="21">
        <v>-0.86170212765957399</v>
      </c>
      <c r="AD14" s="21">
        <v>-0.91379310344827602</v>
      </c>
      <c r="AE14" s="21">
        <v>-0.77049180327868805</v>
      </c>
      <c r="AF14" s="21">
        <v>-0.78260869565217395</v>
      </c>
      <c r="AG14" s="21">
        <v>-0.92500000000000004</v>
      </c>
      <c r="AH14" s="21"/>
      <c r="AI14" s="21">
        <v>-0.73684210526315796</v>
      </c>
      <c r="AJ14" s="21">
        <v>-0.81632653061224503</v>
      </c>
      <c r="AK14" s="21">
        <v>-0.91666666666666696</v>
      </c>
      <c r="AL14" s="21">
        <v>-0.87786259541984701</v>
      </c>
      <c r="AM14" s="21">
        <v>-0.88505747126436796</v>
      </c>
      <c r="AN14" s="21"/>
      <c r="AO14" s="21">
        <v>-0.86644951140065096</v>
      </c>
      <c r="AP14" s="21">
        <v>-0.86631016042780695</v>
      </c>
      <c r="AQ14" s="21"/>
      <c r="AR14" s="21">
        <v>-0.81481481481481499</v>
      </c>
      <c r="AS14" s="21">
        <v>-0.90225563909774398</v>
      </c>
      <c r="AT14" s="21">
        <v>-0.91666666666666696</v>
      </c>
      <c r="AU14" s="21">
        <v>-0.94444444444444398</v>
      </c>
      <c r="AV14" s="21">
        <v>-0.86666666666666703</v>
      </c>
      <c r="AW14" s="21">
        <v>-0.73170731707317105</v>
      </c>
      <c r="AX14" s="21">
        <v>-0.92105263157894701</v>
      </c>
      <c r="AY14" s="21">
        <v>-0.70588235294117696</v>
      </c>
      <c r="AZ14" s="21">
        <v>-0.92727272727272703</v>
      </c>
      <c r="BA14" s="21">
        <v>-0.87096774193548399</v>
      </c>
      <c r="BB14" s="21">
        <v>-0.79411764705882404</v>
      </c>
      <c r="BC14" s="21">
        <v>-0.85714285714285698</v>
      </c>
      <c r="BD14" s="21"/>
      <c r="BE14" s="21">
        <v>-0.877300613496932</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0.30364372469635598</v>
      </c>
      <c r="D8" s="13">
        <v>0.230769230769231</v>
      </c>
      <c r="E8" s="13">
        <v>0.24242424242424199</v>
      </c>
      <c r="F8" s="13">
        <v>0.3203125</v>
      </c>
      <c r="G8" s="13">
        <v>0.32183908045977</v>
      </c>
      <c r="H8" s="13"/>
      <c r="I8" s="13">
        <v>0.28326180257510702</v>
      </c>
      <c r="J8" s="13">
        <v>0.32183908045977</v>
      </c>
      <c r="K8" s="13"/>
      <c r="L8" s="13">
        <v>0.44615384615384601</v>
      </c>
      <c r="M8" s="13">
        <v>0.320754716981132</v>
      </c>
      <c r="N8" s="13">
        <v>0.32653061224489799</v>
      </c>
      <c r="O8" s="13">
        <v>0.222857142857143</v>
      </c>
      <c r="P8" s="13"/>
      <c r="Q8" s="13">
        <v>0.218181818181818</v>
      </c>
      <c r="R8" s="13">
        <v>0.23684210526315799</v>
      </c>
      <c r="S8" s="13">
        <v>0.30434782608695699</v>
      </c>
      <c r="T8" s="13">
        <v>0.25862068965517199</v>
      </c>
      <c r="U8" s="13">
        <v>0.28301886792452802</v>
      </c>
      <c r="V8" s="13">
        <v>0.44642857142857101</v>
      </c>
      <c r="W8" s="13">
        <v>0.25</v>
      </c>
      <c r="X8" s="13">
        <v>0.35199999999999998</v>
      </c>
      <c r="Y8" s="13"/>
      <c r="Z8" s="13">
        <v>0.28571428571428598</v>
      </c>
      <c r="AA8" s="13">
        <v>0.29487179487179499</v>
      </c>
      <c r="AB8" s="13">
        <v>0.32857142857142901</v>
      </c>
      <c r="AC8" s="13">
        <v>0.37234042553191499</v>
      </c>
      <c r="AD8" s="13">
        <v>0.27586206896551702</v>
      </c>
      <c r="AE8" s="13">
        <v>0.22950819672131101</v>
      </c>
      <c r="AF8" s="13">
        <v>0.30434782608695699</v>
      </c>
      <c r="AG8" s="13">
        <v>0.3</v>
      </c>
      <c r="AH8" s="13"/>
      <c r="AI8" s="13">
        <v>0.36842105263157898</v>
      </c>
      <c r="AJ8" s="13">
        <v>0.26530612244898</v>
      </c>
      <c r="AK8" s="13">
        <v>0.23611111111111099</v>
      </c>
      <c r="AL8" s="13">
        <v>0.30534351145038202</v>
      </c>
      <c r="AM8" s="13">
        <v>0.36781609195402298</v>
      </c>
      <c r="AN8" s="13"/>
      <c r="AO8" s="13">
        <v>0.286644951140065</v>
      </c>
      <c r="AP8" s="13">
        <v>0.33155080213903698</v>
      </c>
      <c r="AQ8" s="13"/>
      <c r="AR8" s="13">
        <v>0.25925925925925902</v>
      </c>
      <c r="AS8" s="13">
        <v>0.33082706766917302</v>
      </c>
      <c r="AT8" s="13">
        <v>0.25</v>
      </c>
      <c r="AU8" s="13">
        <v>0.55555555555555602</v>
      </c>
      <c r="AV8" s="13">
        <v>0.31666666666666698</v>
      </c>
      <c r="AW8" s="13">
        <v>0.17073170731707299</v>
      </c>
      <c r="AX8" s="13">
        <v>0.23684210526315799</v>
      </c>
      <c r="AY8" s="13">
        <v>0.29411764705882398</v>
      </c>
      <c r="AZ8" s="13">
        <v>0.27272727272727298</v>
      </c>
      <c r="BA8" s="13">
        <v>0.225806451612903</v>
      </c>
      <c r="BB8" s="13">
        <v>0.35294117647058798</v>
      </c>
      <c r="BC8" s="13">
        <v>0.42857142857142899</v>
      </c>
      <c r="BD8" s="13"/>
      <c r="BE8" s="13">
        <v>0.42944785276073599</v>
      </c>
    </row>
    <row r="9" spans="2:57" x14ac:dyDescent="0.25">
      <c r="B9" s="14" t="s">
        <v>316</v>
      </c>
      <c r="C9" s="13">
        <v>0.41902834008097201</v>
      </c>
      <c r="D9" s="13">
        <v>0.30769230769230799</v>
      </c>
      <c r="E9" s="13">
        <v>0.439393939393939</v>
      </c>
      <c r="F9" s="13">
        <v>0.4140625</v>
      </c>
      <c r="G9" s="13">
        <v>0.43295019157088099</v>
      </c>
      <c r="H9" s="13"/>
      <c r="I9" s="13">
        <v>0.40343347639485</v>
      </c>
      <c r="J9" s="13">
        <v>0.43295019157088099</v>
      </c>
      <c r="K9" s="13"/>
      <c r="L9" s="13">
        <v>0.30769230769230799</v>
      </c>
      <c r="M9" s="13">
        <v>0.47169811320754701</v>
      </c>
      <c r="N9" s="13">
        <v>0.421768707482993</v>
      </c>
      <c r="O9" s="13">
        <v>0.42285714285714299</v>
      </c>
      <c r="P9" s="13"/>
      <c r="Q9" s="13">
        <v>0.32727272727272699</v>
      </c>
      <c r="R9" s="13">
        <v>0.52631578947368396</v>
      </c>
      <c r="S9" s="13">
        <v>0.39130434782608697</v>
      </c>
      <c r="T9" s="13">
        <v>0.5</v>
      </c>
      <c r="U9" s="13">
        <v>0.43396226415094302</v>
      </c>
      <c r="V9" s="13">
        <v>0.32142857142857101</v>
      </c>
      <c r="W9" s="13">
        <v>0.480769230769231</v>
      </c>
      <c r="X9" s="13">
        <v>0.41599999999999998</v>
      </c>
      <c r="Y9" s="13"/>
      <c r="Z9" s="13">
        <v>0.41428571428571398</v>
      </c>
      <c r="AA9" s="13">
        <v>0.41025641025641002</v>
      </c>
      <c r="AB9" s="13">
        <v>0.442857142857143</v>
      </c>
      <c r="AC9" s="13">
        <v>0.39361702127659598</v>
      </c>
      <c r="AD9" s="13">
        <v>0.44827586206896602</v>
      </c>
      <c r="AE9" s="13">
        <v>0.42622950819672101</v>
      </c>
      <c r="AF9" s="13">
        <v>0.52173913043478304</v>
      </c>
      <c r="AG9" s="13">
        <v>0.35</v>
      </c>
      <c r="AH9" s="13"/>
      <c r="AI9" s="13">
        <v>0.31578947368421101</v>
      </c>
      <c r="AJ9" s="13">
        <v>0.36734693877551</v>
      </c>
      <c r="AK9" s="13">
        <v>0.45833333333333298</v>
      </c>
      <c r="AL9" s="13">
        <v>0.473282442748092</v>
      </c>
      <c r="AM9" s="13">
        <v>0.28735632183908</v>
      </c>
      <c r="AN9" s="13"/>
      <c r="AO9" s="13">
        <v>0.42019543973941398</v>
      </c>
      <c r="AP9" s="13">
        <v>0.41711229946524098</v>
      </c>
      <c r="AQ9" s="13"/>
      <c r="AR9" s="13">
        <v>0.22222222222222199</v>
      </c>
      <c r="AS9" s="13">
        <v>0.45864661654135302</v>
      </c>
      <c r="AT9" s="13">
        <v>0.5</v>
      </c>
      <c r="AU9" s="13">
        <v>0.22222222222222199</v>
      </c>
      <c r="AV9" s="13">
        <v>0.35</v>
      </c>
      <c r="AW9" s="13">
        <v>0.51219512195121997</v>
      </c>
      <c r="AX9" s="13">
        <v>0.5</v>
      </c>
      <c r="AY9" s="13">
        <v>0.41176470588235298</v>
      </c>
      <c r="AZ9" s="13">
        <v>0.49090909090909102</v>
      </c>
      <c r="BA9" s="13">
        <v>0.483870967741935</v>
      </c>
      <c r="BB9" s="13">
        <v>0.35294117647058798</v>
      </c>
      <c r="BC9" s="13">
        <v>0.28571428571428598</v>
      </c>
      <c r="BD9" s="13"/>
      <c r="BE9" s="13">
        <v>0.34355828220858903</v>
      </c>
    </row>
    <row r="10" spans="2:57" x14ac:dyDescent="0.25">
      <c r="B10" s="14" t="s">
        <v>335</v>
      </c>
      <c r="C10" s="13">
        <v>0.22469635627530399</v>
      </c>
      <c r="D10" s="13">
        <v>0.28205128205128199</v>
      </c>
      <c r="E10" s="13">
        <v>0.25757575757575801</v>
      </c>
      <c r="F10" s="13">
        <v>0.234375</v>
      </c>
      <c r="G10" s="13">
        <v>0.20306513409961699</v>
      </c>
      <c r="H10" s="13"/>
      <c r="I10" s="13">
        <v>0.248927038626609</v>
      </c>
      <c r="J10" s="13">
        <v>0.20306513409961699</v>
      </c>
      <c r="K10" s="13"/>
      <c r="L10" s="13">
        <v>0.18461538461538499</v>
      </c>
      <c r="M10" s="13">
        <v>0.18867924528301899</v>
      </c>
      <c r="N10" s="13">
        <v>0.19727891156462601</v>
      </c>
      <c r="O10" s="13">
        <v>0.28571428571428598</v>
      </c>
      <c r="P10" s="13"/>
      <c r="Q10" s="13">
        <v>0.32727272727272699</v>
      </c>
      <c r="R10" s="13">
        <v>0.18421052631578899</v>
      </c>
      <c r="S10" s="13">
        <v>0.282608695652174</v>
      </c>
      <c r="T10" s="13">
        <v>0.22413793103448301</v>
      </c>
      <c r="U10" s="13">
        <v>0.245283018867925</v>
      </c>
      <c r="V10" s="13">
        <v>0.19642857142857101</v>
      </c>
      <c r="W10" s="13">
        <v>0.21153846153846201</v>
      </c>
      <c r="X10" s="13">
        <v>0.184</v>
      </c>
      <c r="Y10" s="13"/>
      <c r="Z10" s="13">
        <v>0.27142857142857102</v>
      </c>
      <c r="AA10" s="13">
        <v>0.256410256410256</v>
      </c>
      <c r="AB10" s="13">
        <v>0.17142857142857101</v>
      </c>
      <c r="AC10" s="13">
        <v>0.170212765957447</v>
      </c>
      <c r="AD10" s="13">
        <v>0.25862068965517199</v>
      </c>
      <c r="AE10" s="13">
        <v>0.27868852459016402</v>
      </c>
      <c r="AF10" s="13">
        <v>0.173913043478261</v>
      </c>
      <c r="AG10" s="13">
        <v>0.2</v>
      </c>
      <c r="AH10" s="13"/>
      <c r="AI10" s="13">
        <v>0.105263157894737</v>
      </c>
      <c r="AJ10" s="13">
        <v>0.32653061224489799</v>
      </c>
      <c r="AK10" s="13">
        <v>0.27777777777777801</v>
      </c>
      <c r="AL10" s="13">
        <v>0.18320610687022901</v>
      </c>
      <c r="AM10" s="13">
        <v>0.27586206896551702</v>
      </c>
      <c r="AN10" s="13"/>
      <c r="AO10" s="13">
        <v>0.231270358306189</v>
      </c>
      <c r="AP10" s="13">
        <v>0.21390374331550799</v>
      </c>
      <c r="AQ10" s="13"/>
      <c r="AR10" s="13">
        <v>0.48148148148148101</v>
      </c>
      <c r="AS10" s="13">
        <v>0.180451127819549</v>
      </c>
      <c r="AT10" s="13">
        <v>0.25</v>
      </c>
      <c r="AU10" s="13">
        <v>0.22222222222222199</v>
      </c>
      <c r="AV10" s="13">
        <v>0.266666666666667</v>
      </c>
      <c r="AW10" s="13">
        <v>0.24390243902438999</v>
      </c>
      <c r="AX10" s="13">
        <v>0.157894736842105</v>
      </c>
      <c r="AY10" s="13">
        <v>0.23529411764705899</v>
      </c>
      <c r="AZ10" s="13">
        <v>0.163636363636364</v>
      </c>
      <c r="BA10" s="13">
        <v>0.225806451612903</v>
      </c>
      <c r="BB10" s="13">
        <v>0.26470588235294101</v>
      </c>
      <c r="BC10" s="13">
        <v>0.214285714285714</v>
      </c>
      <c r="BD10" s="13"/>
      <c r="BE10" s="13">
        <v>0.190184049079755</v>
      </c>
    </row>
    <row r="11" spans="2:57" x14ac:dyDescent="0.25">
      <c r="B11" s="14" t="s">
        <v>318</v>
      </c>
      <c r="C11" s="13">
        <v>4.2510121457489898E-2</v>
      </c>
      <c r="D11" s="13">
        <v>0.128205128205128</v>
      </c>
      <c r="E11" s="13">
        <v>4.5454545454545497E-2</v>
      </c>
      <c r="F11" s="13">
        <v>3.125E-2</v>
      </c>
      <c r="G11" s="13">
        <v>3.4482758620689703E-2</v>
      </c>
      <c r="H11" s="13"/>
      <c r="I11" s="13">
        <v>5.1502145922746802E-2</v>
      </c>
      <c r="J11" s="13">
        <v>3.4482758620689703E-2</v>
      </c>
      <c r="K11" s="13"/>
      <c r="L11" s="13">
        <v>4.6153846153846198E-2</v>
      </c>
      <c r="M11" s="13">
        <v>1.88679245283019E-2</v>
      </c>
      <c r="N11" s="13">
        <v>4.7619047619047603E-2</v>
      </c>
      <c r="O11" s="13">
        <v>5.14285714285714E-2</v>
      </c>
      <c r="P11" s="13"/>
      <c r="Q11" s="13">
        <v>9.0909090909090898E-2</v>
      </c>
      <c r="R11" s="13">
        <v>5.2631578947368397E-2</v>
      </c>
      <c r="S11" s="13">
        <v>2.1739130434782601E-2</v>
      </c>
      <c r="T11" s="13">
        <v>1.72413793103448E-2</v>
      </c>
      <c r="U11" s="13">
        <v>3.77358490566038E-2</v>
      </c>
      <c r="V11" s="13">
        <v>3.5714285714285698E-2</v>
      </c>
      <c r="W11" s="13">
        <v>3.8461538461538498E-2</v>
      </c>
      <c r="X11" s="13">
        <v>4.8000000000000001E-2</v>
      </c>
      <c r="Y11" s="13"/>
      <c r="Z11" s="13">
        <v>0</v>
      </c>
      <c r="AA11" s="13">
        <v>3.8461538461538498E-2</v>
      </c>
      <c r="AB11" s="13">
        <v>5.7142857142857099E-2</v>
      </c>
      <c r="AC11" s="13">
        <v>6.3829787234042507E-2</v>
      </c>
      <c r="AD11" s="13">
        <v>1.72413793103448E-2</v>
      </c>
      <c r="AE11" s="13">
        <v>3.2786885245901599E-2</v>
      </c>
      <c r="AF11" s="13">
        <v>0</v>
      </c>
      <c r="AG11" s="13">
        <v>0.125</v>
      </c>
      <c r="AH11" s="13"/>
      <c r="AI11" s="13">
        <v>0.157894736842105</v>
      </c>
      <c r="AJ11" s="13">
        <v>4.08163265306122E-2</v>
      </c>
      <c r="AK11" s="13">
        <v>2.7777777777777801E-2</v>
      </c>
      <c r="AL11" s="13">
        <v>3.4351145038167899E-2</v>
      </c>
      <c r="AM11" s="13">
        <v>5.7471264367816098E-2</v>
      </c>
      <c r="AN11" s="13"/>
      <c r="AO11" s="13">
        <v>4.8859934853420203E-2</v>
      </c>
      <c r="AP11" s="13">
        <v>3.20855614973262E-2</v>
      </c>
      <c r="AQ11" s="13"/>
      <c r="AR11" s="13">
        <v>3.7037037037037E-2</v>
      </c>
      <c r="AS11" s="13">
        <v>3.00751879699248E-2</v>
      </c>
      <c r="AT11" s="13">
        <v>0</v>
      </c>
      <c r="AU11" s="13">
        <v>0</v>
      </c>
      <c r="AV11" s="13">
        <v>0.05</v>
      </c>
      <c r="AW11" s="13">
        <v>2.4390243902439001E-2</v>
      </c>
      <c r="AX11" s="13">
        <v>0.105263157894737</v>
      </c>
      <c r="AY11" s="13">
        <v>0</v>
      </c>
      <c r="AZ11" s="13">
        <v>5.4545454545454501E-2</v>
      </c>
      <c r="BA11" s="13">
        <v>6.4516129032258104E-2</v>
      </c>
      <c r="BB11" s="13">
        <v>2.9411764705882401E-2</v>
      </c>
      <c r="BC11" s="13">
        <v>7.1428571428571397E-2</v>
      </c>
      <c r="BD11" s="13"/>
      <c r="BE11" s="13">
        <v>3.6809815950920199E-2</v>
      </c>
    </row>
    <row r="12" spans="2:57" x14ac:dyDescent="0.25">
      <c r="B12" s="14" t="s">
        <v>82</v>
      </c>
      <c r="C12" s="20">
        <v>1.0121457489878499E-2</v>
      </c>
      <c r="D12" s="20">
        <v>5.1282051282051301E-2</v>
      </c>
      <c r="E12" s="20">
        <v>1.5151515151515201E-2</v>
      </c>
      <c r="F12" s="20">
        <v>0</v>
      </c>
      <c r="G12" s="20">
        <v>7.6628352490421504E-3</v>
      </c>
      <c r="H12" s="20"/>
      <c r="I12" s="20">
        <v>1.28755364806867E-2</v>
      </c>
      <c r="J12" s="20">
        <v>7.6628352490421504E-3</v>
      </c>
      <c r="K12" s="20"/>
      <c r="L12" s="20">
        <v>1.5384615384615399E-2</v>
      </c>
      <c r="M12" s="20">
        <v>0</v>
      </c>
      <c r="N12" s="20">
        <v>6.8027210884353704E-3</v>
      </c>
      <c r="O12" s="20">
        <v>1.7142857142857099E-2</v>
      </c>
      <c r="P12" s="20"/>
      <c r="Q12" s="20">
        <v>3.6363636363636397E-2</v>
      </c>
      <c r="R12" s="20">
        <v>0</v>
      </c>
      <c r="S12" s="20">
        <v>0</v>
      </c>
      <c r="T12" s="20">
        <v>0</v>
      </c>
      <c r="U12" s="20">
        <v>0</v>
      </c>
      <c r="V12" s="20">
        <v>0</v>
      </c>
      <c r="W12" s="20">
        <v>1.9230769230769201E-2</v>
      </c>
      <c r="X12" s="20">
        <v>0</v>
      </c>
      <c r="Y12" s="20"/>
      <c r="Z12" s="20">
        <v>2.8571428571428598E-2</v>
      </c>
      <c r="AA12" s="20">
        <v>0</v>
      </c>
      <c r="AB12" s="20">
        <v>0</v>
      </c>
      <c r="AC12" s="20">
        <v>0</v>
      </c>
      <c r="AD12" s="20">
        <v>0</v>
      </c>
      <c r="AE12" s="20">
        <v>3.2786885245901599E-2</v>
      </c>
      <c r="AF12" s="20">
        <v>0</v>
      </c>
      <c r="AG12" s="20">
        <v>2.5000000000000001E-2</v>
      </c>
      <c r="AH12" s="20"/>
      <c r="AI12" s="20">
        <v>5.2631578947368397E-2</v>
      </c>
      <c r="AJ12" s="20">
        <v>0</v>
      </c>
      <c r="AK12" s="20">
        <v>0</v>
      </c>
      <c r="AL12" s="20">
        <v>3.81679389312977E-3</v>
      </c>
      <c r="AM12" s="20">
        <v>1.1494252873563199E-2</v>
      </c>
      <c r="AN12" s="20"/>
      <c r="AO12" s="20">
        <v>1.30293159609121E-2</v>
      </c>
      <c r="AP12" s="20">
        <v>5.3475935828877002E-3</v>
      </c>
      <c r="AQ12" s="20"/>
      <c r="AR12" s="20">
        <v>0</v>
      </c>
      <c r="AS12" s="20">
        <v>0</v>
      </c>
      <c r="AT12" s="20">
        <v>0</v>
      </c>
      <c r="AU12" s="20">
        <v>0</v>
      </c>
      <c r="AV12" s="20">
        <v>1.6666666666666701E-2</v>
      </c>
      <c r="AW12" s="20">
        <v>4.8780487804878099E-2</v>
      </c>
      <c r="AX12" s="20">
        <v>0</v>
      </c>
      <c r="AY12" s="20">
        <v>5.8823529411764698E-2</v>
      </c>
      <c r="AZ12" s="20">
        <v>1.8181818181818198E-2</v>
      </c>
      <c r="BA12" s="20">
        <v>0</v>
      </c>
      <c r="BB12" s="20">
        <v>0</v>
      </c>
      <c r="BC12" s="20">
        <v>0</v>
      </c>
      <c r="BD12" s="20"/>
      <c r="BE12" s="20">
        <v>0</v>
      </c>
    </row>
    <row r="13" spans="2:57" x14ac:dyDescent="0.25">
      <c r="B13" s="14" t="s">
        <v>319</v>
      </c>
      <c r="C13" s="20">
        <v>0.72267206477732804</v>
      </c>
      <c r="D13" s="20">
        <v>0.53846153846153899</v>
      </c>
      <c r="E13" s="20">
        <v>0.68181818181818199</v>
      </c>
      <c r="F13" s="20">
        <v>0.734375</v>
      </c>
      <c r="G13" s="20">
        <v>0.75478927203065105</v>
      </c>
      <c r="H13" s="20"/>
      <c r="I13" s="20">
        <v>0.68669527896995697</v>
      </c>
      <c r="J13" s="20">
        <v>0.75478927203065105</v>
      </c>
      <c r="K13" s="20"/>
      <c r="L13" s="20">
        <v>0.75384615384615405</v>
      </c>
      <c r="M13" s="20">
        <v>0.79245283018867896</v>
      </c>
      <c r="N13" s="20">
        <v>0.74829931972789099</v>
      </c>
      <c r="O13" s="20">
        <v>0.64571428571428602</v>
      </c>
      <c r="P13" s="20"/>
      <c r="Q13" s="20">
        <v>0.54545454545454497</v>
      </c>
      <c r="R13" s="20">
        <v>0.76315789473684204</v>
      </c>
      <c r="S13" s="20">
        <v>0.69565217391304301</v>
      </c>
      <c r="T13" s="20">
        <v>0.75862068965517204</v>
      </c>
      <c r="U13" s="20">
        <v>0.71698113207547198</v>
      </c>
      <c r="V13" s="20">
        <v>0.76785714285714302</v>
      </c>
      <c r="W13" s="20">
        <v>0.73076923076923095</v>
      </c>
      <c r="X13" s="20">
        <v>0.76800000000000002</v>
      </c>
      <c r="Y13" s="20"/>
      <c r="Z13" s="20">
        <v>0.7</v>
      </c>
      <c r="AA13" s="20">
        <v>0.70512820512820495</v>
      </c>
      <c r="AB13" s="20">
        <v>0.77142857142857102</v>
      </c>
      <c r="AC13" s="20">
        <v>0.76595744680851097</v>
      </c>
      <c r="AD13" s="20">
        <v>0.72413793103448298</v>
      </c>
      <c r="AE13" s="20">
        <v>0.65573770491803296</v>
      </c>
      <c r="AF13" s="20">
        <v>0.82608695652173902</v>
      </c>
      <c r="AG13" s="20">
        <v>0.65</v>
      </c>
      <c r="AH13" s="20"/>
      <c r="AI13" s="20">
        <v>0.68421052631578905</v>
      </c>
      <c r="AJ13" s="20">
        <v>0.63265306122449005</v>
      </c>
      <c r="AK13" s="20">
        <v>0.69444444444444398</v>
      </c>
      <c r="AL13" s="20">
        <v>0.77862595419847302</v>
      </c>
      <c r="AM13" s="20">
        <v>0.65517241379310298</v>
      </c>
      <c r="AN13" s="20"/>
      <c r="AO13" s="20">
        <v>0.70684039087947903</v>
      </c>
      <c r="AP13" s="20">
        <v>0.74866310160427796</v>
      </c>
      <c r="AQ13" s="20"/>
      <c r="AR13" s="20">
        <v>0.48148148148148101</v>
      </c>
      <c r="AS13" s="20">
        <v>0.78947368421052599</v>
      </c>
      <c r="AT13" s="20">
        <v>0.75</v>
      </c>
      <c r="AU13" s="20">
        <v>0.77777777777777801</v>
      </c>
      <c r="AV13" s="20">
        <v>0.66666666666666696</v>
      </c>
      <c r="AW13" s="20">
        <v>0.68292682926829296</v>
      </c>
      <c r="AX13" s="20">
        <v>0.73684210526315796</v>
      </c>
      <c r="AY13" s="20">
        <v>0.70588235294117596</v>
      </c>
      <c r="AZ13" s="20">
        <v>0.763636363636364</v>
      </c>
      <c r="BA13" s="20">
        <v>0.70967741935483897</v>
      </c>
      <c r="BB13" s="20">
        <v>0.70588235294117696</v>
      </c>
      <c r="BC13" s="20">
        <v>0.71428571428571397</v>
      </c>
      <c r="BD13" s="20"/>
      <c r="BE13" s="20">
        <v>0.77300613496932502</v>
      </c>
    </row>
    <row r="14" spans="2:57" x14ac:dyDescent="0.25">
      <c r="B14" s="14" t="s">
        <v>274</v>
      </c>
      <c r="C14" s="21">
        <v>-0.71255060728744901</v>
      </c>
      <c r="D14" s="21">
        <v>-0.487179487179487</v>
      </c>
      <c r="E14" s="21">
        <v>-0.66666666666666696</v>
      </c>
      <c r="F14" s="21">
        <v>-0.734375</v>
      </c>
      <c r="G14" s="21">
        <v>-0.74712643678160895</v>
      </c>
      <c r="H14" s="21"/>
      <c r="I14" s="21">
        <v>-0.67381974248927001</v>
      </c>
      <c r="J14" s="21">
        <v>-0.74712643678160895</v>
      </c>
      <c r="K14" s="21"/>
      <c r="L14" s="21">
        <v>-0.73846153846153895</v>
      </c>
      <c r="M14" s="21">
        <v>-0.79245283018867896</v>
      </c>
      <c r="N14" s="21">
        <v>-0.74149659863945605</v>
      </c>
      <c r="O14" s="21">
        <v>-0.628571428571429</v>
      </c>
      <c r="P14" s="21"/>
      <c r="Q14" s="21">
        <v>-0.50909090909090904</v>
      </c>
      <c r="R14" s="21">
        <v>-0.76315789473684204</v>
      </c>
      <c r="S14" s="21">
        <v>-0.69565217391304301</v>
      </c>
      <c r="T14" s="21">
        <v>-0.75862068965517204</v>
      </c>
      <c r="U14" s="21">
        <v>-0.71698113207547198</v>
      </c>
      <c r="V14" s="21">
        <v>-0.76785714285714302</v>
      </c>
      <c r="W14" s="21">
        <v>-0.71153846153846201</v>
      </c>
      <c r="X14" s="21">
        <v>-0.76800000000000002</v>
      </c>
      <c r="Y14" s="21"/>
      <c r="Z14" s="21">
        <v>-0.67142857142857104</v>
      </c>
      <c r="AA14" s="21">
        <v>-0.70512820512820495</v>
      </c>
      <c r="AB14" s="21">
        <v>-0.77142857142857102</v>
      </c>
      <c r="AC14" s="21">
        <v>-0.76595744680851097</v>
      </c>
      <c r="AD14" s="21">
        <v>-0.72413793103448298</v>
      </c>
      <c r="AE14" s="21">
        <v>-0.62295081967213095</v>
      </c>
      <c r="AF14" s="21">
        <v>-0.82608695652173902</v>
      </c>
      <c r="AG14" s="21">
        <v>-0.625</v>
      </c>
      <c r="AH14" s="21"/>
      <c r="AI14" s="21">
        <v>-0.63157894736842102</v>
      </c>
      <c r="AJ14" s="21">
        <v>-0.63265306122449005</v>
      </c>
      <c r="AK14" s="21">
        <v>-0.69444444444444398</v>
      </c>
      <c r="AL14" s="21">
        <v>-0.77480916030534397</v>
      </c>
      <c r="AM14" s="21">
        <v>-0.64367816091954</v>
      </c>
      <c r="AN14" s="21"/>
      <c r="AO14" s="21">
        <v>-0.69381107491856697</v>
      </c>
      <c r="AP14" s="21">
        <v>-0.74331550802139001</v>
      </c>
      <c r="AQ14" s="21"/>
      <c r="AR14" s="21">
        <v>-0.48148148148148101</v>
      </c>
      <c r="AS14" s="21">
        <v>-0.78947368421052599</v>
      </c>
      <c r="AT14" s="21">
        <v>-0.75</v>
      </c>
      <c r="AU14" s="21">
        <v>-0.77777777777777801</v>
      </c>
      <c r="AV14" s="21">
        <v>-0.65</v>
      </c>
      <c r="AW14" s="21">
        <v>-0.63414634146341498</v>
      </c>
      <c r="AX14" s="21">
        <v>-0.73684210526315796</v>
      </c>
      <c r="AY14" s="21">
        <v>-0.64705882352941202</v>
      </c>
      <c r="AZ14" s="21">
        <v>-0.74545454545454504</v>
      </c>
      <c r="BA14" s="21">
        <v>-0.70967741935483897</v>
      </c>
      <c r="BB14" s="21">
        <v>-0.70588235294117696</v>
      </c>
      <c r="BC14" s="21">
        <v>-0.71428571428571397</v>
      </c>
      <c r="BD14" s="21"/>
      <c r="BE14" s="21">
        <v>-0.77300613496932502</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BE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0.62955465587044501</v>
      </c>
      <c r="D8" s="13">
        <v>0.35897435897435898</v>
      </c>
      <c r="E8" s="13">
        <v>0.66666666666666696</v>
      </c>
      <c r="F8" s="13">
        <v>0.5859375</v>
      </c>
      <c r="G8" s="13">
        <v>0.68199233716475105</v>
      </c>
      <c r="H8" s="13"/>
      <c r="I8" s="13">
        <v>0.57081545064377703</v>
      </c>
      <c r="J8" s="13">
        <v>0.68199233716475105</v>
      </c>
      <c r="K8" s="13"/>
      <c r="L8" s="13">
        <v>0.67692307692307696</v>
      </c>
      <c r="M8" s="13">
        <v>0.53773584905660399</v>
      </c>
      <c r="N8" s="13">
        <v>0.687074829931973</v>
      </c>
      <c r="O8" s="13">
        <v>0.61714285714285699</v>
      </c>
      <c r="P8" s="13"/>
      <c r="Q8" s="13">
        <v>0.41818181818181799</v>
      </c>
      <c r="R8" s="13">
        <v>0.63157894736842102</v>
      </c>
      <c r="S8" s="13">
        <v>0.565217391304348</v>
      </c>
      <c r="T8" s="13">
        <v>0.62068965517241403</v>
      </c>
      <c r="U8" s="13">
        <v>0.73584905660377398</v>
      </c>
      <c r="V8" s="13">
        <v>0.64285714285714302</v>
      </c>
      <c r="W8" s="13">
        <v>0.75</v>
      </c>
      <c r="X8" s="13">
        <v>0.64800000000000002</v>
      </c>
      <c r="Y8" s="13"/>
      <c r="Z8" s="13">
        <v>0.67142857142857104</v>
      </c>
      <c r="AA8" s="13">
        <v>0.55128205128205099</v>
      </c>
      <c r="AB8" s="13">
        <v>0.61428571428571399</v>
      </c>
      <c r="AC8" s="13">
        <v>0.72340425531914898</v>
      </c>
      <c r="AD8" s="13">
        <v>0.62068965517241403</v>
      </c>
      <c r="AE8" s="13">
        <v>0.62295081967213095</v>
      </c>
      <c r="AF8" s="13">
        <v>0.52173913043478304</v>
      </c>
      <c r="AG8" s="13">
        <v>0.6</v>
      </c>
      <c r="AH8" s="13"/>
      <c r="AI8" s="13">
        <v>0.63157894736842102</v>
      </c>
      <c r="AJ8" s="13">
        <v>0.51020408163265296</v>
      </c>
      <c r="AK8" s="13">
        <v>0.47222222222222199</v>
      </c>
      <c r="AL8" s="13">
        <v>0.66412213740458004</v>
      </c>
      <c r="AM8" s="13">
        <v>0.73563218390804597</v>
      </c>
      <c r="AN8" s="13"/>
      <c r="AO8" s="13">
        <v>0.66123778501628705</v>
      </c>
      <c r="AP8" s="13">
        <v>0.57754010695187197</v>
      </c>
      <c r="AQ8" s="13"/>
      <c r="AR8" s="13">
        <v>0.51851851851851805</v>
      </c>
      <c r="AS8" s="13">
        <v>0.66917293233082698</v>
      </c>
      <c r="AT8" s="13">
        <v>0.66666666666666696</v>
      </c>
      <c r="AU8" s="13">
        <v>0.72222222222222199</v>
      </c>
      <c r="AV8" s="13">
        <v>0.6</v>
      </c>
      <c r="AW8" s="13">
        <v>0.707317073170732</v>
      </c>
      <c r="AX8" s="13">
        <v>0.57894736842105299</v>
      </c>
      <c r="AY8" s="13">
        <v>0.64705882352941202</v>
      </c>
      <c r="AZ8" s="13">
        <v>0.6</v>
      </c>
      <c r="BA8" s="13">
        <v>0.64516129032258096</v>
      </c>
      <c r="BB8" s="13">
        <v>0.55882352941176505</v>
      </c>
      <c r="BC8" s="13">
        <v>0.60714285714285698</v>
      </c>
      <c r="BD8" s="13"/>
      <c r="BE8" s="13">
        <v>0.63190184049079801</v>
      </c>
    </row>
    <row r="9" spans="2:57" x14ac:dyDescent="0.25">
      <c r="B9" s="14" t="s">
        <v>316</v>
      </c>
      <c r="C9" s="13">
        <v>0.313765182186235</v>
      </c>
      <c r="D9" s="13">
        <v>0.46153846153846201</v>
      </c>
      <c r="E9" s="13">
        <v>0.28787878787878801</v>
      </c>
      <c r="F9" s="13">
        <v>0.3515625</v>
      </c>
      <c r="G9" s="13">
        <v>0.27969348659003801</v>
      </c>
      <c r="H9" s="13"/>
      <c r="I9" s="13">
        <v>0.35193133047210301</v>
      </c>
      <c r="J9" s="13">
        <v>0.27969348659003801</v>
      </c>
      <c r="K9" s="13"/>
      <c r="L9" s="13">
        <v>0.29230769230769199</v>
      </c>
      <c r="M9" s="13">
        <v>0.39622641509433998</v>
      </c>
      <c r="N9" s="13">
        <v>0.26530612244898</v>
      </c>
      <c r="O9" s="13">
        <v>0.314285714285714</v>
      </c>
      <c r="P9" s="13"/>
      <c r="Q9" s="13">
        <v>0.381818181818182</v>
      </c>
      <c r="R9" s="13">
        <v>0.31578947368421101</v>
      </c>
      <c r="S9" s="13">
        <v>0.36956521739130399</v>
      </c>
      <c r="T9" s="13">
        <v>0.36206896551724099</v>
      </c>
      <c r="U9" s="13">
        <v>0.20754716981132099</v>
      </c>
      <c r="V9" s="13">
        <v>0.33928571428571402</v>
      </c>
      <c r="W9" s="13">
        <v>0.230769230769231</v>
      </c>
      <c r="X9" s="13">
        <v>0.32</v>
      </c>
      <c r="Y9" s="13"/>
      <c r="Z9" s="13">
        <v>0.27142857142857102</v>
      </c>
      <c r="AA9" s="13">
        <v>0.38461538461538503</v>
      </c>
      <c r="AB9" s="13">
        <v>0.34285714285714303</v>
      </c>
      <c r="AC9" s="13">
        <v>0.26595744680851102</v>
      </c>
      <c r="AD9" s="13">
        <v>0.32758620689655199</v>
      </c>
      <c r="AE9" s="13">
        <v>0.27868852459016402</v>
      </c>
      <c r="AF9" s="13">
        <v>0.39130434782608697</v>
      </c>
      <c r="AG9" s="13">
        <v>0.3</v>
      </c>
      <c r="AH9" s="13"/>
      <c r="AI9" s="13">
        <v>0.21052631578947401</v>
      </c>
      <c r="AJ9" s="13">
        <v>0.40816326530612201</v>
      </c>
      <c r="AK9" s="13">
        <v>0.43055555555555602</v>
      </c>
      <c r="AL9" s="13">
        <v>0.30152671755725202</v>
      </c>
      <c r="AM9" s="13">
        <v>0.24137931034482801</v>
      </c>
      <c r="AN9" s="13"/>
      <c r="AO9" s="13">
        <v>0.27361563517915299</v>
      </c>
      <c r="AP9" s="13">
        <v>0.37967914438502698</v>
      </c>
      <c r="AQ9" s="13"/>
      <c r="AR9" s="13">
        <v>0.37037037037037002</v>
      </c>
      <c r="AS9" s="13">
        <v>0.28571428571428598</v>
      </c>
      <c r="AT9" s="13">
        <v>0.25</v>
      </c>
      <c r="AU9" s="13">
        <v>0.27777777777777801</v>
      </c>
      <c r="AV9" s="13">
        <v>0.36666666666666697</v>
      </c>
      <c r="AW9" s="13">
        <v>0.219512195121951</v>
      </c>
      <c r="AX9" s="13">
        <v>0.34210526315789502</v>
      </c>
      <c r="AY9" s="13">
        <v>0.23529411764705899</v>
      </c>
      <c r="AZ9" s="13">
        <v>0.36363636363636398</v>
      </c>
      <c r="BA9" s="13">
        <v>0.32258064516128998</v>
      </c>
      <c r="BB9" s="13">
        <v>0.41176470588235298</v>
      </c>
      <c r="BC9" s="13">
        <v>0.25</v>
      </c>
      <c r="BD9" s="13"/>
      <c r="BE9" s="13">
        <v>0.33128834355828202</v>
      </c>
    </row>
    <row r="10" spans="2:57" x14ac:dyDescent="0.25">
      <c r="B10" s="14" t="s">
        <v>335</v>
      </c>
      <c r="C10" s="13">
        <v>3.6437246963562701E-2</v>
      </c>
      <c r="D10" s="13">
        <v>7.69230769230769E-2</v>
      </c>
      <c r="E10" s="13">
        <v>3.03030303030303E-2</v>
      </c>
      <c r="F10" s="13">
        <v>4.6875E-2</v>
      </c>
      <c r="G10" s="13">
        <v>2.68199233716475E-2</v>
      </c>
      <c r="H10" s="13"/>
      <c r="I10" s="13">
        <v>4.7210300429184601E-2</v>
      </c>
      <c r="J10" s="13">
        <v>2.68199233716475E-2</v>
      </c>
      <c r="K10" s="13"/>
      <c r="L10" s="13">
        <v>0</v>
      </c>
      <c r="M10" s="13">
        <v>6.6037735849056603E-2</v>
      </c>
      <c r="N10" s="13">
        <v>2.7210884353741499E-2</v>
      </c>
      <c r="O10" s="13">
        <v>0.04</v>
      </c>
      <c r="P10" s="13"/>
      <c r="Q10" s="13">
        <v>0.109090909090909</v>
      </c>
      <c r="R10" s="13">
        <v>2.6315789473684199E-2</v>
      </c>
      <c r="S10" s="13">
        <v>6.5217391304347797E-2</v>
      </c>
      <c r="T10" s="13">
        <v>1.72413793103448E-2</v>
      </c>
      <c r="U10" s="13">
        <v>5.6603773584905703E-2</v>
      </c>
      <c r="V10" s="13">
        <v>0</v>
      </c>
      <c r="W10" s="13">
        <v>0</v>
      </c>
      <c r="X10" s="13">
        <v>2.4E-2</v>
      </c>
      <c r="Y10" s="13"/>
      <c r="Z10" s="13">
        <v>2.8571428571428598E-2</v>
      </c>
      <c r="AA10" s="13">
        <v>6.4102564102564097E-2</v>
      </c>
      <c r="AB10" s="13">
        <v>1.4285714285714299E-2</v>
      </c>
      <c r="AC10" s="13">
        <v>1.0638297872340399E-2</v>
      </c>
      <c r="AD10" s="13">
        <v>5.1724137931034503E-2</v>
      </c>
      <c r="AE10" s="13">
        <v>6.5573770491803296E-2</v>
      </c>
      <c r="AF10" s="13">
        <v>4.3478260869565202E-2</v>
      </c>
      <c r="AG10" s="13">
        <v>2.5000000000000001E-2</v>
      </c>
      <c r="AH10" s="13"/>
      <c r="AI10" s="13">
        <v>5.2631578947368397E-2</v>
      </c>
      <c r="AJ10" s="13">
        <v>6.1224489795918401E-2</v>
      </c>
      <c r="AK10" s="13">
        <v>5.5555555555555601E-2</v>
      </c>
      <c r="AL10" s="13">
        <v>3.0534351145038201E-2</v>
      </c>
      <c r="AM10" s="13">
        <v>2.2988505747126398E-2</v>
      </c>
      <c r="AN10" s="13"/>
      <c r="AO10" s="13">
        <v>3.5830618892508097E-2</v>
      </c>
      <c r="AP10" s="13">
        <v>3.7433155080213901E-2</v>
      </c>
      <c r="AQ10" s="13"/>
      <c r="AR10" s="13">
        <v>7.4074074074074098E-2</v>
      </c>
      <c r="AS10" s="13">
        <v>3.7593984962405999E-2</v>
      </c>
      <c r="AT10" s="13">
        <v>8.3333333333333301E-2</v>
      </c>
      <c r="AU10" s="13">
        <v>0</v>
      </c>
      <c r="AV10" s="13">
        <v>0</v>
      </c>
      <c r="AW10" s="13">
        <v>2.4390243902439001E-2</v>
      </c>
      <c r="AX10" s="13">
        <v>5.2631578947368397E-2</v>
      </c>
      <c r="AY10" s="13">
        <v>5.8823529411764698E-2</v>
      </c>
      <c r="AZ10" s="13">
        <v>1.8181818181818198E-2</v>
      </c>
      <c r="BA10" s="13">
        <v>0</v>
      </c>
      <c r="BB10" s="13">
        <v>2.9411764705882401E-2</v>
      </c>
      <c r="BC10" s="13">
        <v>0.14285714285714299</v>
      </c>
      <c r="BD10" s="13"/>
      <c r="BE10" s="13">
        <v>3.6809815950920199E-2</v>
      </c>
    </row>
    <row r="11" spans="2:57" x14ac:dyDescent="0.25">
      <c r="B11" s="14" t="s">
        <v>318</v>
      </c>
      <c r="C11" s="13">
        <v>8.0971659919028306E-3</v>
      </c>
      <c r="D11" s="13">
        <v>5.1282051282051301E-2</v>
      </c>
      <c r="E11" s="13">
        <v>0</v>
      </c>
      <c r="F11" s="13">
        <v>7.8125E-3</v>
      </c>
      <c r="G11" s="13">
        <v>3.83141762452107E-3</v>
      </c>
      <c r="H11" s="13"/>
      <c r="I11" s="13">
        <v>1.28755364806867E-2</v>
      </c>
      <c r="J11" s="13">
        <v>3.83141762452107E-3</v>
      </c>
      <c r="K11" s="13"/>
      <c r="L11" s="13">
        <v>0</v>
      </c>
      <c r="M11" s="13">
        <v>0</v>
      </c>
      <c r="N11" s="13">
        <v>6.8027210884353704E-3</v>
      </c>
      <c r="O11" s="13">
        <v>1.7142857142857099E-2</v>
      </c>
      <c r="P11" s="13"/>
      <c r="Q11" s="13">
        <v>3.6363636363636397E-2</v>
      </c>
      <c r="R11" s="13">
        <v>2.6315789473684199E-2</v>
      </c>
      <c r="S11" s="13">
        <v>0</v>
      </c>
      <c r="T11" s="13">
        <v>0</v>
      </c>
      <c r="U11" s="13">
        <v>0</v>
      </c>
      <c r="V11" s="13">
        <v>1.7857142857142901E-2</v>
      </c>
      <c r="W11" s="13">
        <v>0</v>
      </c>
      <c r="X11" s="13">
        <v>0</v>
      </c>
      <c r="Y11" s="13"/>
      <c r="Z11" s="13">
        <v>0</v>
      </c>
      <c r="AA11" s="13">
        <v>0</v>
      </c>
      <c r="AB11" s="13">
        <v>0</v>
      </c>
      <c r="AC11" s="13">
        <v>0</v>
      </c>
      <c r="AD11" s="13">
        <v>0</v>
      </c>
      <c r="AE11" s="13">
        <v>1.63934426229508E-2</v>
      </c>
      <c r="AF11" s="13">
        <v>4.3478260869565202E-2</v>
      </c>
      <c r="AG11" s="13">
        <v>0.05</v>
      </c>
      <c r="AH11" s="13"/>
      <c r="AI11" s="13">
        <v>5.2631578947368397E-2</v>
      </c>
      <c r="AJ11" s="13">
        <v>2.04081632653061E-2</v>
      </c>
      <c r="AK11" s="13">
        <v>1.38888888888889E-2</v>
      </c>
      <c r="AL11" s="13">
        <v>3.81679389312977E-3</v>
      </c>
      <c r="AM11" s="13">
        <v>0</v>
      </c>
      <c r="AN11" s="13"/>
      <c r="AO11" s="13">
        <v>1.30293159609121E-2</v>
      </c>
      <c r="AP11" s="13">
        <v>0</v>
      </c>
      <c r="AQ11" s="13"/>
      <c r="AR11" s="13">
        <v>3.7037037037037E-2</v>
      </c>
      <c r="AS11" s="13">
        <v>0</v>
      </c>
      <c r="AT11" s="13">
        <v>0</v>
      </c>
      <c r="AU11" s="13">
        <v>0</v>
      </c>
      <c r="AV11" s="13">
        <v>0</v>
      </c>
      <c r="AW11" s="13">
        <v>2.4390243902439001E-2</v>
      </c>
      <c r="AX11" s="13">
        <v>2.6315789473684199E-2</v>
      </c>
      <c r="AY11" s="13">
        <v>0</v>
      </c>
      <c r="AZ11" s="13">
        <v>1.8181818181818198E-2</v>
      </c>
      <c r="BA11" s="13">
        <v>0</v>
      </c>
      <c r="BB11" s="13">
        <v>0</v>
      </c>
      <c r="BC11" s="13">
        <v>0</v>
      </c>
      <c r="BD11" s="13"/>
      <c r="BE11" s="13">
        <v>0</v>
      </c>
    </row>
    <row r="12" spans="2:57" x14ac:dyDescent="0.25">
      <c r="B12" s="14" t="s">
        <v>82</v>
      </c>
      <c r="C12" s="20">
        <v>1.21457489878543E-2</v>
      </c>
      <c r="D12" s="20">
        <v>5.1282051282051301E-2</v>
      </c>
      <c r="E12" s="20">
        <v>1.5151515151515201E-2</v>
      </c>
      <c r="F12" s="20">
        <v>7.8125E-3</v>
      </c>
      <c r="G12" s="20">
        <v>7.6628352490421504E-3</v>
      </c>
      <c r="H12" s="20"/>
      <c r="I12" s="20">
        <v>1.7167381974248899E-2</v>
      </c>
      <c r="J12" s="20">
        <v>7.6628352490421504E-3</v>
      </c>
      <c r="K12" s="20"/>
      <c r="L12" s="20">
        <v>3.0769230769230799E-2</v>
      </c>
      <c r="M12" s="20">
        <v>0</v>
      </c>
      <c r="N12" s="20">
        <v>1.3605442176870699E-2</v>
      </c>
      <c r="O12" s="20">
        <v>1.1428571428571401E-2</v>
      </c>
      <c r="P12" s="20"/>
      <c r="Q12" s="20">
        <v>5.4545454545454501E-2</v>
      </c>
      <c r="R12" s="20">
        <v>0</v>
      </c>
      <c r="S12" s="20">
        <v>0</v>
      </c>
      <c r="T12" s="20">
        <v>0</v>
      </c>
      <c r="U12" s="20">
        <v>0</v>
      </c>
      <c r="V12" s="20">
        <v>0</v>
      </c>
      <c r="W12" s="20">
        <v>1.9230769230769201E-2</v>
      </c>
      <c r="X12" s="20">
        <v>8.0000000000000002E-3</v>
      </c>
      <c r="Y12" s="20"/>
      <c r="Z12" s="20">
        <v>2.8571428571428598E-2</v>
      </c>
      <c r="AA12" s="20">
        <v>0</v>
      </c>
      <c r="AB12" s="20">
        <v>2.8571428571428598E-2</v>
      </c>
      <c r="AC12" s="20">
        <v>0</v>
      </c>
      <c r="AD12" s="20">
        <v>0</v>
      </c>
      <c r="AE12" s="20">
        <v>1.63934426229508E-2</v>
      </c>
      <c r="AF12" s="20">
        <v>0</v>
      </c>
      <c r="AG12" s="20">
        <v>2.5000000000000001E-2</v>
      </c>
      <c r="AH12" s="20"/>
      <c r="AI12" s="20">
        <v>5.2631578947368397E-2</v>
      </c>
      <c r="AJ12" s="20">
        <v>0</v>
      </c>
      <c r="AK12" s="20">
        <v>2.7777777777777801E-2</v>
      </c>
      <c r="AL12" s="20">
        <v>0</v>
      </c>
      <c r="AM12" s="20">
        <v>0</v>
      </c>
      <c r="AN12" s="20"/>
      <c r="AO12" s="20">
        <v>1.62866449511401E-2</v>
      </c>
      <c r="AP12" s="20">
        <v>5.3475935828877002E-3</v>
      </c>
      <c r="AQ12" s="20"/>
      <c r="AR12" s="20">
        <v>0</v>
      </c>
      <c r="AS12" s="20">
        <v>7.5187969924812E-3</v>
      </c>
      <c r="AT12" s="20">
        <v>0</v>
      </c>
      <c r="AU12" s="20">
        <v>0</v>
      </c>
      <c r="AV12" s="20">
        <v>3.3333333333333298E-2</v>
      </c>
      <c r="AW12" s="20">
        <v>2.4390243902439001E-2</v>
      </c>
      <c r="AX12" s="20">
        <v>0</v>
      </c>
      <c r="AY12" s="20">
        <v>5.8823529411764698E-2</v>
      </c>
      <c r="AZ12" s="20">
        <v>0</v>
      </c>
      <c r="BA12" s="20">
        <v>3.2258064516128997E-2</v>
      </c>
      <c r="BB12" s="20">
        <v>0</v>
      </c>
      <c r="BC12" s="20">
        <v>0</v>
      </c>
      <c r="BD12" s="20"/>
      <c r="BE12" s="20">
        <v>0</v>
      </c>
    </row>
    <row r="13" spans="2:57" x14ac:dyDescent="0.25">
      <c r="B13" s="14" t="s">
        <v>319</v>
      </c>
      <c r="C13" s="20">
        <v>0.94331983805667996</v>
      </c>
      <c r="D13" s="20">
        <v>0.82051282051282004</v>
      </c>
      <c r="E13" s="20">
        <v>0.95454545454545503</v>
      </c>
      <c r="F13" s="20">
        <v>0.9375</v>
      </c>
      <c r="G13" s="20">
        <v>0.96168582375478895</v>
      </c>
      <c r="H13" s="20"/>
      <c r="I13" s="20">
        <v>0.92274678111588004</v>
      </c>
      <c r="J13" s="20">
        <v>0.96168582375478895</v>
      </c>
      <c r="K13" s="20"/>
      <c r="L13" s="20">
        <v>0.96923076923076901</v>
      </c>
      <c r="M13" s="20">
        <v>0.93396226415094297</v>
      </c>
      <c r="N13" s="20">
        <v>0.952380952380952</v>
      </c>
      <c r="O13" s="20">
        <v>0.93142857142857105</v>
      </c>
      <c r="P13" s="20"/>
      <c r="Q13" s="20">
        <v>0.8</v>
      </c>
      <c r="R13" s="20">
        <v>0.94736842105263197</v>
      </c>
      <c r="S13" s="20">
        <v>0.934782608695652</v>
      </c>
      <c r="T13" s="20">
        <v>0.98275862068965503</v>
      </c>
      <c r="U13" s="20">
        <v>0.94339622641509402</v>
      </c>
      <c r="V13" s="20">
        <v>0.98214285714285698</v>
      </c>
      <c r="W13" s="20">
        <v>0.98076923076923095</v>
      </c>
      <c r="X13" s="20">
        <v>0.96799999999999997</v>
      </c>
      <c r="Y13" s="20"/>
      <c r="Z13" s="20">
        <v>0.94285714285714295</v>
      </c>
      <c r="AA13" s="20">
        <v>0.93589743589743601</v>
      </c>
      <c r="AB13" s="20">
        <v>0.95714285714285696</v>
      </c>
      <c r="AC13" s="20">
        <v>0.98936170212765995</v>
      </c>
      <c r="AD13" s="20">
        <v>0.94827586206896597</v>
      </c>
      <c r="AE13" s="20">
        <v>0.90163934426229497</v>
      </c>
      <c r="AF13" s="20">
        <v>0.91304347826086996</v>
      </c>
      <c r="AG13" s="20">
        <v>0.9</v>
      </c>
      <c r="AH13" s="20"/>
      <c r="AI13" s="20">
        <v>0.84210526315789502</v>
      </c>
      <c r="AJ13" s="20">
        <v>0.91836734693877597</v>
      </c>
      <c r="AK13" s="20">
        <v>0.90277777777777801</v>
      </c>
      <c r="AL13" s="20">
        <v>0.96564885496183195</v>
      </c>
      <c r="AM13" s="20">
        <v>0.97701149425287404</v>
      </c>
      <c r="AN13" s="20"/>
      <c r="AO13" s="20">
        <v>0.93485342019544004</v>
      </c>
      <c r="AP13" s="20">
        <v>0.957219251336898</v>
      </c>
      <c r="AQ13" s="20"/>
      <c r="AR13" s="20">
        <v>0.88888888888888895</v>
      </c>
      <c r="AS13" s="20">
        <v>0.95488721804511301</v>
      </c>
      <c r="AT13" s="20">
        <v>0.91666666666666696</v>
      </c>
      <c r="AU13" s="20">
        <v>1</v>
      </c>
      <c r="AV13" s="20">
        <v>0.96666666666666701</v>
      </c>
      <c r="AW13" s="20">
        <v>0.92682926829268297</v>
      </c>
      <c r="AX13" s="20">
        <v>0.92105263157894701</v>
      </c>
      <c r="AY13" s="20">
        <v>0.88235294117647101</v>
      </c>
      <c r="AZ13" s="20">
        <v>0.96363636363636396</v>
      </c>
      <c r="BA13" s="20">
        <v>0.967741935483871</v>
      </c>
      <c r="BB13" s="20">
        <v>0.97058823529411797</v>
      </c>
      <c r="BC13" s="20">
        <v>0.85714285714285698</v>
      </c>
      <c r="BD13" s="20"/>
      <c r="BE13" s="20">
        <v>0.96319018404907997</v>
      </c>
    </row>
    <row r="14" spans="2:57" x14ac:dyDescent="0.25">
      <c r="B14" s="14" t="s">
        <v>274</v>
      </c>
      <c r="C14" s="21">
        <v>-0.93117408906882604</v>
      </c>
      <c r="D14" s="21">
        <v>-0.76923076923076905</v>
      </c>
      <c r="E14" s="21">
        <v>-0.939393939393939</v>
      </c>
      <c r="F14" s="21">
        <v>-0.9296875</v>
      </c>
      <c r="G14" s="21">
        <v>-0.95402298850574696</v>
      </c>
      <c r="H14" s="21"/>
      <c r="I14" s="21">
        <v>-0.90557939914163099</v>
      </c>
      <c r="J14" s="21">
        <v>-0.95402298850574696</v>
      </c>
      <c r="K14" s="21"/>
      <c r="L14" s="21">
        <v>-0.93846153846153901</v>
      </c>
      <c r="M14" s="21">
        <v>-0.93396226415094297</v>
      </c>
      <c r="N14" s="21">
        <v>-0.93877551020408201</v>
      </c>
      <c r="O14" s="21">
        <v>-0.92</v>
      </c>
      <c r="P14" s="21"/>
      <c r="Q14" s="21">
        <v>-0.74545454545454504</v>
      </c>
      <c r="R14" s="21">
        <v>-0.94736842105263197</v>
      </c>
      <c r="S14" s="21">
        <v>-0.934782608695652</v>
      </c>
      <c r="T14" s="21">
        <v>-0.98275862068965503</v>
      </c>
      <c r="U14" s="21">
        <v>-0.94339622641509402</v>
      </c>
      <c r="V14" s="21">
        <v>-0.98214285714285698</v>
      </c>
      <c r="W14" s="21">
        <v>-0.96153846153846201</v>
      </c>
      <c r="X14" s="21">
        <v>-0.96</v>
      </c>
      <c r="Y14" s="21"/>
      <c r="Z14" s="21">
        <v>-0.91428571428571404</v>
      </c>
      <c r="AA14" s="21">
        <v>-0.93589743589743601</v>
      </c>
      <c r="AB14" s="21">
        <v>-0.92857142857142905</v>
      </c>
      <c r="AC14" s="21">
        <v>-0.98936170212765995</v>
      </c>
      <c r="AD14" s="21">
        <v>-0.94827586206896597</v>
      </c>
      <c r="AE14" s="21">
        <v>-0.88524590163934402</v>
      </c>
      <c r="AF14" s="21">
        <v>-0.91304347826086996</v>
      </c>
      <c r="AG14" s="21">
        <v>-0.875</v>
      </c>
      <c r="AH14" s="21"/>
      <c r="AI14" s="21">
        <v>-0.78947368421052599</v>
      </c>
      <c r="AJ14" s="21">
        <v>-0.91836734693877597</v>
      </c>
      <c r="AK14" s="21">
        <v>-0.875</v>
      </c>
      <c r="AL14" s="21">
        <v>-0.96564885496183195</v>
      </c>
      <c r="AM14" s="21">
        <v>-0.97701149425287404</v>
      </c>
      <c r="AN14" s="21"/>
      <c r="AO14" s="21">
        <v>-0.91856677524429997</v>
      </c>
      <c r="AP14" s="21">
        <v>-0.95187165775401095</v>
      </c>
      <c r="AQ14" s="21"/>
      <c r="AR14" s="21">
        <v>-0.88888888888888895</v>
      </c>
      <c r="AS14" s="21">
        <v>-0.94736842105263197</v>
      </c>
      <c r="AT14" s="21">
        <v>-0.91666666666666696</v>
      </c>
      <c r="AU14" s="21">
        <v>-1</v>
      </c>
      <c r="AV14" s="21">
        <v>-0.93333333333333302</v>
      </c>
      <c r="AW14" s="21">
        <v>-0.90243902439024404</v>
      </c>
      <c r="AX14" s="21">
        <v>-0.92105263157894701</v>
      </c>
      <c r="AY14" s="21">
        <v>-0.82352941176470595</v>
      </c>
      <c r="AZ14" s="21">
        <v>-0.96363636363636396</v>
      </c>
      <c r="BA14" s="21">
        <v>-0.93548387096774199</v>
      </c>
      <c r="BB14" s="21">
        <v>-0.97058823529411797</v>
      </c>
      <c r="BC14" s="21">
        <v>-0.85714285714285698</v>
      </c>
      <c r="BD14" s="21"/>
      <c r="BE14" s="21">
        <v>-0.96319018404907997</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BE19"/>
  <sheetViews>
    <sheetView showGridLines="0" topLeftCell="A6" workbookViewId="0">
      <pane xSplit="2" topLeftCell="C1" activePane="topRight" state="frozen"/>
      <selection pane="topRight" activeCell="B19" sqref="B19"/>
    </sheetView>
  </sheetViews>
  <sheetFormatPr defaultColWidth="11.42578125" defaultRowHeight="15" x14ac:dyDescent="0.25"/>
  <cols>
    <col min="2" max="2" width="25.7109375" customWidth="1"/>
    <col min="3" max="7" width="10.7109375" customWidth="1"/>
    <col min="8" max="8" width="2.140625" customWidth="1"/>
    <col min="9" max="10" width="10.7109375" customWidth="1"/>
    <col min="11" max="11" width="2.140625" customWidth="1"/>
    <col min="12" max="15" width="10.7109375" customWidth="1"/>
    <col min="16" max="16" width="2.140625" customWidth="1"/>
    <col min="17" max="24" width="10.7109375" customWidth="1"/>
    <col min="25" max="25" width="2.140625" customWidth="1"/>
    <col min="26" max="33" width="10.7109375" customWidth="1"/>
    <col min="34" max="34" width="2.140625" customWidth="1"/>
    <col min="35" max="39" width="10.7109375" customWidth="1"/>
    <col min="40" max="40" width="2.140625" customWidth="1"/>
    <col min="41" max="42" width="10.7109375" customWidth="1"/>
    <col min="43" max="43" width="2.140625" customWidth="1"/>
    <col min="44" max="55" width="10.7109375" customWidth="1"/>
    <col min="56" max="56" width="2.140625" customWidth="1"/>
    <col min="57" max="57" width="10.7109375" customWidth="1"/>
    <col min="58" max="58" width="2.140625" customWidth="1"/>
  </cols>
  <sheetData>
    <row r="2" spans="2:57" ht="39.950000000000003" customHeight="1" x14ac:dyDescent="0.25">
      <c r="D2" s="28" t="s">
        <v>356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5" spans="2:57" ht="30" customHeight="1" x14ac:dyDescent="0.25">
      <c r="B5" s="18"/>
      <c r="C5" s="18"/>
      <c r="D5" s="29" t="s">
        <v>64</v>
      </c>
      <c r="E5" s="29"/>
      <c r="F5" s="29"/>
      <c r="G5" s="29"/>
      <c r="H5" s="18"/>
      <c r="I5" s="29" t="s">
        <v>65</v>
      </c>
      <c r="J5" s="29"/>
      <c r="K5" s="18"/>
      <c r="L5" s="29" t="s">
        <v>66</v>
      </c>
      <c r="M5" s="29"/>
      <c r="N5" s="29"/>
      <c r="O5" s="29"/>
      <c r="P5" s="18"/>
      <c r="Q5" s="29" t="s">
        <v>67</v>
      </c>
      <c r="R5" s="29"/>
      <c r="S5" s="29"/>
      <c r="T5" s="29"/>
      <c r="U5" s="29"/>
      <c r="V5" s="29"/>
      <c r="W5" s="29"/>
      <c r="X5" s="29"/>
      <c r="Y5" s="18"/>
      <c r="Z5" s="29" t="s">
        <v>68</v>
      </c>
      <c r="AA5" s="29"/>
      <c r="AB5" s="29"/>
      <c r="AC5" s="29"/>
      <c r="AD5" s="29"/>
      <c r="AE5" s="29"/>
      <c r="AF5" s="29"/>
      <c r="AG5" s="29"/>
      <c r="AH5" s="18"/>
      <c r="AI5" s="29" t="s">
        <v>69</v>
      </c>
      <c r="AJ5" s="29"/>
      <c r="AK5" s="29"/>
      <c r="AL5" s="29"/>
      <c r="AM5" s="29"/>
      <c r="AN5" s="18"/>
      <c r="AO5" s="29" t="s">
        <v>70</v>
      </c>
      <c r="AP5" s="29"/>
      <c r="AQ5" s="18"/>
      <c r="AR5" s="29" t="s">
        <v>71</v>
      </c>
      <c r="AS5" s="29"/>
      <c r="AT5" s="29"/>
      <c r="AU5" s="29"/>
      <c r="AV5" s="29"/>
      <c r="AW5" s="29"/>
      <c r="AX5" s="29"/>
      <c r="AY5" s="29"/>
      <c r="AZ5" s="29"/>
      <c r="BA5" s="29"/>
      <c r="BB5" s="29"/>
      <c r="BC5" s="29"/>
      <c r="BD5" s="18"/>
      <c r="BE5" s="29" t="s">
        <v>72</v>
      </c>
    </row>
    <row r="6" spans="2:57" ht="90" x14ac:dyDescent="0.25">
      <c r="B6" t="s">
        <v>15</v>
      </c>
      <c r="C6" s="9" t="s">
        <v>16</v>
      </c>
      <c r="D6" s="11" t="s">
        <v>17</v>
      </c>
      <c r="E6" s="11" t="s">
        <v>18</v>
      </c>
      <c r="F6" s="11" t="s">
        <v>19</v>
      </c>
      <c r="G6" s="11" t="s">
        <v>20</v>
      </c>
      <c r="I6" s="11" t="s">
        <v>22</v>
      </c>
      <c r="J6" s="11" t="s">
        <v>23</v>
      </c>
      <c r="L6" s="11" t="s">
        <v>24</v>
      </c>
      <c r="M6" s="11" t="s">
        <v>25</v>
      </c>
      <c r="N6" s="11" t="s">
        <v>26</v>
      </c>
      <c r="O6" s="11" t="s">
        <v>27</v>
      </c>
      <c r="Q6" s="11" t="s">
        <v>28</v>
      </c>
      <c r="R6" s="11" t="s">
        <v>29</v>
      </c>
      <c r="S6" s="11" t="s">
        <v>30</v>
      </c>
      <c r="T6" s="11" t="s">
        <v>31</v>
      </c>
      <c r="U6" s="11" t="s">
        <v>32</v>
      </c>
      <c r="V6" s="11" t="s">
        <v>33</v>
      </c>
      <c r="W6" s="11" t="s">
        <v>34</v>
      </c>
      <c r="X6" s="11" t="s">
        <v>35</v>
      </c>
      <c r="Z6" s="11" t="s">
        <v>36</v>
      </c>
      <c r="AA6" s="11" t="s">
        <v>37</v>
      </c>
      <c r="AB6" s="11" t="s">
        <v>38</v>
      </c>
      <c r="AC6" s="11" t="s">
        <v>39</v>
      </c>
      <c r="AD6" s="11" t="s">
        <v>40</v>
      </c>
      <c r="AE6" s="11" t="s">
        <v>41</v>
      </c>
      <c r="AF6" s="11" t="s">
        <v>42</v>
      </c>
      <c r="AG6" s="11" t="s">
        <v>43</v>
      </c>
      <c r="AI6" s="11" t="s">
        <v>44</v>
      </c>
      <c r="AJ6" s="11" t="s">
        <v>45</v>
      </c>
      <c r="AK6" s="11" t="s">
        <v>46</v>
      </c>
      <c r="AL6" s="11" t="s">
        <v>47</v>
      </c>
      <c r="AM6" s="11" t="s">
        <v>48</v>
      </c>
      <c r="AO6" s="11" t="s">
        <v>49</v>
      </c>
      <c r="AP6" s="11" t="s">
        <v>50</v>
      </c>
      <c r="AR6" s="11" t="s">
        <v>51</v>
      </c>
      <c r="AS6" s="11" t="s">
        <v>52</v>
      </c>
      <c r="AT6" s="11" t="s">
        <v>53</v>
      </c>
      <c r="AU6" s="11" t="s">
        <v>54</v>
      </c>
      <c r="AV6" s="11" t="s">
        <v>55</v>
      </c>
      <c r="AW6" s="11" t="s">
        <v>56</v>
      </c>
      <c r="AX6" s="11" t="s">
        <v>57</v>
      </c>
      <c r="AY6" s="11" t="s">
        <v>58</v>
      </c>
      <c r="AZ6" s="11" t="s">
        <v>59</v>
      </c>
      <c r="BA6" s="11" t="s">
        <v>60</v>
      </c>
      <c r="BB6" s="11" t="s">
        <v>61</v>
      </c>
      <c r="BC6" s="11" t="s">
        <v>62</v>
      </c>
      <c r="BE6" s="11" t="s">
        <v>63</v>
      </c>
    </row>
    <row r="7" spans="2:57" ht="30" customHeight="1" x14ac:dyDescent="0.25">
      <c r="B7" s="10" t="s">
        <v>21</v>
      </c>
      <c r="C7" s="10">
        <v>494</v>
      </c>
      <c r="D7" s="10">
        <v>39</v>
      </c>
      <c r="E7" s="10">
        <v>66</v>
      </c>
      <c r="F7" s="10">
        <v>128</v>
      </c>
      <c r="G7" s="10">
        <v>261</v>
      </c>
      <c r="H7" s="10"/>
      <c r="I7" s="10">
        <v>233</v>
      </c>
      <c r="J7" s="10">
        <v>261</v>
      </c>
      <c r="K7" s="10"/>
      <c r="L7" s="10">
        <v>65</v>
      </c>
      <c r="M7" s="10">
        <v>106</v>
      </c>
      <c r="N7" s="10">
        <v>147</v>
      </c>
      <c r="O7" s="10">
        <v>175</v>
      </c>
      <c r="P7" s="10"/>
      <c r="Q7" s="10">
        <v>55</v>
      </c>
      <c r="R7" s="10">
        <v>38</v>
      </c>
      <c r="S7" s="10">
        <v>46</v>
      </c>
      <c r="T7" s="10">
        <v>58</v>
      </c>
      <c r="U7" s="10">
        <v>53</v>
      </c>
      <c r="V7" s="10">
        <v>56</v>
      </c>
      <c r="W7" s="10">
        <v>52</v>
      </c>
      <c r="X7" s="10">
        <v>125</v>
      </c>
      <c r="Y7" s="10"/>
      <c r="Z7" s="10">
        <v>70</v>
      </c>
      <c r="AA7" s="10">
        <v>78</v>
      </c>
      <c r="AB7" s="10">
        <v>70</v>
      </c>
      <c r="AC7" s="10">
        <v>94</v>
      </c>
      <c r="AD7" s="10">
        <v>58</v>
      </c>
      <c r="AE7" s="10">
        <v>61</v>
      </c>
      <c r="AF7" s="10">
        <v>23</v>
      </c>
      <c r="AG7" s="10">
        <v>40</v>
      </c>
      <c r="AH7" s="10"/>
      <c r="AI7" s="10">
        <v>19</v>
      </c>
      <c r="AJ7" s="10">
        <v>49</v>
      </c>
      <c r="AK7" s="10">
        <v>72</v>
      </c>
      <c r="AL7" s="10">
        <v>262</v>
      </c>
      <c r="AM7" s="10">
        <v>87</v>
      </c>
      <c r="AN7" s="10"/>
      <c r="AO7" s="10">
        <v>307</v>
      </c>
      <c r="AP7" s="10">
        <v>187</v>
      </c>
      <c r="AQ7" s="10"/>
      <c r="AR7" s="10">
        <v>27</v>
      </c>
      <c r="AS7" s="10">
        <v>133</v>
      </c>
      <c r="AT7" s="10">
        <v>12</v>
      </c>
      <c r="AU7" s="10">
        <v>18</v>
      </c>
      <c r="AV7" s="10">
        <v>60</v>
      </c>
      <c r="AW7" s="10">
        <v>41</v>
      </c>
      <c r="AX7" s="10">
        <v>38</v>
      </c>
      <c r="AY7" s="10">
        <v>17</v>
      </c>
      <c r="AZ7" s="10">
        <v>55</v>
      </c>
      <c r="BA7" s="10">
        <v>31</v>
      </c>
      <c r="BB7" s="10">
        <v>34</v>
      </c>
      <c r="BC7" s="10">
        <v>28</v>
      </c>
      <c r="BD7" s="10"/>
      <c r="BE7" s="10">
        <v>163</v>
      </c>
    </row>
    <row r="8" spans="2:57" x14ac:dyDescent="0.25">
      <c r="B8" s="14" t="s">
        <v>315</v>
      </c>
      <c r="C8" s="13">
        <v>0.65384615384615397</v>
      </c>
      <c r="D8" s="13">
        <v>0.35897435897435898</v>
      </c>
      <c r="E8" s="13">
        <v>0.60606060606060597</v>
      </c>
      <c r="F8" s="13">
        <v>0.59375</v>
      </c>
      <c r="G8" s="13">
        <v>0.73946360153256696</v>
      </c>
      <c r="H8" s="13"/>
      <c r="I8" s="13">
        <v>0.55793991416308997</v>
      </c>
      <c r="J8" s="13">
        <v>0.73946360153256696</v>
      </c>
      <c r="K8" s="13"/>
      <c r="L8" s="13">
        <v>0.61538461538461497</v>
      </c>
      <c r="M8" s="13">
        <v>0.54716981132075504</v>
      </c>
      <c r="N8" s="13">
        <v>0.67346938775510201</v>
      </c>
      <c r="O8" s="13">
        <v>0.71428571428571397</v>
      </c>
      <c r="P8" s="13"/>
      <c r="Q8" s="13">
        <v>0.41818181818181799</v>
      </c>
      <c r="R8" s="13">
        <v>0.63157894736842102</v>
      </c>
      <c r="S8" s="13">
        <v>0.63043478260869601</v>
      </c>
      <c r="T8" s="13">
        <v>0.67241379310344795</v>
      </c>
      <c r="U8" s="13">
        <v>0.679245283018868</v>
      </c>
      <c r="V8" s="13">
        <v>0.66071428571428603</v>
      </c>
      <c r="W8" s="13">
        <v>0.67307692307692302</v>
      </c>
      <c r="X8" s="13">
        <v>0.74399999999999999</v>
      </c>
      <c r="Y8" s="13"/>
      <c r="Z8" s="13">
        <v>0.61428571428571399</v>
      </c>
      <c r="AA8" s="13">
        <v>0.73076923076923095</v>
      </c>
      <c r="AB8" s="13">
        <v>0.71428571428571397</v>
      </c>
      <c r="AC8" s="13">
        <v>0.64893617021276595</v>
      </c>
      <c r="AD8" s="13">
        <v>0.60344827586206895</v>
      </c>
      <c r="AE8" s="13">
        <v>0.67213114754098402</v>
      </c>
      <c r="AF8" s="13">
        <v>0.565217391304348</v>
      </c>
      <c r="AG8" s="13">
        <v>0.57499999999999996</v>
      </c>
      <c r="AH8" s="13"/>
      <c r="AI8" s="13">
        <v>0.63157894736842102</v>
      </c>
      <c r="AJ8" s="13">
        <v>0.57142857142857095</v>
      </c>
      <c r="AK8" s="13">
        <v>0.625</v>
      </c>
      <c r="AL8" s="13">
        <v>0.65648854961832104</v>
      </c>
      <c r="AM8" s="13">
        <v>0.73563218390804597</v>
      </c>
      <c r="AN8" s="13"/>
      <c r="AO8" s="13">
        <v>0.674267100977199</v>
      </c>
      <c r="AP8" s="13">
        <v>0.62032085561497297</v>
      </c>
      <c r="AQ8" s="13"/>
      <c r="AR8" s="13">
        <v>0.55555555555555602</v>
      </c>
      <c r="AS8" s="13">
        <v>0.66917293233082698</v>
      </c>
      <c r="AT8" s="13">
        <v>0.83333333333333304</v>
      </c>
      <c r="AU8" s="13">
        <v>0.77777777777777801</v>
      </c>
      <c r="AV8" s="13">
        <v>0.68333333333333302</v>
      </c>
      <c r="AW8" s="13">
        <v>0.73170731707317105</v>
      </c>
      <c r="AX8" s="13">
        <v>0.5</v>
      </c>
      <c r="AY8" s="13">
        <v>0.47058823529411797</v>
      </c>
      <c r="AZ8" s="13">
        <v>0.74545454545454504</v>
      </c>
      <c r="BA8" s="13">
        <v>0.64516129032258096</v>
      </c>
      <c r="BB8" s="13">
        <v>0.67647058823529405</v>
      </c>
      <c r="BC8" s="13">
        <v>0.46428571428571402</v>
      </c>
      <c r="BD8" s="13"/>
      <c r="BE8" s="13">
        <v>0.69938650306748495</v>
      </c>
    </row>
    <row r="9" spans="2:57" x14ac:dyDescent="0.25">
      <c r="B9" s="14" t="s">
        <v>316</v>
      </c>
      <c r="C9" s="13">
        <v>0.28340080971659898</v>
      </c>
      <c r="D9" s="13">
        <v>0.46153846153846201</v>
      </c>
      <c r="E9" s="13">
        <v>0.34848484848484901</v>
      </c>
      <c r="F9" s="13">
        <v>0.3125</v>
      </c>
      <c r="G9" s="13">
        <v>0.22605363984674301</v>
      </c>
      <c r="H9" s="13"/>
      <c r="I9" s="13">
        <v>0.34763948497854102</v>
      </c>
      <c r="J9" s="13">
        <v>0.22605363984674301</v>
      </c>
      <c r="K9" s="13"/>
      <c r="L9" s="13">
        <v>0.33846153846153798</v>
      </c>
      <c r="M9" s="13">
        <v>0.34905660377358499</v>
      </c>
      <c r="N9" s="13">
        <v>0.28571428571428598</v>
      </c>
      <c r="O9" s="13">
        <v>0.222857142857143</v>
      </c>
      <c r="P9" s="13"/>
      <c r="Q9" s="13">
        <v>0.43636363636363601</v>
      </c>
      <c r="R9" s="13">
        <v>0.28947368421052599</v>
      </c>
      <c r="S9" s="13">
        <v>0.30434782608695699</v>
      </c>
      <c r="T9" s="13">
        <v>0.25862068965517199</v>
      </c>
      <c r="U9" s="13">
        <v>0.28301886792452802</v>
      </c>
      <c r="V9" s="13">
        <v>0.30357142857142899</v>
      </c>
      <c r="W9" s="13">
        <v>0.30769230769230799</v>
      </c>
      <c r="X9" s="13">
        <v>0.216</v>
      </c>
      <c r="Y9" s="13"/>
      <c r="Z9" s="13">
        <v>0.3</v>
      </c>
      <c r="AA9" s="13">
        <v>0.21794871794871801</v>
      </c>
      <c r="AB9" s="13">
        <v>0.22857142857142901</v>
      </c>
      <c r="AC9" s="13">
        <v>0.329787234042553</v>
      </c>
      <c r="AD9" s="13">
        <v>0.36206896551724099</v>
      </c>
      <c r="AE9" s="13">
        <v>0.18032786885245899</v>
      </c>
      <c r="AF9" s="13">
        <v>0.39130434782608697</v>
      </c>
      <c r="AG9" s="13">
        <v>0.35</v>
      </c>
      <c r="AH9" s="13"/>
      <c r="AI9" s="13">
        <v>0.26315789473684198</v>
      </c>
      <c r="AJ9" s="13">
        <v>0.32653061224489799</v>
      </c>
      <c r="AK9" s="13">
        <v>0.27777777777777801</v>
      </c>
      <c r="AL9" s="13">
        <v>0.29389312977099202</v>
      </c>
      <c r="AM9" s="13">
        <v>0.252873563218391</v>
      </c>
      <c r="AN9" s="13"/>
      <c r="AO9" s="13">
        <v>0.25732899022801298</v>
      </c>
      <c r="AP9" s="13">
        <v>0.32620320855614998</v>
      </c>
      <c r="AQ9" s="13"/>
      <c r="AR9" s="13">
        <v>0.33333333333333298</v>
      </c>
      <c r="AS9" s="13">
        <v>0.278195488721804</v>
      </c>
      <c r="AT9" s="13">
        <v>0.16666666666666699</v>
      </c>
      <c r="AU9" s="13">
        <v>0.22222222222222199</v>
      </c>
      <c r="AV9" s="13">
        <v>0.266666666666667</v>
      </c>
      <c r="AW9" s="13">
        <v>0.17073170731707299</v>
      </c>
      <c r="AX9" s="13">
        <v>0.44736842105263203</v>
      </c>
      <c r="AY9" s="13">
        <v>0.35294117647058798</v>
      </c>
      <c r="AZ9" s="13">
        <v>0.2</v>
      </c>
      <c r="BA9" s="13">
        <v>0.32258064516128998</v>
      </c>
      <c r="BB9" s="13">
        <v>0.23529411764705899</v>
      </c>
      <c r="BC9" s="13">
        <v>0.46428571428571402</v>
      </c>
      <c r="BD9" s="13"/>
      <c r="BE9" s="13">
        <v>0.26380368098159501</v>
      </c>
    </row>
    <row r="10" spans="2:57" x14ac:dyDescent="0.25">
      <c r="B10" s="14" t="s">
        <v>335</v>
      </c>
      <c r="C10" s="13">
        <v>4.2510121457489898E-2</v>
      </c>
      <c r="D10" s="13">
        <v>7.69230769230769E-2</v>
      </c>
      <c r="E10" s="13">
        <v>3.03030303030303E-2</v>
      </c>
      <c r="F10" s="13">
        <v>7.03125E-2</v>
      </c>
      <c r="G10" s="13">
        <v>2.68199233716475E-2</v>
      </c>
      <c r="H10" s="13"/>
      <c r="I10" s="13">
        <v>6.0085836909871203E-2</v>
      </c>
      <c r="J10" s="13">
        <v>2.68199233716475E-2</v>
      </c>
      <c r="K10" s="13"/>
      <c r="L10" s="13">
        <v>3.0769230769230799E-2</v>
      </c>
      <c r="M10" s="13">
        <v>7.5471698113207503E-2</v>
      </c>
      <c r="N10" s="13">
        <v>2.7210884353741499E-2</v>
      </c>
      <c r="O10" s="13">
        <v>0.04</v>
      </c>
      <c r="P10" s="13"/>
      <c r="Q10" s="13">
        <v>7.2727272727272696E-2</v>
      </c>
      <c r="R10" s="13">
        <v>7.8947368421052599E-2</v>
      </c>
      <c r="S10" s="13">
        <v>6.5217391304347797E-2</v>
      </c>
      <c r="T10" s="13">
        <v>5.1724137931034503E-2</v>
      </c>
      <c r="U10" s="13">
        <v>1.88679245283019E-2</v>
      </c>
      <c r="V10" s="13">
        <v>1.7857142857142901E-2</v>
      </c>
      <c r="W10" s="13">
        <v>0</v>
      </c>
      <c r="X10" s="13">
        <v>0.04</v>
      </c>
      <c r="Y10" s="13"/>
      <c r="Z10" s="13">
        <v>4.2857142857142899E-2</v>
      </c>
      <c r="AA10" s="13">
        <v>5.1282051282051301E-2</v>
      </c>
      <c r="AB10" s="13">
        <v>4.2857142857142899E-2</v>
      </c>
      <c r="AC10" s="13">
        <v>2.1276595744680899E-2</v>
      </c>
      <c r="AD10" s="13">
        <v>3.4482758620689703E-2</v>
      </c>
      <c r="AE10" s="13">
        <v>8.1967213114754106E-2</v>
      </c>
      <c r="AF10" s="13">
        <v>4.3478260869565202E-2</v>
      </c>
      <c r="AG10" s="13">
        <v>2.5000000000000001E-2</v>
      </c>
      <c r="AH10" s="13"/>
      <c r="AI10" s="13">
        <v>0</v>
      </c>
      <c r="AJ10" s="13">
        <v>0.102040816326531</v>
      </c>
      <c r="AK10" s="13">
        <v>8.3333333333333301E-2</v>
      </c>
      <c r="AL10" s="13">
        <v>3.4351145038167899E-2</v>
      </c>
      <c r="AM10" s="13">
        <v>1.1494252873563199E-2</v>
      </c>
      <c r="AN10" s="13"/>
      <c r="AO10" s="13">
        <v>4.5602605863192203E-2</v>
      </c>
      <c r="AP10" s="13">
        <v>3.7433155080213901E-2</v>
      </c>
      <c r="AQ10" s="13"/>
      <c r="AR10" s="13">
        <v>7.4074074074074098E-2</v>
      </c>
      <c r="AS10" s="13">
        <v>3.7593984962405999E-2</v>
      </c>
      <c r="AT10" s="13">
        <v>0</v>
      </c>
      <c r="AU10" s="13">
        <v>0</v>
      </c>
      <c r="AV10" s="13">
        <v>3.3333333333333298E-2</v>
      </c>
      <c r="AW10" s="13">
        <v>2.4390243902439001E-2</v>
      </c>
      <c r="AX10" s="13">
        <v>5.2631578947368397E-2</v>
      </c>
      <c r="AY10" s="13">
        <v>0.11764705882352899</v>
      </c>
      <c r="AZ10" s="13">
        <v>3.6363636363636397E-2</v>
      </c>
      <c r="BA10" s="13">
        <v>0</v>
      </c>
      <c r="BB10" s="13">
        <v>8.8235294117647106E-2</v>
      </c>
      <c r="BC10" s="13">
        <v>7.1428571428571397E-2</v>
      </c>
      <c r="BD10" s="13"/>
      <c r="BE10" s="13">
        <v>3.0674846625766899E-2</v>
      </c>
    </row>
    <row r="11" spans="2:57" x14ac:dyDescent="0.25">
      <c r="B11" s="14" t="s">
        <v>318</v>
      </c>
      <c r="C11" s="13">
        <v>8.0971659919028306E-3</v>
      </c>
      <c r="D11" s="13">
        <v>5.1282051282051301E-2</v>
      </c>
      <c r="E11" s="13">
        <v>1.5151515151515201E-2</v>
      </c>
      <c r="F11" s="13">
        <v>7.8125E-3</v>
      </c>
      <c r="G11" s="13">
        <v>0</v>
      </c>
      <c r="H11" s="13"/>
      <c r="I11" s="13">
        <v>1.7167381974248899E-2</v>
      </c>
      <c r="J11" s="13">
        <v>0</v>
      </c>
      <c r="K11" s="13"/>
      <c r="L11" s="13">
        <v>0</v>
      </c>
      <c r="M11" s="13">
        <v>1.88679245283019E-2</v>
      </c>
      <c r="N11" s="13">
        <v>0</v>
      </c>
      <c r="O11" s="13">
        <v>1.1428571428571401E-2</v>
      </c>
      <c r="P11" s="13"/>
      <c r="Q11" s="13">
        <v>3.6363636363636397E-2</v>
      </c>
      <c r="R11" s="13">
        <v>0</v>
      </c>
      <c r="S11" s="13">
        <v>0</v>
      </c>
      <c r="T11" s="13">
        <v>1.72413793103448E-2</v>
      </c>
      <c r="U11" s="13">
        <v>1.88679245283019E-2</v>
      </c>
      <c r="V11" s="13">
        <v>0</v>
      </c>
      <c r="W11" s="13">
        <v>0</v>
      </c>
      <c r="X11" s="13">
        <v>0</v>
      </c>
      <c r="Y11" s="13"/>
      <c r="Z11" s="13">
        <v>1.4285714285714299E-2</v>
      </c>
      <c r="AA11" s="13">
        <v>0</v>
      </c>
      <c r="AB11" s="13">
        <v>0</v>
      </c>
      <c r="AC11" s="13">
        <v>0</v>
      </c>
      <c r="AD11" s="13">
        <v>0</v>
      </c>
      <c r="AE11" s="13">
        <v>1.63934426229508E-2</v>
      </c>
      <c r="AF11" s="13">
        <v>0</v>
      </c>
      <c r="AG11" s="13">
        <v>0.05</v>
      </c>
      <c r="AH11" s="13"/>
      <c r="AI11" s="13">
        <v>5.2631578947368397E-2</v>
      </c>
      <c r="AJ11" s="13">
        <v>0</v>
      </c>
      <c r="AK11" s="13">
        <v>0</v>
      </c>
      <c r="AL11" s="13">
        <v>1.1450381679389301E-2</v>
      </c>
      <c r="AM11" s="13">
        <v>0</v>
      </c>
      <c r="AN11" s="13"/>
      <c r="AO11" s="13">
        <v>6.5146579804560298E-3</v>
      </c>
      <c r="AP11" s="13">
        <v>1.06951871657754E-2</v>
      </c>
      <c r="AQ11" s="13"/>
      <c r="AR11" s="13">
        <v>3.7037037037037E-2</v>
      </c>
      <c r="AS11" s="13">
        <v>7.5187969924812E-3</v>
      </c>
      <c r="AT11" s="13">
        <v>0</v>
      </c>
      <c r="AU11" s="13">
        <v>0</v>
      </c>
      <c r="AV11" s="13">
        <v>0</v>
      </c>
      <c r="AW11" s="13">
        <v>2.4390243902439001E-2</v>
      </c>
      <c r="AX11" s="13">
        <v>0</v>
      </c>
      <c r="AY11" s="13">
        <v>0</v>
      </c>
      <c r="AZ11" s="13">
        <v>1.8181818181818198E-2</v>
      </c>
      <c r="BA11" s="13">
        <v>0</v>
      </c>
      <c r="BB11" s="13">
        <v>0</v>
      </c>
      <c r="BC11" s="13">
        <v>0</v>
      </c>
      <c r="BD11" s="13"/>
      <c r="BE11" s="13">
        <v>6.13496932515337E-3</v>
      </c>
    </row>
    <row r="12" spans="2:57" x14ac:dyDescent="0.25">
      <c r="B12" s="14" t="s">
        <v>82</v>
      </c>
      <c r="C12" s="20">
        <v>1.21457489878543E-2</v>
      </c>
      <c r="D12" s="20">
        <v>5.1282051282051301E-2</v>
      </c>
      <c r="E12" s="20">
        <v>0</v>
      </c>
      <c r="F12" s="20">
        <v>1.5625E-2</v>
      </c>
      <c r="G12" s="20">
        <v>7.6628352490421504E-3</v>
      </c>
      <c r="H12" s="20"/>
      <c r="I12" s="20">
        <v>1.7167381974248899E-2</v>
      </c>
      <c r="J12" s="20">
        <v>7.6628352490421504E-3</v>
      </c>
      <c r="K12" s="20"/>
      <c r="L12" s="20">
        <v>1.5384615384615399E-2</v>
      </c>
      <c r="M12" s="20">
        <v>9.4339622641509396E-3</v>
      </c>
      <c r="N12" s="20">
        <v>1.3605442176870699E-2</v>
      </c>
      <c r="O12" s="20">
        <v>1.1428571428571401E-2</v>
      </c>
      <c r="P12" s="20"/>
      <c r="Q12" s="20">
        <v>3.6363636363636397E-2</v>
      </c>
      <c r="R12" s="20">
        <v>0</v>
      </c>
      <c r="S12" s="20">
        <v>0</v>
      </c>
      <c r="T12" s="20">
        <v>0</v>
      </c>
      <c r="U12" s="20">
        <v>0</v>
      </c>
      <c r="V12" s="20">
        <v>1.7857142857142901E-2</v>
      </c>
      <c r="W12" s="20">
        <v>1.9230769230769201E-2</v>
      </c>
      <c r="X12" s="20">
        <v>0</v>
      </c>
      <c r="Y12" s="20"/>
      <c r="Z12" s="20">
        <v>2.8571428571428598E-2</v>
      </c>
      <c r="AA12" s="20">
        <v>0</v>
      </c>
      <c r="AB12" s="20">
        <v>1.4285714285714299E-2</v>
      </c>
      <c r="AC12" s="20">
        <v>0</v>
      </c>
      <c r="AD12" s="20">
        <v>0</v>
      </c>
      <c r="AE12" s="20">
        <v>4.91803278688525E-2</v>
      </c>
      <c r="AF12" s="20">
        <v>0</v>
      </c>
      <c r="AG12" s="20">
        <v>0</v>
      </c>
      <c r="AH12" s="20"/>
      <c r="AI12" s="20">
        <v>5.2631578947368397E-2</v>
      </c>
      <c r="AJ12" s="20">
        <v>0</v>
      </c>
      <c r="AK12" s="20">
        <v>1.38888888888889E-2</v>
      </c>
      <c r="AL12" s="20">
        <v>3.81679389312977E-3</v>
      </c>
      <c r="AM12" s="20">
        <v>0</v>
      </c>
      <c r="AN12" s="20"/>
      <c r="AO12" s="20">
        <v>1.62866449511401E-2</v>
      </c>
      <c r="AP12" s="20">
        <v>5.3475935828877002E-3</v>
      </c>
      <c r="AQ12" s="20"/>
      <c r="AR12" s="20">
        <v>0</v>
      </c>
      <c r="AS12" s="20">
        <v>7.5187969924812E-3</v>
      </c>
      <c r="AT12" s="20">
        <v>0</v>
      </c>
      <c r="AU12" s="20">
        <v>0</v>
      </c>
      <c r="AV12" s="20">
        <v>1.6666666666666701E-2</v>
      </c>
      <c r="AW12" s="20">
        <v>4.8780487804878099E-2</v>
      </c>
      <c r="AX12" s="20">
        <v>0</v>
      </c>
      <c r="AY12" s="20">
        <v>5.8823529411764698E-2</v>
      </c>
      <c r="AZ12" s="20">
        <v>0</v>
      </c>
      <c r="BA12" s="20">
        <v>3.2258064516128997E-2</v>
      </c>
      <c r="BB12" s="20">
        <v>0</v>
      </c>
      <c r="BC12" s="20">
        <v>0</v>
      </c>
      <c r="BD12" s="20"/>
      <c r="BE12" s="20">
        <v>0</v>
      </c>
    </row>
    <row r="13" spans="2:57" x14ac:dyDescent="0.25">
      <c r="B13" s="14" t="s">
        <v>319</v>
      </c>
      <c r="C13" s="20">
        <v>0.93724696356275305</v>
      </c>
      <c r="D13" s="20">
        <v>0.82051282051282004</v>
      </c>
      <c r="E13" s="20">
        <v>0.95454545454545503</v>
      </c>
      <c r="F13" s="20">
        <v>0.90625</v>
      </c>
      <c r="G13" s="20">
        <v>0.96551724137931005</v>
      </c>
      <c r="H13" s="20"/>
      <c r="I13" s="20">
        <v>0.90557939914163099</v>
      </c>
      <c r="J13" s="20">
        <v>0.96551724137931005</v>
      </c>
      <c r="K13" s="20"/>
      <c r="L13" s="20">
        <v>0.95384615384615401</v>
      </c>
      <c r="M13" s="20">
        <v>0.89622641509433998</v>
      </c>
      <c r="N13" s="20">
        <v>0.95918367346938804</v>
      </c>
      <c r="O13" s="20">
        <v>0.93714285714285706</v>
      </c>
      <c r="P13" s="20"/>
      <c r="Q13" s="20">
        <v>0.85454545454545405</v>
      </c>
      <c r="R13" s="20">
        <v>0.92105263157894701</v>
      </c>
      <c r="S13" s="20">
        <v>0.934782608695652</v>
      </c>
      <c r="T13" s="20">
        <v>0.931034482758621</v>
      </c>
      <c r="U13" s="20">
        <v>0.96226415094339601</v>
      </c>
      <c r="V13" s="20">
        <v>0.96428571428571397</v>
      </c>
      <c r="W13" s="20">
        <v>0.98076923076923095</v>
      </c>
      <c r="X13" s="20">
        <v>0.96</v>
      </c>
      <c r="Y13" s="20"/>
      <c r="Z13" s="20">
        <v>0.91428571428571404</v>
      </c>
      <c r="AA13" s="20">
        <v>0.94871794871794901</v>
      </c>
      <c r="AB13" s="20">
        <v>0.94285714285714295</v>
      </c>
      <c r="AC13" s="20">
        <v>0.97872340425531901</v>
      </c>
      <c r="AD13" s="20">
        <v>0.96551724137931005</v>
      </c>
      <c r="AE13" s="20">
        <v>0.85245901639344301</v>
      </c>
      <c r="AF13" s="20">
        <v>0.95652173913043503</v>
      </c>
      <c r="AG13" s="20">
        <v>0.92500000000000004</v>
      </c>
      <c r="AH13" s="20"/>
      <c r="AI13" s="20">
        <v>0.89473684210526305</v>
      </c>
      <c r="AJ13" s="20">
        <v>0.89795918367346905</v>
      </c>
      <c r="AK13" s="20">
        <v>0.90277777777777801</v>
      </c>
      <c r="AL13" s="20">
        <v>0.95038167938931295</v>
      </c>
      <c r="AM13" s="20">
        <v>0.98850574712643702</v>
      </c>
      <c r="AN13" s="20"/>
      <c r="AO13" s="20">
        <v>0.93159609120521203</v>
      </c>
      <c r="AP13" s="20">
        <v>0.946524064171123</v>
      </c>
      <c r="AQ13" s="20"/>
      <c r="AR13" s="20">
        <v>0.88888888888888895</v>
      </c>
      <c r="AS13" s="20">
        <v>0.94736842105263197</v>
      </c>
      <c r="AT13" s="20">
        <v>1</v>
      </c>
      <c r="AU13" s="20">
        <v>1</v>
      </c>
      <c r="AV13" s="20">
        <v>0.95</v>
      </c>
      <c r="AW13" s="20">
        <v>0.90243902439024404</v>
      </c>
      <c r="AX13" s="20">
        <v>0.94736842105263197</v>
      </c>
      <c r="AY13" s="20">
        <v>0.82352941176470595</v>
      </c>
      <c r="AZ13" s="20">
        <v>0.94545454545454599</v>
      </c>
      <c r="BA13" s="20">
        <v>0.967741935483871</v>
      </c>
      <c r="BB13" s="20">
        <v>0.91176470588235303</v>
      </c>
      <c r="BC13" s="20">
        <v>0.92857142857142905</v>
      </c>
      <c r="BD13" s="20"/>
      <c r="BE13" s="20">
        <v>0.96319018404907997</v>
      </c>
    </row>
    <row r="14" spans="2:57" x14ac:dyDescent="0.25">
      <c r="B14" s="14" t="s">
        <v>274</v>
      </c>
      <c r="C14" s="21">
        <v>-0.92510121457489902</v>
      </c>
      <c r="D14" s="21">
        <v>-0.76923076923076905</v>
      </c>
      <c r="E14" s="21">
        <v>-0.95454545454545503</v>
      </c>
      <c r="F14" s="21">
        <v>-0.890625</v>
      </c>
      <c r="G14" s="21">
        <v>-0.95785440613026795</v>
      </c>
      <c r="H14" s="21"/>
      <c r="I14" s="21">
        <v>-0.88841201716738205</v>
      </c>
      <c r="J14" s="21">
        <v>-0.95785440613026795</v>
      </c>
      <c r="K14" s="21"/>
      <c r="L14" s="21">
        <v>-0.93846153846153801</v>
      </c>
      <c r="M14" s="21">
        <v>-0.88679245283018904</v>
      </c>
      <c r="N14" s="21">
        <v>-0.94557823129251695</v>
      </c>
      <c r="O14" s="21">
        <v>-0.92571428571428604</v>
      </c>
      <c r="P14" s="21"/>
      <c r="Q14" s="21">
        <v>-0.81818181818181801</v>
      </c>
      <c r="R14" s="21">
        <v>-0.92105263157894701</v>
      </c>
      <c r="S14" s="21">
        <v>-0.934782608695652</v>
      </c>
      <c r="T14" s="21">
        <v>-0.931034482758621</v>
      </c>
      <c r="U14" s="21">
        <v>-0.96226415094339601</v>
      </c>
      <c r="V14" s="21">
        <v>-0.94642857142857095</v>
      </c>
      <c r="W14" s="21">
        <v>-0.96153846153846201</v>
      </c>
      <c r="X14" s="21">
        <v>-0.96</v>
      </c>
      <c r="Y14" s="21"/>
      <c r="Z14" s="21">
        <v>-0.88571428571428601</v>
      </c>
      <c r="AA14" s="21">
        <v>-0.94871794871794901</v>
      </c>
      <c r="AB14" s="21">
        <v>-0.92857142857142905</v>
      </c>
      <c r="AC14" s="21">
        <v>-0.97872340425531901</v>
      </c>
      <c r="AD14" s="21">
        <v>-0.96551724137931005</v>
      </c>
      <c r="AE14" s="21">
        <v>-0.80327868852458995</v>
      </c>
      <c r="AF14" s="21">
        <v>-0.95652173913043503</v>
      </c>
      <c r="AG14" s="21">
        <v>-0.92500000000000004</v>
      </c>
      <c r="AH14" s="21"/>
      <c r="AI14" s="21">
        <v>-0.84210526315789502</v>
      </c>
      <c r="AJ14" s="21">
        <v>-0.89795918367346905</v>
      </c>
      <c r="AK14" s="21">
        <v>-0.88888888888888895</v>
      </c>
      <c r="AL14" s="21">
        <v>-0.94656488549618301</v>
      </c>
      <c r="AM14" s="21">
        <v>-0.98850574712643702</v>
      </c>
      <c r="AN14" s="21"/>
      <c r="AO14" s="21">
        <v>-0.91530944625407196</v>
      </c>
      <c r="AP14" s="21">
        <v>-0.94117647058823495</v>
      </c>
      <c r="AQ14" s="21"/>
      <c r="AR14" s="21">
        <v>-0.88888888888888895</v>
      </c>
      <c r="AS14" s="21">
        <v>-0.93984962406015005</v>
      </c>
      <c r="AT14" s="21">
        <v>-1</v>
      </c>
      <c r="AU14" s="21">
        <v>-1</v>
      </c>
      <c r="AV14" s="21">
        <v>-0.93333333333333302</v>
      </c>
      <c r="AW14" s="21">
        <v>-0.85365853658536595</v>
      </c>
      <c r="AX14" s="21">
        <v>-0.94736842105263197</v>
      </c>
      <c r="AY14" s="21">
        <v>-0.76470588235294101</v>
      </c>
      <c r="AZ14" s="21">
        <v>-0.94545454545454599</v>
      </c>
      <c r="BA14" s="21">
        <v>-0.93548387096774199</v>
      </c>
      <c r="BB14" s="21">
        <v>-0.91176470588235303</v>
      </c>
      <c r="BC14" s="21">
        <v>-0.92857142857142905</v>
      </c>
      <c r="BD14" s="21"/>
      <c r="BE14" s="21">
        <v>-0.96319018404907997</v>
      </c>
    </row>
    <row r="15" spans="2:57" x14ac:dyDescent="0.25">
      <c r="B15" s="15" t="s">
        <v>242</v>
      </c>
    </row>
    <row r="16" spans="2:57" x14ac:dyDescent="0.25">
      <c r="B16" t="s">
        <v>84</v>
      </c>
    </row>
    <row r="17" spans="2:2" x14ac:dyDescent="0.25">
      <c r="B17" t="s">
        <v>85</v>
      </c>
    </row>
    <row r="19" spans="2:2" x14ac:dyDescent="0.25">
      <c r="B19" s="8" t="str">
        <f>HYPERLINK("#'Contents'!A1", "Return to Contents")</f>
        <v>Return to Contents</v>
      </c>
    </row>
  </sheetData>
  <mergeCells count="10">
    <mergeCell ref="AI5:AM5"/>
    <mergeCell ref="AO5:AP5"/>
    <mergeCell ref="AR5:BC5"/>
    <mergeCell ref="BE5"/>
    <mergeCell ref="D2:AX2"/>
    <mergeCell ref="D5:G5"/>
    <mergeCell ref="I5:J5"/>
    <mergeCell ref="L5:O5"/>
    <mergeCell ref="Q5:X5"/>
    <mergeCell ref="Z5:AG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217</vt:i4>
      </vt:variant>
    </vt:vector>
  </HeadingPairs>
  <TitlesOfParts>
    <vt:vector size="217"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sebwr</dc:creator>
  <cp:lastModifiedBy>Elinor Gray</cp:lastModifiedBy>
  <dcterms:created xsi:type="dcterms:W3CDTF">2024-04-14T01:52:06Z</dcterms:created>
  <dcterms:modified xsi:type="dcterms:W3CDTF">2024-07-09T15:58:29Z</dcterms:modified>
</cp:coreProperties>
</file>